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Families data\Table_outputs\2021\Excel\"/>
    </mc:Choice>
  </mc:AlternateContent>
  <xr:revisionPtr revIDLastSave="0" documentId="13_ncr:1_{0EB61CCF-1ACE-4A53-A338-B1BAFDDD5FA9}" xr6:coauthVersionLast="45" xr6:coauthVersionMax="45" xr10:uidLastSave="{00000000-0000-0000-0000-000000000000}"/>
  <bookViews>
    <workbookView xWindow="4245" yWindow="4245" windowWidth="43200" windowHeight="23535" xr2:uid="{00000000-000D-0000-FFFF-FFFF00000000}"/>
  </bookViews>
  <sheets>
    <sheet name="Contents" sheetId="4" r:id="rId1"/>
    <sheet name="Table 9.1" sheetId="5" r:id="rId2"/>
    <sheet name="Table 9.2" sheetId="6" r:id="rId3"/>
    <sheet name="Index" sheetId="3" r:id="rId4"/>
    <sheet name="Data1" sheetId="1" r:id="rId5"/>
  </sheets>
  <definedNames>
    <definedName name="A124854178T">#REF!,#REF!</definedName>
    <definedName name="A124854178T_Data">#REF!</definedName>
    <definedName name="A124854178T_Latest">#REF!</definedName>
    <definedName name="A124854182J">#REF!,#REF!</definedName>
    <definedName name="A124854182J_Data">#REF!</definedName>
    <definedName name="A124854182J_Latest">#REF!</definedName>
    <definedName name="A124854186T">#REF!,#REF!</definedName>
    <definedName name="A124854186T_Data">#REF!</definedName>
    <definedName name="A124854186T_Latest">#REF!</definedName>
    <definedName name="A124854190J">#REF!,#REF!</definedName>
    <definedName name="A124854190J_Data">#REF!</definedName>
    <definedName name="A124854190J_Latest">#REF!</definedName>
    <definedName name="A124854194T">#REF!,#REF!</definedName>
    <definedName name="A124854194T_Data">#REF!</definedName>
    <definedName name="A124854194T_Latest">#REF!</definedName>
    <definedName name="A124854198A">#REF!,#REF!</definedName>
    <definedName name="A124854198A_Data">#REF!</definedName>
    <definedName name="A124854198A_Latest">#REF!</definedName>
    <definedName name="A124854202F">#REF!,#REF!</definedName>
    <definedName name="A124854202F_Data">#REF!</definedName>
    <definedName name="A124854202F_Latest">#REF!</definedName>
    <definedName name="A124854206R">#REF!,#REF!</definedName>
    <definedName name="A124854206R_Data">#REF!</definedName>
    <definedName name="A124854206R_Latest">#REF!</definedName>
    <definedName name="A124854210F">#REF!,#REF!</definedName>
    <definedName name="A124854210F_Data">#REF!</definedName>
    <definedName name="A124854210F_Latest">#REF!</definedName>
    <definedName name="A124854214R">#REF!,#REF!</definedName>
    <definedName name="A124854214R_Data">#REF!</definedName>
    <definedName name="A124854214R_Latest">#REF!</definedName>
    <definedName name="A124854218X">#REF!,#REF!</definedName>
    <definedName name="A124854218X_Data">#REF!</definedName>
    <definedName name="A124854218X_Latest">#REF!</definedName>
    <definedName name="A124854222R">#REF!,#REF!</definedName>
    <definedName name="A124854222R_Data">#REF!</definedName>
    <definedName name="A124854222R_Latest">#REF!</definedName>
    <definedName name="A124854226X">#REF!,#REF!</definedName>
    <definedName name="A124854226X_Data">#REF!</definedName>
    <definedName name="A124854226X_Latest">#REF!</definedName>
    <definedName name="A124854230R">#REF!,#REF!</definedName>
    <definedName name="A124854230R_Data">#REF!</definedName>
    <definedName name="A124854230R_Latest">#REF!</definedName>
    <definedName name="A124854234X">#REF!,#REF!</definedName>
    <definedName name="A124854234X_Data">#REF!</definedName>
    <definedName name="A124854234X_Latest">#REF!</definedName>
    <definedName name="A124854238J">#REF!,#REF!</definedName>
    <definedName name="A124854238J_Data">#REF!</definedName>
    <definedName name="A124854238J_Latest">#REF!</definedName>
    <definedName name="A124854242X">#REF!,#REF!</definedName>
    <definedName name="A124854242X_Data">#REF!</definedName>
    <definedName name="A124854242X_Latest">#REF!</definedName>
    <definedName name="A124854246J">#REF!,#REF!</definedName>
    <definedName name="A124854246J_Data">#REF!</definedName>
    <definedName name="A124854246J_Latest">#REF!</definedName>
    <definedName name="A124854250X">#REF!,#REF!</definedName>
    <definedName name="A124854250X_Data">#REF!</definedName>
    <definedName name="A124854250X_Latest">#REF!</definedName>
    <definedName name="A124854254J">#REF!,#REF!</definedName>
    <definedName name="A124854254J_Data">#REF!</definedName>
    <definedName name="A124854254J_Latest">#REF!</definedName>
    <definedName name="A124854258T">#REF!,#REF!</definedName>
    <definedName name="A124854258T_Data">#REF!</definedName>
    <definedName name="A124854258T_Latest">#REF!</definedName>
    <definedName name="A124854262J">#REF!,#REF!</definedName>
    <definedName name="A124854262J_Data">#REF!</definedName>
    <definedName name="A124854262J_Latest">#REF!</definedName>
    <definedName name="A124854266T">#REF!,#REF!</definedName>
    <definedName name="A124854266T_Data">#REF!</definedName>
    <definedName name="A124854266T_Latest">#REF!</definedName>
    <definedName name="A124854270J">#REF!,#REF!</definedName>
    <definedName name="A124854270J_Data">#REF!</definedName>
    <definedName name="A124854270J_Latest">#REF!</definedName>
    <definedName name="A124854274T">#REF!,#REF!</definedName>
    <definedName name="A124854274T_Data">#REF!</definedName>
    <definedName name="A124854274T_Latest">#REF!</definedName>
    <definedName name="A124854278A">#REF!,#REF!</definedName>
    <definedName name="A124854278A_Data">#REF!</definedName>
    <definedName name="A124854278A_Latest">#REF!</definedName>
    <definedName name="A124854538K">#REF!,#REF!</definedName>
    <definedName name="A124854538K_Data">#REF!</definedName>
    <definedName name="A124854538K_Latest">#REF!</definedName>
    <definedName name="A124854542A">#REF!,#REF!</definedName>
    <definedName name="A124854542A_Data">#REF!</definedName>
    <definedName name="A124854542A_Latest">#REF!</definedName>
    <definedName name="A124854546K">#REF!,#REF!</definedName>
    <definedName name="A124854546K_Data">#REF!</definedName>
    <definedName name="A124854546K_Latest">#REF!</definedName>
    <definedName name="A124854550A">#REF!,#REF!</definedName>
    <definedName name="A124854550A_Data">#REF!</definedName>
    <definedName name="A124854550A_Latest">#REF!</definedName>
    <definedName name="A124854554K">#REF!,#REF!</definedName>
    <definedName name="A124854554K_Data">#REF!</definedName>
    <definedName name="A124854554K_Latest">#REF!</definedName>
    <definedName name="A124854558V">#REF!,#REF!</definedName>
    <definedName name="A124854558V_Data">#REF!</definedName>
    <definedName name="A124854558V_Latest">#REF!</definedName>
    <definedName name="A124854562K">#REF!,#REF!</definedName>
    <definedName name="A124854562K_Data">#REF!</definedName>
    <definedName name="A124854562K_Latest">#REF!</definedName>
    <definedName name="A124854566V">#REF!,#REF!</definedName>
    <definedName name="A124854566V_Data">#REF!</definedName>
    <definedName name="A124854566V_Latest">#REF!</definedName>
    <definedName name="A124854570K">#REF!,#REF!</definedName>
    <definedName name="A124854570K_Data">#REF!</definedName>
    <definedName name="A124854570K_Latest">#REF!</definedName>
    <definedName name="A124854574V">#REF!,#REF!</definedName>
    <definedName name="A124854574V_Data">#REF!</definedName>
    <definedName name="A124854574V_Latest">#REF!</definedName>
    <definedName name="A124854578C">#REF!,#REF!</definedName>
    <definedName name="A124854578C_Data">#REF!</definedName>
    <definedName name="A124854578C_Latest">#REF!</definedName>
    <definedName name="A124854582V">#REF!,#REF!</definedName>
    <definedName name="A124854582V_Data">#REF!</definedName>
    <definedName name="A124854582V_Latest">#REF!</definedName>
    <definedName name="A124854586C">#REF!,#REF!</definedName>
    <definedName name="A124854586C_Data">#REF!</definedName>
    <definedName name="A124854586C_Latest">#REF!</definedName>
    <definedName name="A124854590V">#REF!,#REF!</definedName>
    <definedName name="A124854590V_Data">#REF!</definedName>
    <definedName name="A124854590V_Latest">#REF!</definedName>
    <definedName name="A124854594C">#REF!,#REF!</definedName>
    <definedName name="A124854594C_Data">#REF!</definedName>
    <definedName name="A124854594C_Latest">#REF!</definedName>
    <definedName name="A124854598L">#REF!,#REF!</definedName>
    <definedName name="A124854598L_Data">#REF!</definedName>
    <definedName name="A124854598L_Latest">#REF!</definedName>
    <definedName name="A124854602T">#REF!,#REF!</definedName>
    <definedName name="A124854602T_Data">#REF!</definedName>
    <definedName name="A124854602T_Latest">#REF!</definedName>
    <definedName name="A124854606A">#REF!,#REF!</definedName>
    <definedName name="A124854606A_Data">#REF!</definedName>
    <definedName name="A124854606A_Latest">#REF!</definedName>
    <definedName name="A124854610T">#REF!,#REF!</definedName>
    <definedName name="A124854610T_Data">#REF!</definedName>
    <definedName name="A124854610T_Latest">#REF!</definedName>
    <definedName name="A124854614A">#REF!,#REF!</definedName>
    <definedName name="A124854614A_Data">#REF!</definedName>
    <definedName name="A124854614A_Latest">#REF!</definedName>
    <definedName name="A124854618K">#REF!,#REF!</definedName>
    <definedName name="A124854618K_Data">#REF!</definedName>
    <definedName name="A124854618K_Latest">#REF!</definedName>
    <definedName name="A124854622A">#REF!,#REF!</definedName>
    <definedName name="A124854622A_Data">#REF!</definedName>
    <definedName name="A124854622A_Latest">#REF!</definedName>
    <definedName name="A124854626K">#REF!,#REF!</definedName>
    <definedName name="A124854626K_Data">#REF!</definedName>
    <definedName name="A124854626K_Latest">#REF!</definedName>
    <definedName name="A124854630A">#REF!,#REF!</definedName>
    <definedName name="A124854630A_Data">#REF!</definedName>
    <definedName name="A124854630A_Latest">#REF!</definedName>
    <definedName name="A124854634K">#REF!,#REF!</definedName>
    <definedName name="A124854634K_Data">#REF!</definedName>
    <definedName name="A124854634K_Latest">#REF!</definedName>
    <definedName name="A124854638V">#REF!,#REF!</definedName>
    <definedName name="A124854638V_Data">#REF!</definedName>
    <definedName name="A124854638V_Latest">#REF!</definedName>
    <definedName name="A124854642K">#REF!,#REF!</definedName>
    <definedName name="A124854642K_Data">#REF!</definedName>
    <definedName name="A124854642K_Latest">#REF!</definedName>
    <definedName name="A124854646V">#REF!,#REF!</definedName>
    <definedName name="A124854646V_Data">#REF!</definedName>
    <definedName name="A124854646V_Latest">#REF!</definedName>
    <definedName name="A124854650K">#REF!,#REF!</definedName>
    <definedName name="A124854650K_Data">#REF!</definedName>
    <definedName name="A124854650K_Latest">#REF!</definedName>
    <definedName name="A124854654V">#REF!,#REF!</definedName>
    <definedName name="A124854654V_Data">#REF!</definedName>
    <definedName name="A124854654V_Latest">#REF!</definedName>
    <definedName name="A124854658C">#REF!,#REF!</definedName>
    <definedName name="A124854658C_Data">#REF!</definedName>
    <definedName name="A124854658C_Latest">#REF!</definedName>
    <definedName name="A124854662V">#REF!,#REF!</definedName>
    <definedName name="A124854662V_Data">#REF!</definedName>
    <definedName name="A124854662V_Latest">#REF!</definedName>
    <definedName name="A124854666C">#REF!,#REF!</definedName>
    <definedName name="A124854666C_Data">#REF!</definedName>
    <definedName name="A124854666C_Latest">#REF!</definedName>
    <definedName name="A124854670V">#REF!,#REF!</definedName>
    <definedName name="A124854670V_Data">#REF!</definedName>
    <definedName name="A124854670V_Latest">#REF!</definedName>
    <definedName name="A124854674C">#REF!,#REF!</definedName>
    <definedName name="A124854674C_Data">#REF!</definedName>
    <definedName name="A124854674C_Latest">#REF!</definedName>
    <definedName name="A124854678L">#REF!,#REF!</definedName>
    <definedName name="A124854678L_Data">#REF!</definedName>
    <definedName name="A124854678L_Latest">#REF!</definedName>
    <definedName name="A124859682V">Data1!$CC$1:$CC$10,Data1!$CC$11:$CC$30</definedName>
    <definedName name="A124859682V_Data">Data1!$CC$11:$CC$30</definedName>
    <definedName name="A124859682V_Latest">Data1!$CC$30</definedName>
    <definedName name="A124859686C">Data1!$C$1:$C$10,Data1!$C$11:$C$30</definedName>
    <definedName name="A124859686C_Data">Data1!$C$11:$C$30</definedName>
    <definedName name="A124859686C_Latest">Data1!$C$30</definedName>
    <definedName name="A124859690V">Data1!$EK$1:$EK$10,Data1!$EK$11:$EK$30</definedName>
    <definedName name="A124859690V_Data">Data1!$EK$11:$EK$30</definedName>
    <definedName name="A124859690V_Latest">Data1!$EK$30</definedName>
    <definedName name="A124859694C">Data1!$FI$1:$FI$10,Data1!$FI$11:$FI$30</definedName>
    <definedName name="A124859694C_Data">Data1!$FI$11:$FI$30</definedName>
    <definedName name="A124859694C_Latest">Data1!$FI$30</definedName>
    <definedName name="A124859698L">Data1!$GG$1:$GG$10,Data1!$GG$11:$GG$30</definedName>
    <definedName name="A124859698L_Data">Data1!$GG$11:$GG$30</definedName>
    <definedName name="A124859698L_Latest">Data1!$GG$30</definedName>
    <definedName name="A124859702T">Data1!$CI$1:$CI$10,Data1!$CI$11:$CI$30</definedName>
    <definedName name="A124859702T_Data">Data1!$CI$11:$CI$30</definedName>
    <definedName name="A124859702T_Latest">Data1!$CI$30</definedName>
    <definedName name="A124859706A">Data1!$CU$1:$CU$10,Data1!$CU$11:$CU$30</definedName>
    <definedName name="A124859706A_Data">Data1!$CU$11:$CU$30</definedName>
    <definedName name="A124859706A_Latest">Data1!$CU$30</definedName>
    <definedName name="A124859710T">Data1!$GS$1:$GS$10,Data1!$GS$11:$GS$30</definedName>
    <definedName name="A124859710T_Data">Data1!$GS$11:$GS$30</definedName>
    <definedName name="A124859710T_Latest">Data1!$GS$30</definedName>
    <definedName name="A124859714A">Data1!$GA$1:$GA$10,Data1!$GA$11:$GA$30</definedName>
    <definedName name="A124859714A_Data">Data1!$GA$11:$GA$30</definedName>
    <definedName name="A124859714A_Latest">Data1!$GA$30</definedName>
    <definedName name="A124859718K">Data1!$DS$1:$DS$10,Data1!$DS$11:$DS$30</definedName>
    <definedName name="A124859718K_Data">Data1!$DS$11:$DS$30</definedName>
    <definedName name="A124859718K_Latest">Data1!$DS$30</definedName>
    <definedName name="A124859722A">Data1!$AY$1:$AY$10,Data1!$AY$11:$AY$30</definedName>
    <definedName name="A124859722A_Data">Data1!$AY$11:$AY$30</definedName>
    <definedName name="A124859722A_Latest">Data1!$AY$30</definedName>
    <definedName name="A124859726K">Data1!$BW$1:$BW$10,Data1!$BW$11:$BW$30</definedName>
    <definedName name="A124859726K_Data">Data1!$BW$11:$BW$30</definedName>
    <definedName name="A124859726K_Latest">Data1!$BW$30</definedName>
    <definedName name="A124859730A">Data1!$EQ$1:$EQ$10,Data1!$EQ$11:$EQ$30</definedName>
    <definedName name="A124859730A_Data">Data1!$EQ$11:$EQ$30</definedName>
    <definedName name="A124859730A_Latest">Data1!$EQ$30</definedName>
    <definedName name="A124859734K">Data1!$GM$1:$GM$10,Data1!$GM$11:$GM$30</definedName>
    <definedName name="A124859734K_Data">Data1!$GM$11:$GM$30</definedName>
    <definedName name="A124859734K_Latest">Data1!$GM$30</definedName>
    <definedName name="A124859738V">Data1!$GY$1:$GY$10,Data1!$GY$11:$GY$30</definedName>
    <definedName name="A124859738V_Data">Data1!$GY$11:$GY$30</definedName>
    <definedName name="A124859738V_Latest">Data1!$GY$30</definedName>
    <definedName name="A124859742K">Data1!$HE$1:$HE$10,Data1!$HE$11:$HE$30</definedName>
    <definedName name="A124859742K_Data">Data1!$HE$11:$HE$30</definedName>
    <definedName name="A124859742K_Latest">Data1!$HE$30</definedName>
    <definedName name="A124859746V">Data1!$O$1:$O$10,Data1!$O$11:$O$30</definedName>
    <definedName name="A124859746V_Data">Data1!$O$11:$O$30</definedName>
    <definedName name="A124859746V_Latest">Data1!$O$30</definedName>
    <definedName name="A124859750K">Data1!$AG$1:$AG$10,Data1!$AG$11:$AG$30</definedName>
    <definedName name="A124859750K_Data">Data1!$AG$11:$AG$30</definedName>
    <definedName name="A124859750K_Latest">Data1!$AG$30</definedName>
    <definedName name="A124859754V">Data1!$AM$1:$AM$10,Data1!$AM$11:$AM$30</definedName>
    <definedName name="A124859754V_Data">Data1!$AM$11:$AM$30</definedName>
    <definedName name="A124859754V_Latest">Data1!$AM$30</definedName>
    <definedName name="A124859758C">Data1!$CO$1:$CO$10,Data1!$CO$11:$CO$30</definedName>
    <definedName name="A124859758C_Data">Data1!$CO$11:$CO$30</definedName>
    <definedName name="A124859758C_Latest">Data1!$CO$30</definedName>
    <definedName name="A124859762V">Data1!$DA$1:$DA$10,Data1!$DA$11:$DA$30</definedName>
    <definedName name="A124859762V_Data">Data1!$DA$11:$DA$30</definedName>
    <definedName name="A124859762V_Latest">Data1!$DA$30</definedName>
    <definedName name="A124859766C">Data1!$DG$1:$DG$10,Data1!$DG$11:$DG$30</definedName>
    <definedName name="A124859766C_Data">Data1!$DG$11:$DG$30</definedName>
    <definedName name="A124859766C_Latest">Data1!$DG$30</definedName>
    <definedName name="A124859770V">Data1!$EW$1:$EW$10,Data1!$EW$11:$EW$30</definedName>
    <definedName name="A124859770V_Data">Data1!$EW$11:$EW$30</definedName>
    <definedName name="A124859770V_Latest">Data1!$EW$30</definedName>
    <definedName name="A124859774C">Data1!$AS$1:$AS$10,Data1!$AS$11:$AS$30</definedName>
    <definedName name="A124859774C_Data">Data1!$AS$11:$AS$30</definedName>
    <definedName name="A124859774C_Latest">Data1!$AS$30</definedName>
    <definedName name="A124859778L">Data1!$BK$1:$BK$10,Data1!$BK$11:$BK$30</definedName>
    <definedName name="A124859778L_Data">Data1!$BK$11:$BK$30</definedName>
    <definedName name="A124859778L_Latest">Data1!$BK$30</definedName>
    <definedName name="A124859782C">Data1!$FO$1:$FO$10,Data1!$FO$11:$FO$30</definedName>
    <definedName name="A124859782C_Data">Data1!$FO$11:$FO$30</definedName>
    <definedName name="A124859782C_Latest">Data1!$FO$30</definedName>
    <definedName name="A124859786L">Data1!$FU$1:$FU$10,Data1!$FU$11:$FU$30</definedName>
    <definedName name="A124859786L_Data">Data1!$FU$11:$FU$30</definedName>
    <definedName name="A124859786L_Latest">Data1!$FU$30</definedName>
    <definedName name="A124859790C">Data1!$I$1:$I$10,Data1!$I$11:$I$30</definedName>
    <definedName name="A124859790C_Data">Data1!$I$11:$I$30</definedName>
    <definedName name="A124859790C_Latest">Data1!$I$30</definedName>
    <definedName name="A124859794L">Data1!$U$1:$U$10,Data1!$U$11:$U$30</definedName>
    <definedName name="A124859794L_Data">Data1!$U$11:$U$30</definedName>
    <definedName name="A124859794L_Latest">Data1!$U$30</definedName>
    <definedName name="A124859798W">Data1!$AA$1:$AA$10,Data1!$AA$11:$AA$30</definedName>
    <definedName name="A124859798W_Data">Data1!$AA$11:$AA$30</definedName>
    <definedName name="A124859798W_Latest">Data1!$AA$30</definedName>
    <definedName name="A124859802A">Data1!$BE$1:$BE$10,Data1!$BE$11:$BE$30</definedName>
    <definedName name="A124859802A_Data">Data1!$BE$11:$BE$30</definedName>
    <definedName name="A124859802A_Latest">Data1!$BE$30</definedName>
    <definedName name="A124859806K">Data1!$DY$1:$DY$10,Data1!$DY$11:$DY$30</definedName>
    <definedName name="A124859806K_Data">Data1!$DY$11:$DY$30</definedName>
    <definedName name="A124859806K_Latest">Data1!$DY$30</definedName>
    <definedName name="A124859810A">Data1!$EE$1:$EE$10,Data1!$EE$11:$EE$30</definedName>
    <definedName name="A124859810A_Data">Data1!$EE$11:$EE$30</definedName>
    <definedName name="A124859810A_Latest">Data1!$EE$30</definedName>
    <definedName name="A124859814K">Data1!$BQ$1:$BQ$10,Data1!$BQ$11:$BQ$30</definedName>
    <definedName name="A124859814K_Data">Data1!$BQ$11:$BQ$30</definedName>
    <definedName name="A124859814K_Latest">Data1!$BQ$30</definedName>
    <definedName name="A124859818V">Data1!$DM$1:$DM$10,Data1!$DM$11:$DM$30</definedName>
    <definedName name="A124859818V_Data">Data1!$DM$11:$DM$30</definedName>
    <definedName name="A124859818V_Latest">Data1!$DM$30</definedName>
    <definedName name="A124859822K">Data1!$FC$1:$FC$10,Data1!$FC$11:$FC$30</definedName>
    <definedName name="A124859822K_Data">Data1!$FC$11:$FC$30</definedName>
    <definedName name="A124859822K_Latest">Data1!$FC$30</definedName>
    <definedName name="A124859826V">Data1!$CF$1:$CF$10,Data1!$CF$11:$CF$30</definedName>
    <definedName name="A124859826V_Data">Data1!$CF$11:$CF$30</definedName>
    <definedName name="A124859826V_Latest">Data1!$CF$30</definedName>
    <definedName name="A124859830K">Data1!$F$1:$F$10,Data1!$F$11:$F$30</definedName>
    <definedName name="A124859830K_Data">Data1!$F$11:$F$30</definedName>
    <definedName name="A124859830K_Latest">Data1!$F$30</definedName>
    <definedName name="A124859834V">Data1!$EN$1:$EN$10,Data1!$EN$11:$EN$30</definedName>
    <definedName name="A124859834V_Data">Data1!$EN$11:$EN$30</definedName>
    <definedName name="A124859834V_Latest">Data1!$EN$30</definedName>
    <definedName name="A124859838C">Data1!$FL$1:$FL$10,Data1!$FL$11:$FL$30</definedName>
    <definedName name="A124859838C_Data">Data1!$FL$11:$FL$30</definedName>
    <definedName name="A124859838C_Latest">Data1!$FL$30</definedName>
    <definedName name="A124859842V">Data1!$GJ$1:$GJ$10,Data1!$GJ$11:$GJ$30</definedName>
    <definedName name="A124859842V_Data">Data1!$GJ$11:$GJ$30</definedName>
    <definedName name="A124859842V_Latest">Data1!$GJ$30</definedName>
    <definedName name="A124859846C">Data1!$CL$1:$CL$10,Data1!$CL$11:$CL$30</definedName>
    <definedName name="A124859846C_Data">Data1!$CL$11:$CL$30</definedName>
    <definedName name="A124859846C_Latest">Data1!$CL$30</definedName>
    <definedName name="A124859850V">Data1!$CX$1:$CX$10,Data1!$CX$11:$CX$30</definedName>
    <definedName name="A124859850V_Data">Data1!$CX$11:$CX$30</definedName>
    <definedName name="A124859850V_Latest">Data1!$CX$30</definedName>
    <definedName name="A124859854C">Data1!$GV$1:$GV$10,Data1!$GV$11:$GV$30</definedName>
    <definedName name="A124859854C_Data">Data1!$GV$11:$GV$30</definedName>
    <definedName name="A124859854C_Latest">Data1!$GV$30</definedName>
    <definedName name="A124859858L">Data1!$GD$1:$GD$10,Data1!$GD$11:$GD$30</definedName>
    <definedName name="A124859858L_Data">Data1!$GD$11:$GD$30</definedName>
    <definedName name="A124859858L_Latest">Data1!$GD$30</definedName>
    <definedName name="A124859862C">Data1!$DV$1:$DV$10,Data1!$DV$11:$DV$30</definedName>
    <definedName name="A124859862C_Data">Data1!$DV$11:$DV$30</definedName>
    <definedName name="A124859862C_Latest">Data1!$DV$30</definedName>
    <definedName name="A124859866L">Data1!$BB$1:$BB$10,Data1!$BB$11:$BB$30</definedName>
    <definedName name="A124859866L_Data">Data1!$BB$11:$BB$30</definedName>
    <definedName name="A124859866L_Latest">Data1!$BB$30</definedName>
    <definedName name="A124859870C">Data1!$BZ$1:$BZ$10,Data1!$BZ$11:$BZ$30</definedName>
    <definedName name="A124859870C_Data">Data1!$BZ$11:$BZ$30</definedName>
    <definedName name="A124859870C_Latest">Data1!$BZ$30</definedName>
    <definedName name="A124859874L">Data1!$ET$1:$ET$10,Data1!$ET$11:$ET$30</definedName>
    <definedName name="A124859874L_Data">Data1!$ET$11:$ET$30</definedName>
    <definedName name="A124859874L_Latest">Data1!$ET$30</definedName>
    <definedName name="A124859878W">Data1!$GP$1:$GP$10,Data1!$GP$11:$GP$30</definedName>
    <definedName name="A124859878W_Data">Data1!$GP$11:$GP$30</definedName>
    <definedName name="A124859878W_Latest">Data1!$GP$30</definedName>
    <definedName name="A124859882L">Data1!$HB$1:$HB$10,Data1!$HB$11:$HB$30</definedName>
    <definedName name="A124859882L_Data">Data1!$HB$11:$HB$30</definedName>
    <definedName name="A124859882L_Latest">Data1!$HB$30</definedName>
    <definedName name="A124859886W">Data1!$HH$1:$HH$10,Data1!$HH$11:$HH$30</definedName>
    <definedName name="A124859886W_Data">Data1!$HH$11:$HH$30</definedName>
    <definedName name="A124859886W_Latest">Data1!$HH$30</definedName>
    <definedName name="A124859890L">Data1!$R$1:$R$10,Data1!$R$11:$R$30</definedName>
    <definedName name="A124859890L_Data">Data1!$R$11:$R$30</definedName>
    <definedName name="A124859890L_Latest">Data1!$R$30</definedName>
    <definedName name="A124859894W">Data1!$AJ$1:$AJ$10,Data1!$AJ$11:$AJ$30</definedName>
    <definedName name="A124859894W_Data">Data1!$AJ$11:$AJ$30</definedName>
    <definedName name="A124859894W_Latest">Data1!$AJ$30</definedName>
    <definedName name="A124859898F">Data1!$AP$1:$AP$10,Data1!$AP$11:$AP$30</definedName>
    <definedName name="A124859898F_Data">Data1!$AP$11:$AP$30</definedName>
    <definedName name="A124859898F_Latest">Data1!$AP$30</definedName>
    <definedName name="A124859902K">Data1!$CR$1:$CR$10,Data1!$CR$11:$CR$30</definedName>
    <definedName name="A124859902K_Data">Data1!$CR$11:$CR$30</definedName>
    <definedName name="A124859902K_Latest">Data1!$CR$30</definedName>
    <definedName name="A124859906V">Data1!$DD$1:$DD$10,Data1!$DD$11:$DD$30</definedName>
    <definedName name="A124859906V_Data">Data1!$DD$11:$DD$30</definedName>
    <definedName name="A124859906V_Latest">Data1!$DD$30</definedName>
    <definedName name="A124859910K">Data1!$DJ$1:$DJ$10,Data1!$DJ$11:$DJ$30</definedName>
    <definedName name="A124859910K_Data">Data1!$DJ$11:$DJ$30</definedName>
    <definedName name="A124859910K_Latest">Data1!$DJ$30</definedName>
    <definedName name="A124859914V">Data1!$EZ$1:$EZ$10,Data1!$EZ$11:$EZ$30</definedName>
    <definedName name="A124859914V_Data">Data1!$EZ$11:$EZ$30</definedName>
    <definedName name="A124859914V_Latest">Data1!$EZ$30</definedName>
    <definedName name="A124859918C">Data1!$AV$1:$AV$10,Data1!$AV$11:$AV$30</definedName>
    <definedName name="A124859918C_Data">Data1!$AV$11:$AV$30</definedName>
    <definedName name="A124859918C_Latest">Data1!$AV$30</definedName>
    <definedName name="A124859922V">Data1!$BN$1:$BN$10,Data1!$BN$11:$BN$30</definedName>
    <definedName name="A124859922V_Data">Data1!$BN$11:$BN$30</definedName>
    <definedName name="A124859922V_Latest">Data1!$BN$30</definedName>
    <definedName name="A124859926C">Data1!$FR$1:$FR$10,Data1!$FR$11:$FR$30</definedName>
    <definedName name="A124859926C_Data">Data1!$FR$11:$FR$30</definedName>
    <definedName name="A124859926C_Latest">Data1!$FR$30</definedName>
    <definedName name="A124859930V">Data1!$FX$1:$FX$10,Data1!$FX$11:$FX$30</definedName>
    <definedName name="A124859930V_Data">Data1!$FX$11:$FX$30</definedName>
    <definedName name="A124859930V_Latest">Data1!$FX$30</definedName>
    <definedName name="A124859934C">Data1!$L$1:$L$10,Data1!$L$11:$L$30</definedName>
    <definedName name="A124859934C_Data">Data1!$L$11:$L$30</definedName>
    <definedName name="A124859934C_Latest">Data1!$L$30</definedName>
    <definedName name="A124859938L">Data1!$X$1:$X$10,Data1!$X$11:$X$30</definedName>
    <definedName name="A124859938L_Data">Data1!$X$11:$X$30</definedName>
    <definedName name="A124859938L_Latest">Data1!$X$30</definedName>
    <definedName name="A124859942C">Data1!$AD$1:$AD$10,Data1!$AD$11:$AD$30</definedName>
    <definedName name="A124859942C_Data">Data1!$AD$11:$AD$30</definedName>
    <definedName name="A124859942C_Latest">Data1!$AD$30</definedName>
    <definedName name="A124859946L">Data1!$BH$1:$BH$10,Data1!$BH$11:$BH$30</definedName>
    <definedName name="A124859946L_Data">Data1!$BH$11:$BH$30</definedName>
    <definedName name="A124859946L_Latest">Data1!$BH$30</definedName>
    <definedName name="A124859950C">Data1!$EB$1:$EB$10,Data1!$EB$11:$EB$30</definedName>
    <definedName name="A124859950C_Data">Data1!$EB$11:$EB$30</definedName>
    <definedName name="A124859950C_Latest">Data1!$EB$30</definedName>
    <definedName name="A124859954L">Data1!$EH$1:$EH$10,Data1!$EH$11:$EH$30</definedName>
    <definedName name="A124859954L_Data">Data1!$EH$11:$EH$30</definedName>
    <definedName name="A124859954L_Latest">Data1!$EH$30</definedName>
    <definedName name="A124859958W">Data1!$BT$1:$BT$10,Data1!$BT$11:$BT$30</definedName>
    <definedName name="A124859958W_Data">Data1!$BT$11:$BT$30</definedName>
    <definedName name="A124859958W_Latest">Data1!$BT$30</definedName>
    <definedName name="A124859962L">Data1!$DP$1:$DP$10,Data1!$DP$11:$DP$30</definedName>
    <definedName name="A124859962L_Data">Data1!$DP$11:$DP$30</definedName>
    <definedName name="A124859962L_Latest">Data1!$DP$30</definedName>
    <definedName name="A124859966W">Data1!$FF$1:$FF$10,Data1!$FF$11:$FF$30</definedName>
    <definedName name="A124859966W_Data">Data1!$FF$11:$FF$30</definedName>
    <definedName name="A124859966W_Latest">Data1!$FF$30</definedName>
    <definedName name="A124859970L">Data1!$CG$1:$CG$10,Data1!$CG$11:$CG$30</definedName>
    <definedName name="A124859970L_Data">Data1!$CG$11:$CG$30</definedName>
    <definedName name="A124859970L_Latest">Data1!$CG$30</definedName>
    <definedName name="A124859974W">Data1!$G$1:$G$10,Data1!$G$11:$G$30</definedName>
    <definedName name="A124859974W_Data">Data1!$G$11:$G$30</definedName>
    <definedName name="A124859974W_Latest">Data1!$G$30</definedName>
    <definedName name="A124859978F">Data1!$EO$1:$EO$10,Data1!$EO$11:$EO$30</definedName>
    <definedName name="A124859978F_Data">Data1!$EO$11:$EO$30</definedName>
    <definedName name="A124859978F_Latest">Data1!$EO$30</definedName>
    <definedName name="A124859982W">Data1!$FM$1:$FM$10,Data1!$FM$11:$FM$30</definedName>
    <definedName name="A124859982W_Data">Data1!$FM$11:$FM$30</definedName>
    <definedName name="A124859982W_Latest">Data1!$FM$30</definedName>
    <definedName name="A124859986F">Data1!$GK$1:$GK$10,Data1!$GK$11:$GK$30</definedName>
    <definedName name="A124859986F_Data">Data1!$GK$11:$GK$30</definedName>
    <definedName name="A124859986F_Latest">Data1!$GK$30</definedName>
    <definedName name="A124859990W">Data1!$CM$1:$CM$10,Data1!$CM$11:$CM$30</definedName>
    <definedName name="A124859990W_Data">Data1!$CM$11:$CM$30</definedName>
    <definedName name="A124859990W_Latest">Data1!$CM$30</definedName>
    <definedName name="A124859994F">Data1!$CY$1:$CY$10,Data1!$CY$11:$CY$30</definedName>
    <definedName name="A124859994F_Data">Data1!$CY$11:$CY$30</definedName>
    <definedName name="A124859994F_Latest">Data1!$CY$30</definedName>
    <definedName name="A124859998R">Data1!$GW$1:$GW$10,Data1!$GW$11:$GW$30</definedName>
    <definedName name="A124859998R_Data">Data1!$GW$11:$GW$30</definedName>
    <definedName name="A124859998R_Latest">Data1!$GW$30</definedName>
    <definedName name="A124860002A">Data1!$GE$1:$GE$10,Data1!$GE$11:$GE$30</definedName>
    <definedName name="A124860002A_Data">Data1!$GE$11:$GE$30</definedName>
    <definedName name="A124860002A_Latest">Data1!$GE$30</definedName>
    <definedName name="A124860006K">Data1!$DW$1:$DW$10,Data1!$DW$11:$DW$30</definedName>
    <definedName name="A124860006K_Data">Data1!$DW$11:$DW$30</definedName>
    <definedName name="A124860006K_Latest">Data1!$DW$30</definedName>
    <definedName name="A124860010A">Data1!$BC$1:$BC$10,Data1!$BC$11:$BC$30</definedName>
    <definedName name="A124860010A_Data">Data1!$BC$11:$BC$30</definedName>
    <definedName name="A124860010A_Latest">Data1!$BC$30</definedName>
    <definedName name="A124860014K">Data1!$CA$1:$CA$10,Data1!$CA$11:$CA$30</definedName>
    <definedName name="A124860014K_Data">Data1!$CA$11:$CA$30</definedName>
    <definedName name="A124860014K_Latest">Data1!$CA$30</definedName>
    <definedName name="A124860018V">Data1!$EU$1:$EU$10,Data1!$EU$11:$EU$30</definedName>
    <definedName name="A124860018V_Data">Data1!$EU$11:$EU$30</definedName>
    <definedName name="A124860018V_Latest">Data1!$EU$30</definedName>
    <definedName name="A124860022K">Data1!$GQ$1:$GQ$10,Data1!$GQ$11:$GQ$30</definedName>
    <definedName name="A124860022K_Data">Data1!$GQ$11:$GQ$30</definedName>
    <definedName name="A124860022K_Latest">Data1!$GQ$30</definedName>
    <definedName name="A124860026V">Data1!$HC$1:$HC$10,Data1!$HC$11:$HC$30</definedName>
    <definedName name="A124860026V_Data">Data1!$HC$11:$HC$30</definedName>
    <definedName name="A124860026V_Latest">Data1!$HC$30</definedName>
    <definedName name="A124860030K">Data1!$HI$1:$HI$10,Data1!$HI$11:$HI$30</definedName>
    <definedName name="A124860030K_Data">Data1!$HI$11:$HI$30</definedName>
    <definedName name="A124860030K_Latest">Data1!$HI$30</definedName>
    <definedName name="A124860034V">Data1!$S$1:$S$10,Data1!$S$11:$S$30</definedName>
    <definedName name="A124860034V_Data">Data1!$S$11:$S$30</definedName>
    <definedName name="A124860034V_Latest">Data1!$S$30</definedName>
    <definedName name="A124860038C">Data1!$AK$1:$AK$10,Data1!$AK$11:$AK$30</definedName>
    <definedName name="A124860038C_Data">Data1!$AK$11:$AK$30</definedName>
    <definedName name="A124860038C_Latest">Data1!$AK$30</definedName>
    <definedName name="A124860042V">Data1!$AQ$1:$AQ$10,Data1!$AQ$11:$AQ$30</definedName>
    <definedName name="A124860042V_Data">Data1!$AQ$11:$AQ$30</definedName>
    <definedName name="A124860042V_Latest">Data1!$AQ$30</definedName>
    <definedName name="A124860046C">Data1!$CS$1:$CS$10,Data1!$CS$11:$CS$30</definedName>
    <definedName name="A124860046C_Data">Data1!$CS$11:$CS$30</definedName>
    <definedName name="A124860046C_Latest">Data1!$CS$30</definedName>
    <definedName name="A124860050V">Data1!$DE$1:$DE$10,Data1!$DE$11:$DE$30</definedName>
    <definedName name="A124860050V_Data">Data1!$DE$11:$DE$30</definedName>
    <definedName name="A124860050V_Latest">Data1!$DE$30</definedName>
    <definedName name="A124860054C">Data1!$DK$1:$DK$10,Data1!$DK$11:$DK$30</definedName>
    <definedName name="A124860054C_Data">Data1!$DK$11:$DK$30</definedName>
    <definedName name="A124860054C_Latest">Data1!$DK$30</definedName>
    <definedName name="A124860058L">Data1!$FA$1:$FA$10,Data1!$FA$11:$FA$30</definedName>
    <definedName name="A124860058L_Data">Data1!$FA$11:$FA$30</definedName>
    <definedName name="A124860058L_Latest">Data1!$FA$30</definedName>
    <definedName name="A124860062C">Data1!$AW$1:$AW$10,Data1!$AW$11:$AW$30</definedName>
    <definedName name="A124860062C_Data">Data1!$AW$11:$AW$30</definedName>
    <definedName name="A124860062C_Latest">Data1!$AW$30</definedName>
    <definedName name="A124860066L">Data1!$BO$1:$BO$10,Data1!$BO$11:$BO$30</definedName>
    <definedName name="A124860066L_Data">Data1!$BO$11:$BO$30</definedName>
    <definedName name="A124860066L_Latest">Data1!$BO$30</definedName>
    <definedName name="A124860070C">Data1!$FS$1:$FS$10,Data1!$FS$11:$FS$30</definedName>
    <definedName name="A124860070C_Data">Data1!$FS$11:$FS$30</definedName>
    <definedName name="A124860070C_Latest">Data1!$FS$30</definedName>
    <definedName name="A124860074L">Data1!$FY$1:$FY$10,Data1!$FY$11:$FY$30</definedName>
    <definedName name="A124860074L_Data">Data1!$FY$11:$FY$30</definedName>
    <definedName name="A124860074L_Latest">Data1!$FY$30</definedName>
    <definedName name="A124860078W">Data1!$M$1:$M$10,Data1!$M$11:$M$30</definedName>
    <definedName name="A124860078W_Data">Data1!$M$11:$M$30</definedName>
    <definedName name="A124860078W_Latest">Data1!$M$30</definedName>
    <definedName name="A124860082L">Data1!$Y$1:$Y$10,Data1!$Y$11:$Y$30</definedName>
    <definedName name="A124860082L_Data">Data1!$Y$11:$Y$30</definedName>
    <definedName name="A124860082L_Latest">Data1!$Y$30</definedName>
    <definedName name="A124860086W">Data1!$AE$1:$AE$10,Data1!$AE$11:$AE$30</definedName>
    <definedName name="A124860086W_Data">Data1!$AE$11:$AE$30</definedName>
    <definedName name="A124860086W_Latest">Data1!$AE$30</definedName>
    <definedName name="A124860090L">Data1!$BI$1:$BI$10,Data1!$BI$11:$BI$30</definedName>
    <definedName name="A124860090L_Data">Data1!$BI$11:$BI$30</definedName>
    <definedName name="A124860090L_Latest">Data1!$BI$30</definedName>
    <definedName name="A124860094W">Data1!$EC$1:$EC$10,Data1!$EC$11:$EC$30</definedName>
    <definedName name="A124860094W_Data">Data1!$EC$11:$EC$30</definedName>
    <definedName name="A124860094W_Latest">Data1!$EC$30</definedName>
    <definedName name="A124860098F">Data1!$EI$1:$EI$10,Data1!$EI$11:$EI$30</definedName>
    <definedName name="A124860098F_Data">Data1!$EI$11:$EI$30</definedName>
    <definedName name="A124860098F_Latest">Data1!$EI$30</definedName>
    <definedName name="A124860102K">Data1!$BU$1:$BU$10,Data1!$BU$11:$BU$30</definedName>
    <definedName name="A124860102K_Data">Data1!$BU$11:$BU$30</definedName>
    <definedName name="A124860102K_Latest">Data1!$BU$30</definedName>
    <definedName name="A124860106V">Data1!$DQ$1:$DQ$10,Data1!$DQ$11:$DQ$30</definedName>
    <definedName name="A124860106V_Data">Data1!$DQ$11:$DQ$30</definedName>
    <definedName name="A124860106V_Latest">Data1!$DQ$30</definedName>
    <definedName name="A124860110K">Data1!$FG$1:$FG$10,Data1!$FG$11:$FG$30</definedName>
    <definedName name="A124860110K_Data">Data1!$FG$11:$FG$30</definedName>
    <definedName name="A124860110K_Latest">Data1!$FG$30</definedName>
    <definedName name="A124860114V">Data1!$CB$1:$CB$10,Data1!$CB$11:$CB$30</definedName>
    <definedName name="A124860114V_Data">Data1!$CB$11:$CB$30</definedName>
    <definedName name="A124860114V_Latest">Data1!$CB$30</definedName>
    <definedName name="A124860118C">Data1!$B$1:$B$10,Data1!$B$11:$B$30</definedName>
    <definedName name="A124860118C_Data">Data1!$B$11:$B$30</definedName>
    <definedName name="A124860118C_Latest">Data1!$B$30</definedName>
    <definedName name="A124860122V">Data1!$EJ$1:$EJ$10,Data1!$EJ$11:$EJ$30</definedName>
    <definedName name="A124860122V_Data">Data1!$EJ$11:$EJ$30</definedName>
    <definedName name="A124860122V_Latest">Data1!$EJ$30</definedName>
    <definedName name="A124860126C">Data1!$FH$1:$FH$10,Data1!$FH$11:$FH$30</definedName>
    <definedName name="A124860126C_Data">Data1!$FH$11:$FH$30</definedName>
    <definedName name="A124860126C_Latest">Data1!$FH$30</definedName>
    <definedName name="A124860130V">Data1!$GF$1:$GF$10,Data1!$GF$11:$GF$30</definedName>
    <definedName name="A124860130V_Data">Data1!$GF$11:$GF$30</definedName>
    <definedName name="A124860130V_Latest">Data1!$GF$30</definedName>
    <definedName name="A124860134C">Data1!$CH$1:$CH$10,Data1!$CH$11:$CH$30</definedName>
    <definedName name="A124860134C_Data">Data1!$CH$11:$CH$30</definedName>
    <definedName name="A124860134C_Latest">Data1!$CH$30</definedName>
    <definedName name="A124860138L">Data1!$CT$1:$CT$10,Data1!$CT$11:$CT$30</definedName>
    <definedName name="A124860138L_Data">Data1!$CT$11:$CT$30</definedName>
    <definedName name="A124860138L_Latest">Data1!$CT$30</definedName>
    <definedName name="A124860142C">Data1!$GR$1:$GR$10,Data1!$GR$11:$GR$30</definedName>
    <definedName name="A124860142C_Data">Data1!$GR$11:$GR$30</definedName>
    <definedName name="A124860142C_Latest">Data1!$GR$30</definedName>
    <definedName name="A124860146L">Data1!$FZ$1:$FZ$10,Data1!$FZ$11:$FZ$30</definedName>
    <definedName name="A124860146L_Data">Data1!$FZ$11:$FZ$30</definedName>
    <definedName name="A124860146L_Latest">Data1!$FZ$30</definedName>
    <definedName name="A124860150C">Data1!$DR$1:$DR$10,Data1!$DR$11:$DR$30</definedName>
    <definedName name="A124860150C_Data">Data1!$DR$11:$DR$30</definedName>
    <definedName name="A124860150C_Latest">Data1!$DR$30</definedName>
    <definedName name="A124860154L">Data1!$AX$1:$AX$10,Data1!$AX$11:$AX$30</definedName>
    <definedName name="A124860154L_Data">Data1!$AX$11:$AX$30</definedName>
    <definedName name="A124860154L_Latest">Data1!$AX$30</definedName>
    <definedName name="A124860158W">Data1!$BV$1:$BV$10,Data1!$BV$11:$BV$30</definedName>
    <definedName name="A124860158W_Data">Data1!$BV$11:$BV$30</definedName>
    <definedName name="A124860158W_Latest">Data1!$BV$30</definedName>
    <definedName name="A124860162L">Data1!$EP$1:$EP$10,Data1!$EP$11:$EP$30</definedName>
    <definedName name="A124860162L_Data">Data1!$EP$11:$EP$30</definedName>
    <definedName name="A124860162L_Latest">Data1!$EP$30</definedName>
    <definedName name="A124860166W">Data1!$GL$1:$GL$10,Data1!$GL$11:$GL$30</definedName>
    <definedName name="A124860166W_Data">Data1!$GL$11:$GL$30</definedName>
    <definedName name="A124860166W_Latest">Data1!$GL$30</definedName>
    <definedName name="A124860170L">Data1!$GX$1:$GX$10,Data1!$GX$11:$GX$30</definedName>
    <definedName name="A124860170L_Data">Data1!$GX$11:$GX$30</definedName>
    <definedName name="A124860170L_Latest">Data1!$GX$30</definedName>
    <definedName name="A124860174W">Data1!$HD$1:$HD$10,Data1!$HD$11:$HD$30</definedName>
    <definedName name="A124860174W_Data">Data1!$HD$11:$HD$30</definedName>
    <definedName name="A124860174W_Latest">Data1!$HD$30</definedName>
    <definedName name="A124860178F">Data1!$N$1:$N$10,Data1!$N$11:$N$30</definedName>
    <definedName name="A124860178F_Data">Data1!$N$11:$N$30</definedName>
    <definedName name="A124860178F_Latest">Data1!$N$30</definedName>
    <definedName name="A124860182W">Data1!$AF$1:$AF$10,Data1!$AF$11:$AF$30</definedName>
    <definedName name="A124860182W_Data">Data1!$AF$11:$AF$30</definedName>
    <definedName name="A124860182W_Latest">Data1!$AF$30</definedName>
    <definedName name="A124860186F">Data1!$AL$1:$AL$10,Data1!$AL$11:$AL$30</definedName>
    <definedName name="A124860186F_Data">Data1!$AL$11:$AL$30</definedName>
    <definedName name="A124860186F_Latest">Data1!$AL$30</definedName>
    <definedName name="A124860190W">Data1!$CN$1:$CN$10,Data1!$CN$11:$CN$30</definedName>
    <definedName name="A124860190W_Data">Data1!$CN$11:$CN$30</definedName>
    <definedName name="A124860190W_Latest">Data1!$CN$30</definedName>
    <definedName name="A124860194F">Data1!$CZ$1:$CZ$10,Data1!$CZ$11:$CZ$30</definedName>
    <definedName name="A124860194F_Data">Data1!$CZ$11:$CZ$30</definedName>
    <definedName name="A124860194F_Latest">Data1!$CZ$30</definedName>
    <definedName name="A124860198R">Data1!$DF$1:$DF$10,Data1!$DF$11:$DF$30</definedName>
    <definedName name="A124860198R_Data">Data1!$DF$11:$DF$30</definedName>
    <definedName name="A124860198R_Latest">Data1!$DF$30</definedName>
    <definedName name="A124860202V">Data1!$EV$1:$EV$10,Data1!$EV$11:$EV$30</definedName>
    <definedName name="A124860202V_Data">Data1!$EV$11:$EV$30</definedName>
    <definedName name="A124860202V_Latest">Data1!$EV$30</definedName>
    <definedName name="A124860206C">Data1!$AR$1:$AR$10,Data1!$AR$11:$AR$30</definedName>
    <definedName name="A124860206C_Data">Data1!$AR$11:$AR$30</definedName>
    <definedName name="A124860206C_Latest">Data1!$AR$30</definedName>
    <definedName name="A124860210V">Data1!$BJ$1:$BJ$10,Data1!$BJ$11:$BJ$30</definedName>
    <definedName name="A124860210V_Data">Data1!$BJ$11:$BJ$30</definedName>
    <definedName name="A124860210V_Latest">Data1!$BJ$30</definedName>
    <definedName name="A124860214C">Data1!$FN$1:$FN$10,Data1!$FN$11:$FN$30</definedName>
    <definedName name="A124860214C_Data">Data1!$FN$11:$FN$30</definedName>
    <definedName name="A124860214C_Latest">Data1!$FN$30</definedName>
    <definedName name="A124860218L">Data1!$FT$1:$FT$10,Data1!$FT$11:$FT$30</definedName>
    <definedName name="A124860218L_Data">Data1!$FT$11:$FT$30</definedName>
    <definedName name="A124860218L_Latest">Data1!$FT$30</definedName>
    <definedName name="A124860222C">Data1!$H$1:$H$10,Data1!$H$11:$H$30</definedName>
    <definedName name="A124860222C_Data">Data1!$H$11:$H$30</definedName>
    <definedName name="A124860222C_Latest">Data1!$H$30</definedName>
    <definedName name="A124860226L">Data1!$T$1:$T$10,Data1!$T$11:$T$30</definedName>
    <definedName name="A124860226L_Data">Data1!$T$11:$T$30</definedName>
    <definedName name="A124860226L_Latest">Data1!$T$30</definedName>
    <definedName name="A124860230C">Data1!$Z$1:$Z$10,Data1!$Z$11:$Z$30</definedName>
    <definedName name="A124860230C_Data">Data1!$Z$11:$Z$30</definedName>
    <definedName name="A124860230C_Latest">Data1!$Z$30</definedName>
    <definedName name="A124860234L">Data1!$BD$1:$BD$10,Data1!$BD$11:$BD$30</definedName>
    <definedName name="A124860234L_Data">Data1!$BD$11:$BD$30</definedName>
    <definedName name="A124860234L_Latest">Data1!$BD$30</definedName>
    <definedName name="A124860238W">Data1!$DX$1:$DX$10,Data1!$DX$11:$DX$30</definedName>
    <definedName name="A124860238W_Data">Data1!$DX$11:$DX$30</definedName>
    <definedName name="A124860238W_Latest">Data1!$DX$30</definedName>
    <definedName name="A124860242L">Data1!$ED$1:$ED$10,Data1!$ED$11:$ED$30</definedName>
    <definedName name="A124860242L_Data">Data1!$ED$11:$ED$30</definedName>
    <definedName name="A124860242L_Latest">Data1!$ED$30</definedName>
    <definedName name="A124860246W">Data1!$BP$1:$BP$10,Data1!$BP$11:$BP$30</definedName>
    <definedName name="A124860246W_Data">Data1!$BP$11:$BP$30</definedName>
    <definedName name="A124860246W_Latest">Data1!$BP$30</definedName>
    <definedName name="A124860250L">Data1!$DL$1:$DL$10,Data1!$DL$11:$DL$30</definedName>
    <definedName name="A124860250L_Data">Data1!$DL$11:$DL$30</definedName>
    <definedName name="A124860250L_Latest">Data1!$DL$30</definedName>
    <definedName name="A124860254W">Data1!$FB$1:$FB$10,Data1!$FB$11:$FB$30</definedName>
    <definedName name="A124860254W_Data">Data1!$FB$11:$FB$30</definedName>
    <definedName name="A124860254W_Latest">Data1!$FB$30</definedName>
    <definedName name="A124860258F">Data1!$CD$1:$CD$10,Data1!$CD$11:$CD$30</definedName>
    <definedName name="A124860258F_Data">Data1!$CD$11:$CD$30</definedName>
    <definedName name="A124860258F_Latest">Data1!$CD$30</definedName>
    <definedName name="A124860262W">Data1!$D$1:$D$10,Data1!$D$11:$D$30</definedName>
    <definedName name="A124860262W_Data">Data1!$D$11:$D$30</definedName>
    <definedName name="A124860262W_Latest">Data1!$D$30</definedName>
    <definedName name="A124860266F">Data1!$EL$1:$EL$10,Data1!$EL$11:$EL$30</definedName>
    <definedName name="A124860266F_Data">Data1!$EL$11:$EL$30</definedName>
    <definedName name="A124860266F_Latest">Data1!$EL$30</definedName>
    <definedName name="A124860270W">Data1!$FJ$1:$FJ$10,Data1!$FJ$11:$FJ$30</definedName>
    <definedName name="A124860270W_Data">Data1!$FJ$11:$FJ$30</definedName>
    <definedName name="A124860270W_Latest">Data1!$FJ$30</definedName>
    <definedName name="A124860274F">Data1!$GH$1:$GH$10,Data1!$GH$11:$GH$30</definedName>
    <definedName name="A124860274F_Data">Data1!$GH$11:$GH$30</definedName>
    <definedName name="A124860274F_Latest">Data1!$GH$30</definedName>
    <definedName name="A124860278R">Data1!$CJ$1:$CJ$10,Data1!$CJ$11:$CJ$30</definedName>
    <definedName name="A124860278R_Data">Data1!$CJ$11:$CJ$30</definedName>
    <definedName name="A124860278R_Latest">Data1!$CJ$30</definedName>
    <definedName name="A124860282F">Data1!$CV$1:$CV$10,Data1!$CV$11:$CV$30</definedName>
    <definedName name="A124860282F_Data">Data1!$CV$11:$CV$30</definedName>
    <definedName name="A124860282F_Latest">Data1!$CV$30</definedName>
    <definedName name="A124860286R">Data1!$GT$1:$GT$10,Data1!$GT$11:$GT$30</definedName>
    <definedName name="A124860286R_Data">Data1!$GT$11:$GT$30</definedName>
    <definedName name="A124860286R_Latest">Data1!$GT$30</definedName>
    <definedName name="A124860290F">Data1!$GB$1:$GB$10,Data1!$GB$11:$GB$30</definedName>
    <definedName name="A124860290F_Data">Data1!$GB$11:$GB$30</definedName>
    <definedName name="A124860290F_Latest">Data1!$GB$30</definedName>
    <definedName name="A124860294R">Data1!$DT$1:$DT$10,Data1!$DT$11:$DT$30</definedName>
    <definedName name="A124860294R_Data">Data1!$DT$11:$DT$30</definedName>
    <definedName name="A124860294R_Latest">Data1!$DT$30</definedName>
    <definedName name="A124860298X">Data1!$AZ$1:$AZ$10,Data1!$AZ$11:$AZ$30</definedName>
    <definedName name="A124860298X_Data">Data1!$AZ$11:$AZ$30</definedName>
    <definedName name="A124860298X_Latest">Data1!$AZ$30</definedName>
    <definedName name="A124860302C">Data1!$BX$1:$BX$10,Data1!$BX$11:$BX$30</definedName>
    <definedName name="A124860302C_Data">Data1!$BX$11:$BX$30</definedName>
    <definedName name="A124860302C_Latest">Data1!$BX$30</definedName>
    <definedName name="A124860306L">Data1!$ER$1:$ER$10,Data1!$ER$11:$ER$30</definedName>
    <definedName name="A124860306L_Data">Data1!$ER$11:$ER$30</definedName>
    <definedName name="A124860306L_Latest">Data1!$ER$30</definedName>
    <definedName name="A124860310C">Data1!$GN$1:$GN$10,Data1!$GN$11:$GN$30</definedName>
    <definedName name="A124860310C_Data">Data1!$GN$11:$GN$30</definedName>
    <definedName name="A124860310C_Latest">Data1!$GN$30</definedName>
    <definedName name="A124860314L">Data1!$GZ$1:$GZ$10,Data1!$GZ$11:$GZ$30</definedName>
    <definedName name="A124860314L_Data">Data1!$GZ$11:$GZ$30</definedName>
    <definedName name="A124860314L_Latest">Data1!$GZ$30</definedName>
    <definedName name="A124860318W">Data1!$HF$1:$HF$10,Data1!$HF$11:$HF$30</definedName>
    <definedName name="A124860318W_Data">Data1!$HF$11:$HF$30</definedName>
    <definedName name="A124860318W_Latest">Data1!$HF$30</definedName>
    <definedName name="A124860322L">Data1!$P$1:$P$10,Data1!$P$11:$P$30</definedName>
    <definedName name="A124860322L_Data">Data1!$P$11:$P$30</definedName>
    <definedName name="A124860322L_Latest">Data1!$P$30</definedName>
    <definedName name="A124860326W">Data1!$AH$1:$AH$10,Data1!$AH$11:$AH$30</definedName>
    <definedName name="A124860326W_Data">Data1!$AH$11:$AH$30</definedName>
    <definedName name="A124860326W_Latest">Data1!$AH$30</definedName>
    <definedName name="A124860330L">Data1!$AN$1:$AN$10,Data1!$AN$11:$AN$30</definedName>
    <definedName name="A124860330L_Data">Data1!$AN$11:$AN$30</definedName>
    <definedName name="A124860330L_Latest">Data1!$AN$30</definedName>
    <definedName name="A124860334W">Data1!$CP$1:$CP$10,Data1!$CP$11:$CP$30</definedName>
    <definedName name="A124860334W_Data">Data1!$CP$11:$CP$30</definedName>
    <definedName name="A124860334W_Latest">Data1!$CP$30</definedName>
    <definedName name="A124860338F">Data1!$DB$1:$DB$10,Data1!$DB$11:$DB$30</definedName>
    <definedName name="A124860338F_Data">Data1!$DB$11:$DB$30</definedName>
    <definedName name="A124860338F_Latest">Data1!$DB$30</definedName>
    <definedName name="A124860342W">Data1!$DH$1:$DH$10,Data1!$DH$11:$DH$30</definedName>
    <definedName name="A124860342W_Data">Data1!$DH$11:$DH$30</definedName>
    <definedName name="A124860342W_Latest">Data1!$DH$30</definedName>
    <definedName name="A124860346F">Data1!$EX$1:$EX$10,Data1!$EX$11:$EX$30</definedName>
    <definedName name="A124860346F_Data">Data1!$EX$11:$EX$30</definedName>
    <definedName name="A124860346F_Latest">Data1!$EX$30</definedName>
    <definedName name="A124860350W">Data1!$AT$1:$AT$10,Data1!$AT$11:$AT$30</definedName>
    <definedName name="A124860350W_Data">Data1!$AT$11:$AT$30</definedName>
    <definedName name="A124860350W_Latest">Data1!$AT$30</definedName>
    <definedName name="A124860354F">Data1!$BL$1:$BL$10,Data1!$BL$11:$BL$30</definedName>
    <definedName name="A124860354F_Data">Data1!$BL$11:$BL$30</definedName>
    <definedName name="A124860354F_Latest">Data1!$BL$30</definedName>
    <definedName name="A124860358R">Data1!$FP$1:$FP$10,Data1!$FP$11:$FP$30</definedName>
    <definedName name="A124860358R_Data">Data1!$FP$11:$FP$30</definedName>
    <definedName name="A124860358R_Latest">Data1!$FP$30</definedName>
    <definedName name="A124860362F">Data1!$FV$1:$FV$10,Data1!$FV$11:$FV$30</definedName>
    <definedName name="A124860362F_Data">Data1!$FV$11:$FV$30</definedName>
    <definedName name="A124860362F_Latest">Data1!$FV$30</definedName>
    <definedName name="A124860366R">Data1!$J$1:$J$10,Data1!$J$11:$J$30</definedName>
    <definedName name="A124860366R_Data">Data1!$J$11:$J$30</definedName>
    <definedName name="A124860366R_Latest">Data1!$J$30</definedName>
    <definedName name="A124860370F">Data1!$V$1:$V$10,Data1!$V$11:$V$30</definedName>
    <definedName name="A124860370F_Data">Data1!$V$11:$V$30</definedName>
    <definedName name="A124860370F_Latest">Data1!$V$30</definedName>
    <definedName name="A124860374R">Data1!$AB$1:$AB$10,Data1!$AB$11:$AB$30</definedName>
    <definedName name="A124860374R_Data">Data1!$AB$11:$AB$30</definedName>
    <definedName name="A124860374R_Latest">Data1!$AB$30</definedName>
    <definedName name="A124860378X">Data1!$BF$1:$BF$10,Data1!$BF$11:$BF$30</definedName>
    <definedName name="A124860378X_Data">Data1!$BF$11:$BF$30</definedName>
    <definedName name="A124860378X_Latest">Data1!$BF$30</definedName>
    <definedName name="A124860382R">Data1!$DZ$1:$DZ$10,Data1!$DZ$11:$DZ$30</definedName>
    <definedName name="A124860382R_Data">Data1!$DZ$11:$DZ$30</definedName>
    <definedName name="A124860382R_Latest">Data1!$DZ$30</definedName>
    <definedName name="A124860386X">Data1!$EF$1:$EF$10,Data1!$EF$11:$EF$30</definedName>
    <definedName name="A124860386X_Data">Data1!$EF$11:$EF$30</definedName>
    <definedName name="A124860386X_Latest">Data1!$EF$30</definedName>
    <definedName name="A124860390R">Data1!$BR$1:$BR$10,Data1!$BR$11:$BR$30</definedName>
    <definedName name="A124860390R_Data">Data1!$BR$11:$BR$30</definedName>
    <definedName name="A124860390R_Latest">Data1!$BR$30</definedName>
    <definedName name="A124860394X">Data1!$DN$1:$DN$10,Data1!$DN$11:$DN$30</definedName>
    <definedName name="A124860394X_Data">Data1!$DN$11:$DN$30</definedName>
    <definedName name="A124860394X_Latest">Data1!$DN$30</definedName>
    <definedName name="A124860398J">Data1!$FD$1:$FD$10,Data1!$FD$11:$FD$30</definedName>
    <definedName name="A124860398J_Data">Data1!$FD$11:$FD$30</definedName>
    <definedName name="A124860398J_Latest">Data1!$FD$30</definedName>
    <definedName name="A124860402L">Data1!$CE$1:$CE$10,Data1!$CE$11:$CE$30</definedName>
    <definedName name="A124860402L_Data">Data1!$CE$11:$CE$30</definedName>
    <definedName name="A124860402L_Latest">Data1!$CE$30</definedName>
    <definedName name="A124860406W">Data1!$E$1:$E$10,Data1!$E$11:$E$30</definedName>
    <definedName name="A124860406W_Data">Data1!$E$11:$E$30</definedName>
    <definedName name="A124860406W_Latest">Data1!$E$30</definedName>
    <definedName name="A124860410L">Data1!$EM$1:$EM$10,Data1!$EM$11:$EM$30</definedName>
    <definedName name="A124860410L_Data">Data1!$EM$11:$EM$30</definedName>
    <definedName name="A124860410L_Latest">Data1!$EM$30</definedName>
    <definedName name="A124860414W">Data1!$FK$1:$FK$10,Data1!$FK$11:$FK$30</definedName>
    <definedName name="A124860414W_Data">Data1!$FK$11:$FK$30</definedName>
    <definedName name="A124860414W_Latest">Data1!$FK$30</definedName>
    <definedName name="A124860418F">Data1!$GI$1:$GI$10,Data1!$GI$11:$GI$30</definedName>
    <definedName name="A124860418F_Data">Data1!$GI$11:$GI$30</definedName>
    <definedName name="A124860418F_Latest">Data1!$GI$30</definedName>
    <definedName name="A124860422W">Data1!$CK$1:$CK$10,Data1!$CK$11:$CK$30</definedName>
    <definedName name="A124860422W_Data">Data1!$CK$11:$CK$30</definedName>
    <definedName name="A124860422W_Latest">Data1!$CK$30</definedName>
    <definedName name="A124860426F">Data1!$CW$1:$CW$10,Data1!$CW$11:$CW$30</definedName>
    <definedName name="A124860426F_Data">Data1!$CW$11:$CW$30</definedName>
    <definedName name="A124860426F_Latest">Data1!$CW$30</definedName>
    <definedName name="A124860430W">Data1!$GU$1:$GU$10,Data1!$GU$11:$GU$30</definedName>
    <definedName name="A124860430W_Data">Data1!$GU$11:$GU$30</definedName>
    <definedName name="A124860430W_Latest">Data1!$GU$30</definedName>
    <definedName name="A124860434F">Data1!$GC$1:$GC$10,Data1!$GC$11:$GC$30</definedName>
    <definedName name="A124860434F_Data">Data1!$GC$11:$GC$30</definedName>
    <definedName name="A124860434F_Latest">Data1!$GC$30</definedName>
    <definedName name="A124860438R">Data1!$DU$1:$DU$10,Data1!$DU$11:$DU$30</definedName>
    <definedName name="A124860438R_Data">Data1!$DU$11:$DU$30</definedName>
    <definedName name="A124860438R_Latest">Data1!$DU$30</definedName>
    <definedName name="A124860442F">Data1!$BA$1:$BA$10,Data1!$BA$11:$BA$30</definedName>
    <definedName name="A124860442F_Data">Data1!$BA$11:$BA$30</definedName>
    <definedName name="A124860442F_Latest">Data1!$BA$30</definedName>
    <definedName name="A124860446R">Data1!$BY$1:$BY$10,Data1!$BY$11:$BY$30</definedName>
    <definedName name="A124860446R_Data">Data1!$BY$11:$BY$30</definedName>
    <definedName name="A124860446R_Latest">Data1!$BY$30</definedName>
    <definedName name="A124860450F">Data1!$ES$1:$ES$10,Data1!$ES$11:$ES$30</definedName>
    <definedName name="A124860450F_Data">Data1!$ES$11:$ES$30</definedName>
    <definedName name="A124860450F_Latest">Data1!$ES$30</definedName>
    <definedName name="A124860454R">Data1!$GO$1:$GO$10,Data1!$GO$11:$GO$30</definedName>
    <definedName name="A124860454R_Data">Data1!$GO$11:$GO$30</definedName>
    <definedName name="A124860454R_Latest">Data1!$GO$30</definedName>
    <definedName name="A124860458X">Data1!$HA$1:$HA$10,Data1!$HA$11:$HA$30</definedName>
    <definedName name="A124860458X_Data">Data1!$HA$11:$HA$30</definedName>
    <definedName name="A124860458X_Latest">Data1!$HA$30</definedName>
    <definedName name="A124860462R">Data1!$HG$1:$HG$10,Data1!$HG$11:$HG$30</definedName>
    <definedName name="A124860462R_Data">Data1!$HG$11:$HG$30</definedName>
    <definedName name="A124860462R_Latest">Data1!$HG$30</definedName>
    <definedName name="A124860466X">Data1!$Q$1:$Q$10,Data1!$Q$11:$Q$30</definedName>
    <definedName name="A124860466X_Data">Data1!$Q$11:$Q$30</definedName>
    <definedName name="A124860466X_Latest">Data1!$Q$30</definedName>
    <definedName name="A124860470R">Data1!$AI$1:$AI$10,Data1!$AI$11:$AI$30</definedName>
    <definedName name="A124860470R_Data">Data1!$AI$11:$AI$30</definedName>
    <definedName name="A124860470R_Latest">Data1!$AI$30</definedName>
    <definedName name="A124860474X">Data1!$AO$1:$AO$10,Data1!$AO$11:$AO$30</definedName>
    <definedName name="A124860474X_Data">Data1!$AO$11:$AO$30</definedName>
    <definedName name="A124860474X_Latest">Data1!$AO$30</definedName>
    <definedName name="A124860478J">Data1!$CQ$1:$CQ$10,Data1!$CQ$11:$CQ$30</definedName>
    <definedName name="A124860478J_Data">Data1!$CQ$11:$CQ$30</definedName>
    <definedName name="A124860478J_Latest">Data1!$CQ$30</definedName>
    <definedName name="A124860482X">Data1!$DC$1:$DC$10,Data1!$DC$11:$DC$30</definedName>
    <definedName name="A124860482X_Data">Data1!$DC$11:$DC$30</definedName>
    <definedName name="A124860482X_Latest">Data1!$DC$30</definedName>
    <definedName name="A124860486J">Data1!$DI$1:$DI$10,Data1!$DI$11:$DI$30</definedName>
    <definedName name="A124860486J_Data">Data1!$DI$11:$DI$30</definedName>
    <definedName name="A124860486J_Latest">Data1!$DI$30</definedName>
    <definedName name="A124860490X">Data1!$EY$1:$EY$10,Data1!$EY$11:$EY$30</definedName>
    <definedName name="A124860490X_Data">Data1!$EY$11:$EY$30</definedName>
    <definedName name="A124860490X_Latest">Data1!$EY$30</definedName>
    <definedName name="A124860494J">Data1!$AU$1:$AU$10,Data1!$AU$11:$AU$30</definedName>
    <definedName name="A124860494J_Data">Data1!$AU$11:$AU$30</definedName>
    <definedName name="A124860494J_Latest">Data1!$AU$30</definedName>
    <definedName name="A124860498T">Data1!$BM$1:$BM$10,Data1!$BM$11:$BM$30</definedName>
    <definedName name="A124860498T_Data">Data1!$BM$11:$BM$30</definedName>
    <definedName name="A124860498T_Latest">Data1!$BM$30</definedName>
    <definedName name="A124860502W">Data1!$FQ$1:$FQ$10,Data1!$FQ$11:$FQ$30</definedName>
    <definedName name="A124860502W_Data">Data1!$FQ$11:$FQ$30</definedName>
    <definedName name="A124860502W_Latest">Data1!$FQ$30</definedName>
    <definedName name="A124860506F">Data1!$FW$1:$FW$10,Data1!$FW$11:$FW$30</definedName>
    <definedName name="A124860506F_Data">Data1!$FW$11:$FW$30</definedName>
    <definedName name="A124860506F_Latest">Data1!$FW$30</definedName>
    <definedName name="A124860510W">Data1!$K$1:$K$10,Data1!$K$11:$K$30</definedName>
    <definedName name="A124860510W_Data">Data1!$K$11:$K$30</definedName>
    <definedName name="A124860510W_Latest">Data1!$K$30</definedName>
    <definedName name="A124860514F">Data1!$W$1:$W$10,Data1!$W$11:$W$30</definedName>
    <definedName name="A124860514F_Data">Data1!$W$11:$W$30</definedName>
    <definedName name="A124860514F_Latest">Data1!$W$30</definedName>
    <definedName name="A124860518R">Data1!$AC$1:$AC$10,Data1!$AC$11:$AC$30</definedName>
    <definedName name="A124860518R_Data">Data1!$AC$11:$AC$30</definedName>
    <definedName name="A124860518R_Latest">Data1!$AC$30</definedName>
    <definedName name="A124860522F">Data1!$BG$1:$BG$10,Data1!$BG$11:$BG$30</definedName>
    <definedName name="A124860522F_Data">Data1!$BG$11:$BG$30</definedName>
    <definedName name="A124860522F_Latest">Data1!$BG$30</definedName>
    <definedName name="A124860526R">Data1!$EA$1:$EA$10,Data1!$EA$11:$EA$30</definedName>
    <definedName name="A124860526R_Data">Data1!$EA$11:$EA$30</definedName>
    <definedName name="A124860526R_Latest">Data1!$EA$30</definedName>
    <definedName name="A124860530F">Data1!$EG$1:$EG$10,Data1!$EG$11:$EG$30</definedName>
    <definedName name="A124860530F_Data">Data1!$EG$11:$EG$30</definedName>
    <definedName name="A124860530F_Latest">Data1!$EG$30</definedName>
    <definedName name="A124860534R">Data1!$BS$1:$BS$10,Data1!$BS$11:$BS$30</definedName>
    <definedName name="A124860534R_Data">Data1!$BS$11:$BS$30</definedName>
    <definedName name="A124860534R_Latest">Data1!$BS$30</definedName>
    <definedName name="A124860538X">Data1!$DO$1:$DO$10,Data1!$DO$11:$DO$30</definedName>
    <definedName name="A124860538X_Data">Data1!$DO$11:$DO$30</definedName>
    <definedName name="A124860538X_Latest">Data1!$DO$30</definedName>
    <definedName name="A124860542R">Data1!$FE$1:$FE$10,Data1!$FE$11:$FE$30</definedName>
    <definedName name="A124860542R_Data">Data1!$FE$11:$FE$30</definedName>
    <definedName name="A124860542R_Latest">Data1!$FE$30</definedName>
    <definedName name="Date_Range">Data1!$A$2:$A$10,Data1!$A$11:$A$30</definedName>
    <definedName name="Date_Range_Data">Data1!$A$11:$A$30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6" l="1"/>
  <c r="B7" i="6"/>
  <c r="B6" i="6"/>
  <c r="H51" i="5"/>
  <c r="G51" i="5"/>
  <c r="F51" i="5"/>
  <c r="E51" i="5"/>
  <c r="D51" i="5"/>
  <c r="C51" i="5"/>
  <c r="H49" i="5"/>
  <c r="G49" i="5"/>
  <c r="F49" i="5"/>
  <c r="E49" i="5"/>
  <c r="D49" i="5"/>
  <c r="C49" i="5"/>
  <c r="H48" i="5"/>
  <c r="G48" i="5"/>
  <c r="F48" i="5"/>
  <c r="E48" i="5"/>
  <c r="D48" i="5"/>
  <c r="C48" i="5"/>
  <c r="H47" i="5"/>
  <c r="G47" i="5"/>
  <c r="F47" i="5"/>
  <c r="E47" i="5"/>
  <c r="D47" i="5"/>
  <c r="C47" i="5"/>
  <c r="H46" i="5"/>
  <c r="G46" i="5"/>
  <c r="F46" i="5"/>
  <c r="E46" i="5"/>
  <c r="D46" i="5"/>
  <c r="C46" i="5"/>
  <c r="H45" i="5"/>
  <c r="G45" i="5"/>
  <c r="F45" i="5"/>
  <c r="E45" i="5"/>
  <c r="D45" i="5"/>
  <c r="C45" i="5"/>
  <c r="H44" i="5"/>
  <c r="G44" i="5"/>
  <c r="F44" i="5"/>
  <c r="E44" i="5"/>
  <c r="D44" i="5"/>
  <c r="C44" i="5"/>
  <c r="H43" i="5"/>
  <c r="G43" i="5"/>
  <c r="F43" i="5"/>
  <c r="E43" i="5"/>
  <c r="D43" i="5"/>
  <c r="C43" i="5"/>
  <c r="H42" i="5"/>
  <c r="G42" i="5"/>
  <c r="F42" i="5"/>
  <c r="E42" i="5"/>
  <c r="D42" i="5"/>
  <c r="C42" i="5"/>
  <c r="H41" i="5"/>
  <c r="G41" i="5"/>
  <c r="F41" i="5"/>
  <c r="E41" i="5"/>
  <c r="D41" i="5"/>
  <c r="C41" i="5"/>
  <c r="H40" i="5"/>
  <c r="G40" i="5"/>
  <c r="F40" i="5"/>
  <c r="E40" i="5"/>
  <c r="D40" i="5"/>
  <c r="C40" i="5"/>
  <c r="H39" i="5"/>
  <c r="G39" i="5"/>
  <c r="F39" i="5"/>
  <c r="E39" i="5"/>
  <c r="D39" i="5"/>
  <c r="C39" i="5"/>
  <c r="H38" i="5"/>
  <c r="G38" i="5"/>
  <c r="F38" i="5"/>
  <c r="E38" i="5"/>
  <c r="D38" i="5"/>
  <c r="C38" i="5"/>
  <c r="H37" i="5"/>
  <c r="G37" i="5"/>
  <c r="F37" i="5"/>
  <c r="E37" i="5"/>
  <c r="D37" i="5"/>
  <c r="C37" i="5"/>
  <c r="H36" i="5"/>
  <c r="G36" i="5"/>
  <c r="F36" i="5"/>
  <c r="E36" i="5"/>
  <c r="D36" i="5"/>
  <c r="C36" i="5"/>
  <c r="H35" i="5"/>
  <c r="G35" i="5"/>
  <c r="F35" i="5"/>
  <c r="E35" i="5"/>
  <c r="D35" i="5"/>
  <c r="C35" i="5"/>
  <c r="H32" i="5"/>
  <c r="G32" i="5"/>
  <c r="F32" i="5"/>
  <c r="E32" i="5"/>
  <c r="D32" i="5"/>
  <c r="C32" i="5"/>
  <c r="H31" i="5"/>
  <c r="G31" i="5"/>
  <c r="F31" i="5"/>
  <c r="E31" i="5"/>
  <c r="D31" i="5"/>
  <c r="C31" i="5"/>
  <c r="H30" i="5"/>
  <c r="G30" i="5"/>
  <c r="F30" i="5"/>
  <c r="E30" i="5"/>
  <c r="D30" i="5"/>
  <c r="C30" i="5"/>
  <c r="H29" i="5"/>
  <c r="G29" i="5"/>
  <c r="F29" i="5"/>
  <c r="E29" i="5"/>
  <c r="D29" i="5"/>
  <c r="C29" i="5"/>
  <c r="H28" i="5"/>
  <c r="G28" i="5"/>
  <c r="F28" i="5"/>
  <c r="E28" i="5"/>
  <c r="D28" i="5"/>
  <c r="C28" i="5"/>
  <c r="H27" i="5"/>
  <c r="G27" i="5"/>
  <c r="F27" i="5"/>
  <c r="E27" i="5"/>
  <c r="D27" i="5"/>
  <c r="C27" i="5"/>
  <c r="H26" i="5"/>
  <c r="G26" i="5"/>
  <c r="F26" i="5"/>
  <c r="E26" i="5"/>
  <c r="D26" i="5"/>
  <c r="C26" i="5"/>
  <c r="H25" i="5"/>
  <c r="G25" i="5"/>
  <c r="F25" i="5"/>
  <c r="E25" i="5"/>
  <c r="D25" i="5"/>
  <c r="C25" i="5"/>
  <c r="H24" i="5"/>
  <c r="G24" i="5"/>
  <c r="F24" i="5"/>
  <c r="E24" i="5"/>
  <c r="D24" i="5"/>
  <c r="C24" i="5"/>
  <c r="H23" i="5"/>
  <c r="G23" i="5"/>
  <c r="F23" i="5"/>
  <c r="E23" i="5"/>
  <c r="D23" i="5"/>
  <c r="C23" i="5"/>
  <c r="H22" i="5"/>
  <c r="G22" i="5"/>
  <c r="F22" i="5"/>
  <c r="E22" i="5"/>
  <c r="D22" i="5"/>
  <c r="C22" i="5"/>
  <c r="H21" i="5"/>
  <c r="G21" i="5"/>
  <c r="F21" i="5"/>
  <c r="E21" i="5"/>
  <c r="D21" i="5"/>
  <c r="C21" i="5"/>
  <c r="H20" i="5"/>
  <c r="G20" i="5"/>
  <c r="F20" i="5"/>
  <c r="E20" i="5"/>
  <c r="D20" i="5"/>
  <c r="C20" i="5"/>
  <c r="H19" i="5"/>
  <c r="G19" i="5"/>
  <c r="F19" i="5"/>
  <c r="E19" i="5"/>
  <c r="D19" i="5"/>
  <c r="C19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H14" i="5"/>
  <c r="G14" i="5"/>
  <c r="F14" i="5"/>
  <c r="E14" i="5"/>
  <c r="D14" i="5"/>
  <c r="C14" i="5"/>
  <c r="H13" i="5"/>
  <c r="G13" i="5"/>
  <c r="F13" i="5"/>
  <c r="E13" i="5"/>
  <c r="D13" i="5"/>
  <c r="C13" i="5"/>
  <c r="A8" i="5"/>
  <c r="B7" i="5"/>
  <c r="B6" i="5"/>
  <c r="B2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  <author>Pauline Amwony</author>
  </authors>
  <commentList>
    <comment ref="F10" authorId="0" shapeId="0" xr:uid="{74FE00C5-A2B4-4D95-9295-381405D76B86}">
      <text>
        <r>
          <rPr>
            <sz val="8"/>
            <color indexed="81"/>
            <rFont val="arial"/>
            <family val="2"/>
          </rPr>
          <t>Total families with children aged 0-14 years; may not exactly match sum of components due to rounding.</t>
        </r>
      </text>
    </comment>
    <comment ref="B17" authorId="0" shapeId="0" xr:uid="{79BD4652-D5E1-48EA-A0D9-653B9861B8B5}">
      <text>
        <r>
          <rPr>
            <sz val="8"/>
            <color indexed="81"/>
            <rFont val="arial"/>
            <family val="2"/>
          </rPr>
          <t>Includes couple families where labour force status of one parent was known and the other not determined.</t>
        </r>
      </text>
    </comment>
    <comment ref="B18" authorId="0" shapeId="0" xr:uid="{5893C682-964F-41CF-B32E-3E6BB01E22DA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19" authorId="0" shapeId="0" xr:uid="{7D77DD26-D295-483E-9B8B-F376AACCC658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21" authorId="0" shapeId="0" xr:uid="{66EB8A9E-8941-464E-8128-4E0236A75F56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22" authorId="0" shapeId="0" xr:uid="{992E32F8-7188-4CDA-90B8-FED8518C1C4F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25" authorId="0" shapeId="0" xr:uid="{63A65251-6E41-4390-A9A5-43B78C887E0E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26" authorId="0" shapeId="0" xr:uid="{AAAF80EB-DEF5-4E34-8671-7578D1D38BA4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27" authorId="0" shapeId="0" xr:uid="{93FFB95A-FC02-4B5D-98F9-905BA7686248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28" authorId="0" shapeId="0" xr:uid="{D6DABF87-FE43-4CF7-923D-DCF299520F6D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32" authorId="0" shapeId="0" xr:uid="{506D8869-64D4-4006-B0A7-16B2465A804F}">
      <text>
        <r>
          <rPr>
            <sz val="8"/>
            <color indexed="81"/>
            <rFont val="arial"/>
            <family val="2"/>
          </rPr>
          <t>Includes families where labour force status of one or both parents was not determined.</t>
        </r>
      </text>
    </comment>
    <comment ref="B35" authorId="0" shapeId="0" xr:uid="{6369C04D-8532-4AAD-9825-8D4BF6716060}">
      <text>
        <r>
          <rPr>
            <sz val="8"/>
            <color indexed="81"/>
            <rFont val="arial"/>
            <family val="2"/>
          </rPr>
          <t>Includes families where labour force status of single fathers was not determined.</t>
        </r>
      </text>
    </comment>
    <comment ref="B39" authorId="0" shapeId="0" xr:uid="{0F1D63E4-61BC-46A7-A26C-F23F8D1F6FBA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40" authorId="0" shapeId="0" xr:uid="{668A9F7C-44FD-4648-A7E2-53E52A1DF8C8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42" authorId="0" shapeId="0" xr:uid="{DA7AB161-2911-45CD-BBFE-4B899F2F9FBE}">
      <text>
        <r>
          <rPr>
            <sz val="8"/>
            <color indexed="81"/>
            <rFont val="arial"/>
            <family val="2"/>
          </rPr>
          <t>Includes families where labour force status of single mothers was not determined.</t>
        </r>
      </text>
    </comment>
    <comment ref="B46" authorId="0" shapeId="0" xr:uid="{65962CE6-594A-4DB8-B5A5-1E5F661FFFE9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47" authorId="0" shapeId="0" xr:uid="{451DF8F9-B054-4F5D-BF22-B144EB45BB34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49" authorId="0" shapeId="0" xr:uid="{D4023207-1C6D-4234-9D1B-50C69A3EAE5C}">
      <text>
        <r>
          <rPr>
            <sz val="8"/>
            <color indexed="81"/>
            <rFont val="arial"/>
            <family val="2"/>
          </rPr>
          <t xml:space="preserve">Includes families where labour force status of single parent was not determined.
</t>
        </r>
      </text>
    </comment>
    <comment ref="B51" authorId="1" shapeId="0" xr:uid="{49269A29-209D-4C1C-8D5A-EF9469D994BC}">
      <text>
        <r>
          <rPr>
            <sz val="8"/>
            <color indexed="81"/>
            <rFont val="arial"/>
            <family val="2"/>
          </rPr>
          <t>Includes families with children under 15 years or students aged 15-24 years attending school or full-time tertiary education.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  <author>Pauline Amwony</author>
  </authors>
  <commentList>
    <comment ref="F10" authorId="0" shapeId="0" xr:uid="{E8EA0B5F-8000-454B-9878-B2EC081B8349}">
      <text>
        <r>
          <rPr>
            <sz val="8"/>
            <color indexed="81"/>
            <rFont val="arial"/>
            <family val="2"/>
          </rPr>
          <t>Total families with children aged 0-14 years; may not exactly match sum of components due to rounding.</t>
        </r>
      </text>
    </comment>
    <comment ref="B17" authorId="0" shapeId="0" xr:uid="{FA4D2AE5-A9FE-4DCA-AE79-A970F449EE7A}">
      <text>
        <r>
          <rPr>
            <sz val="8"/>
            <color indexed="81"/>
            <rFont val="arial"/>
            <family val="2"/>
          </rPr>
          <t>Includes couple families where labour force status of one parent was known and the other not determined.</t>
        </r>
      </text>
    </comment>
    <comment ref="B18" authorId="0" shapeId="0" xr:uid="{0B5076B6-FE46-4C79-BF74-95A4594AFFAF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19" authorId="0" shapeId="0" xr:uid="{D1DA968C-263B-49B5-85E3-D4F4DFE479E9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21" authorId="0" shapeId="0" xr:uid="{33E4C5A8-A60F-4DBD-9686-8F0CC5A32974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22" authorId="0" shapeId="0" xr:uid="{1A6C2665-27D3-4C6A-A9E2-CDD06BD8D11B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25" authorId="0" shapeId="0" xr:uid="{11B8C160-EB51-4D01-A824-4048B4955441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26" authorId="0" shapeId="0" xr:uid="{28B3780F-2A44-4EAA-84F4-997DE7E924C0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27" authorId="0" shapeId="0" xr:uid="{6C24F2C2-6213-4CAC-8932-B6AD2E4C38CA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28" authorId="0" shapeId="0" xr:uid="{37E00B20-9283-4FBC-B573-3B352B7DEB08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32" authorId="0" shapeId="0" xr:uid="{D9DFC7DF-4F79-4029-B338-3AA84176733C}">
      <text>
        <r>
          <rPr>
            <sz val="8"/>
            <color indexed="81"/>
            <rFont val="arial"/>
            <family val="2"/>
          </rPr>
          <t>Includes families where labour force status of one or both parents was not determined.</t>
        </r>
      </text>
    </comment>
    <comment ref="B35" authorId="0" shapeId="0" xr:uid="{89012AC6-7713-46F5-A8FE-3945FA72317A}">
      <text>
        <r>
          <rPr>
            <sz val="8"/>
            <color indexed="81"/>
            <rFont val="arial"/>
            <family val="2"/>
          </rPr>
          <t>Includes families where labour force status of single fathers was not determined.</t>
        </r>
      </text>
    </comment>
    <comment ref="B39" authorId="0" shapeId="0" xr:uid="{48A36675-2F06-40EE-9946-68B94246F460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40" authorId="0" shapeId="0" xr:uid="{7188D9BE-0468-4D0D-A118-62DBA1AD0B0F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42" authorId="0" shapeId="0" xr:uid="{8E902291-A57E-4155-B0CE-FC89FCBEDAA6}">
      <text>
        <r>
          <rPr>
            <sz val="8"/>
            <color indexed="81"/>
            <rFont val="arial"/>
            <family val="2"/>
          </rPr>
          <t>Includes families where labour force status of single mothers was not determined.</t>
        </r>
      </text>
    </comment>
    <comment ref="B46" authorId="0" shapeId="0" xr:uid="{4D9C08CF-6F10-4467-80C3-0CD6BCB270F2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47" authorId="0" shapeId="0" xr:uid="{56E61BED-2CB5-404C-8716-B2ADE867B278}">
      <text>
        <r>
          <rPr>
            <sz val="8"/>
            <color indexed="81"/>
            <rFont val="arial"/>
            <family val="2"/>
          </rPr>
          <t xml:space="preserve">Short-term job seekers refers to persons who had been seeking work for less than one year; long-term job seekers refers to persons who had been seeking work for one year or more.
</t>
        </r>
      </text>
    </comment>
    <comment ref="B49" authorId="0" shapeId="0" xr:uid="{179BCFF4-D083-404F-A5EB-156018F73008}">
      <text>
        <r>
          <rPr>
            <sz val="8"/>
            <color indexed="81"/>
            <rFont val="arial"/>
            <family val="2"/>
          </rPr>
          <t xml:space="preserve">Includes families where labour force status of single parent was not determined.
</t>
        </r>
      </text>
    </comment>
    <comment ref="B51" authorId="1" shapeId="0" xr:uid="{72C4C404-AE43-4F6C-8220-A958FD2DD3F6}">
      <text>
        <r>
          <rPr>
            <sz val="8"/>
            <color indexed="81"/>
            <rFont val="arial"/>
            <family val="2"/>
          </rPr>
          <t>Includes families with children under 15 years or students aged 15-24 years attending school or full-time tertiary education.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AN11" authorId="0" shapeId="0" xr:uid="{00000000-0006-0000-0100-00000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1" authorId="0" shapeId="0" xr:uid="{00000000-0006-0000-0100-00000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1" authorId="0" shapeId="0" xr:uid="{00000000-0006-0000-0100-00000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1" authorId="0" shapeId="0" xr:uid="{00000000-0006-0000-0100-00000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1" authorId="0" shapeId="0" xr:uid="{00000000-0006-0000-0100-00000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11" authorId="0" shapeId="0" xr:uid="{00000000-0006-0000-0100-00000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1" authorId="0" shapeId="0" xr:uid="{00000000-0006-0000-0100-00000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1" authorId="0" shapeId="0" xr:uid="{00000000-0006-0000-0100-00000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1" authorId="0" shapeId="0" xr:uid="{00000000-0006-0000-0100-00000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1" authorId="0" shapeId="0" xr:uid="{00000000-0006-0000-0100-00000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1" authorId="0" shapeId="0" xr:uid="{00000000-0006-0000-0100-00000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11" authorId="0" shapeId="0" xr:uid="{00000000-0006-0000-0100-00000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1" authorId="0" shapeId="0" xr:uid="{00000000-0006-0000-0100-00000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1" authorId="0" shapeId="0" xr:uid="{00000000-0006-0000-0100-00000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11" authorId="0" shapeId="0" xr:uid="{00000000-0006-0000-0100-00001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1" authorId="0" shapeId="0" xr:uid="{00000000-0006-0000-0100-00001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D11" authorId="0" shapeId="0" xr:uid="{00000000-0006-0000-0100-00001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1" authorId="0" shapeId="0" xr:uid="{00000000-0006-0000-0100-00001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11" authorId="0" shapeId="0" xr:uid="{00000000-0006-0000-0100-00001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11" authorId="0" shapeId="0" xr:uid="{00000000-0006-0000-0100-00001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11" authorId="0" shapeId="0" xr:uid="{00000000-0006-0000-0100-00001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1" authorId="0" shapeId="0" xr:uid="{00000000-0006-0000-0100-00001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1" authorId="0" shapeId="0" xr:uid="{00000000-0006-0000-0100-00001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11" authorId="0" shapeId="0" xr:uid="{00000000-0006-0000-0100-00001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11" authorId="0" shapeId="0" xr:uid="{00000000-0006-0000-0100-00001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1" authorId="0" shapeId="0" xr:uid="{00000000-0006-0000-0100-00001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1" authorId="0" shapeId="0" xr:uid="{00000000-0006-0000-0100-00001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11" authorId="0" shapeId="0" xr:uid="{00000000-0006-0000-0100-00001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1" authorId="0" shapeId="0" xr:uid="{00000000-0006-0000-0100-00001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1" authorId="0" shapeId="0" xr:uid="{00000000-0006-0000-0100-00001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11" authorId="0" shapeId="0" xr:uid="{00000000-0006-0000-0100-00002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1" authorId="0" shapeId="0" xr:uid="{00000000-0006-0000-0100-00002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Y11" authorId="0" shapeId="0" xr:uid="{00000000-0006-0000-0100-00002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1" authorId="0" shapeId="0" xr:uid="{00000000-0006-0000-0100-00002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1" authorId="0" shapeId="0" xr:uid="{00000000-0006-0000-0100-00002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1" authorId="0" shapeId="0" xr:uid="{00000000-0006-0000-0100-00002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1" authorId="0" shapeId="0" xr:uid="{00000000-0006-0000-0100-00002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1" authorId="0" shapeId="0" xr:uid="{00000000-0006-0000-0100-00002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1" authorId="0" shapeId="0" xr:uid="{00000000-0006-0000-0100-00002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11" authorId="0" shapeId="0" xr:uid="{00000000-0006-0000-0100-00002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11" authorId="0" shapeId="0" xr:uid="{00000000-0006-0000-0100-00002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11" authorId="0" shapeId="0" xr:uid="{00000000-0006-0000-0100-00002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1" authorId="0" shapeId="0" xr:uid="{00000000-0006-0000-0100-00002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1" authorId="0" shapeId="0" xr:uid="{00000000-0006-0000-0100-00002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11" authorId="0" shapeId="0" xr:uid="{00000000-0006-0000-0100-00002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1" authorId="0" shapeId="0" xr:uid="{00000000-0006-0000-0100-00002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1" authorId="0" shapeId="0" xr:uid="{00000000-0006-0000-0100-00003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11" authorId="0" shapeId="0" xr:uid="{00000000-0006-0000-0100-00003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1" authorId="0" shapeId="0" xr:uid="{00000000-0006-0000-0100-00003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1" authorId="0" shapeId="0" xr:uid="{00000000-0006-0000-0100-00003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1" authorId="0" shapeId="0" xr:uid="{00000000-0006-0000-0100-00003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1" authorId="0" shapeId="0" xr:uid="{00000000-0006-0000-0100-00003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1" authorId="0" shapeId="0" xr:uid="{00000000-0006-0000-0100-00003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11" authorId="0" shapeId="0" xr:uid="{00000000-0006-0000-0100-00003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1" authorId="0" shapeId="0" xr:uid="{00000000-0006-0000-0100-00003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11" authorId="0" shapeId="0" xr:uid="{00000000-0006-0000-0100-00003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1" authorId="0" shapeId="0" xr:uid="{00000000-0006-0000-0100-00003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1" authorId="0" shapeId="0" xr:uid="{00000000-0006-0000-0100-00003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1" authorId="0" shapeId="0" xr:uid="{00000000-0006-0000-0100-00003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11" authorId="0" shapeId="0" xr:uid="{00000000-0006-0000-0100-00003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1" authorId="0" shapeId="0" xr:uid="{00000000-0006-0000-0100-00003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1" authorId="0" shapeId="0" xr:uid="{00000000-0006-0000-0100-00003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1" authorId="0" shapeId="0" xr:uid="{00000000-0006-0000-0100-00004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11" authorId="0" shapeId="0" xr:uid="{00000000-0006-0000-0100-00004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1" authorId="0" shapeId="0" xr:uid="{00000000-0006-0000-0100-00004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11" authorId="0" shapeId="0" xr:uid="{00000000-0006-0000-0100-00004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1" authorId="0" shapeId="0" xr:uid="{00000000-0006-0000-0100-00004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W11" authorId="0" shapeId="0" xr:uid="{00000000-0006-0000-0100-00004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2" authorId="0" shapeId="0" xr:uid="{00000000-0006-0000-0100-00004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2" authorId="0" shapeId="0" xr:uid="{00000000-0006-0000-0100-00004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2" authorId="0" shapeId="0" xr:uid="{00000000-0006-0000-0100-00004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2" authorId="0" shapeId="0" xr:uid="{00000000-0006-0000-0100-00004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2" authorId="0" shapeId="0" xr:uid="{00000000-0006-0000-0100-00004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2" authorId="0" shapeId="0" xr:uid="{00000000-0006-0000-0100-00004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2" authorId="0" shapeId="0" xr:uid="{00000000-0006-0000-0100-00004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D12" authorId="0" shapeId="0" xr:uid="{00000000-0006-0000-0100-00004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12" authorId="0" shapeId="0" xr:uid="{00000000-0006-0000-0100-00004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2" authorId="0" shapeId="0" xr:uid="{00000000-0006-0000-0100-00004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2" authorId="0" shapeId="0" xr:uid="{00000000-0006-0000-0100-00005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12" authorId="0" shapeId="0" xr:uid="{00000000-0006-0000-0100-00005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2" authorId="0" shapeId="0" xr:uid="{00000000-0006-0000-0100-00005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2" authorId="0" shapeId="0" xr:uid="{00000000-0006-0000-0100-00005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2" authorId="0" shapeId="0" xr:uid="{00000000-0006-0000-0100-00005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2" authorId="0" shapeId="0" xr:uid="{00000000-0006-0000-0100-00005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2" authorId="0" shapeId="0" xr:uid="{00000000-0006-0000-0100-00005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2" authorId="0" shapeId="0" xr:uid="{00000000-0006-0000-0100-00005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12" authorId="0" shapeId="0" xr:uid="{00000000-0006-0000-0100-00005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12" authorId="0" shapeId="0" xr:uid="{00000000-0006-0000-0100-00005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12" authorId="0" shapeId="0" xr:uid="{00000000-0006-0000-0100-00005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2" authorId="0" shapeId="0" xr:uid="{00000000-0006-0000-0100-00005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12" authorId="0" shapeId="0" xr:uid="{00000000-0006-0000-0100-00005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12" authorId="0" shapeId="0" xr:uid="{00000000-0006-0000-0100-00005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2" authorId="0" shapeId="0" xr:uid="{00000000-0006-0000-0100-00005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2" authorId="0" shapeId="0" xr:uid="{00000000-0006-0000-0100-00005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12" authorId="0" shapeId="0" xr:uid="{00000000-0006-0000-0100-00006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2" authorId="0" shapeId="0" xr:uid="{00000000-0006-0000-0100-00006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2" authorId="0" shapeId="0" xr:uid="{00000000-0006-0000-0100-00006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12" authorId="0" shapeId="0" xr:uid="{00000000-0006-0000-0100-00006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2" authorId="0" shapeId="0" xr:uid="{00000000-0006-0000-0100-00006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2" authorId="0" shapeId="0" xr:uid="{00000000-0006-0000-0100-00006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2" authorId="0" shapeId="0" xr:uid="{00000000-0006-0000-0100-00006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2" authorId="0" shapeId="0" xr:uid="{00000000-0006-0000-0100-00006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2" authorId="0" shapeId="0" xr:uid="{00000000-0006-0000-0100-00006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2" authorId="0" shapeId="0" xr:uid="{00000000-0006-0000-0100-00006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2" authorId="0" shapeId="0" xr:uid="{00000000-0006-0000-0100-00006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2" authorId="0" shapeId="0" xr:uid="{00000000-0006-0000-0100-00006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I12" authorId="0" shapeId="0" xr:uid="{00000000-0006-0000-0100-00006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2" authorId="0" shapeId="0" xr:uid="{00000000-0006-0000-0100-00006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12" authorId="0" shapeId="0" xr:uid="{00000000-0006-0000-0100-00006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2" authorId="0" shapeId="0" xr:uid="{00000000-0006-0000-0100-00006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2" authorId="0" shapeId="0" xr:uid="{00000000-0006-0000-0100-00007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12" authorId="0" shapeId="0" xr:uid="{00000000-0006-0000-0100-00007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2" authorId="0" shapeId="0" xr:uid="{00000000-0006-0000-0100-00007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2" authorId="0" shapeId="0" xr:uid="{00000000-0006-0000-0100-00007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12" authorId="0" shapeId="0" xr:uid="{00000000-0006-0000-0100-00007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2" authorId="0" shapeId="0" xr:uid="{00000000-0006-0000-0100-00007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2" authorId="0" shapeId="0" xr:uid="{00000000-0006-0000-0100-00007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2" authorId="0" shapeId="0" xr:uid="{00000000-0006-0000-0100-00007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2" authorId="0" shapeId="0" xr:uid="{00000000-0006-0000-0100-00007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2" authorId="0" shapeId="0" xr:uid="{00000000-0006-0000-0100-00007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2" authorId="0" shapeId="0" xr:uid="{00000000-0006-0000-0100-00007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12" authorId="0" shapeId="0" xr:uid="{00000000-0006-0000-0100-00007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12" authorId="0" shapeId="0" xr:uid="{00000000-0006-0000-0100-00007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2" authorId="0" shapeId="0" xr:uid="{00000000-0006-0000-0100-00007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12" authorId="0" shapeId="0" xr:uid="{00000000-0006-0000-0100-00007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2" authorId="0" shapeId="0" xr:uid="{00000000-0006-0000-0100-00007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2" authorId="0" shapeId="0" xr:uid="{00000000-0006-0000-0100-00008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2" authorId="0" shapeId="0" xr:uid="{00000000-0006-0000-0100-00008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2" authorId="0" shapeId="0" xr:uid="{00000000-0006-0000-0100-00008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2" authorId="0" shapeId="0" xr:uid="{00000000-0006-0000-0100-00008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12" authorId="0" shapeId="0" xr:uid="{00000000-0006-0000-0100-00008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2" authorId="0" shapeId="0" xr:uid="{00000000-0006-0000-0100-00008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2" authorId="0" shapeId="0" xr:uid="{00000000-0006-0000-0100-00008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P13" authorId="0" shapeId="0" xr:uid="{00000000-0006-0000-0100-00008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3" authorId="0" shapeId="0" xr:uid="{00000000-0006-0000-0100-00008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S13" authorId="0" shapeId="0" xr:uid="{00000000-0006-0000-0100-00008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3" authorId="0" shapeId="0" xr:uid="{00000000-0006-0000-0100-00008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U13" authorId="0" shapeId="0" xr:uid="{00000000-0006-0000-0100-00008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3" authorId="0" shapeId="0" xr:uid="{00000000-0006-0000-0100-00008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3" authorId="0" shapeId="0" xr:uid="{00000000-0006-0000-0100-00008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13" authorId="0" shapeId="0" xr:uid="{00000000-0006-0000-0100-00008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3" authorId="0" shapeId="0" xr:uid="{00000000-0006-0000-0100-00008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3" authorId="0" shapeId="0" xr:uid="{00000000-0006-0000-0100-00009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3" authorId="0" shapeId="0" xr:uid="{00000000-0006-0000-0100-00009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13" authorId="0" shapeId="0" xr:uid="{00000000-0006-0000-0100-00009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3" authorId="0" shapeId="0" xr:uid="{00000000-0006-0000-0100-000093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3" authorId="0" shapeId="0" xr:uid="{00000000-0006-0000-0100-00009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3" authorId="0" shapeId="0" xr:uid="{00000000-0006-0000-0100-00009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3" authorId="0" shapeId="0" xr:uid="{00000000-0006-0000-0100-00009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3" authorId="0" shapeId="0" xr:uid="{00000000-0006-0000-0100-00009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3" authorId="0" shapeId="0" xr:uid="{00000000-0006-0000-0100-00009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13" authorId="0" shapeId="0" xr:uid="{00000000-0006-0000-0100-00009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13" authorId="0" shapeId="0" xr:uid="{00000000-0006-0000-0100-00009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13" authorId="0" shapeId="0" xr:uid="{00000000-0006-0000-0100-00009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13" authorId="0" shapeId="0" xr:uid="{00000000-0006-0000-0100-00009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3" authorId="0" shapeId="0" xr:uid="{00000000-0006-0000-0100-00009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M13" authorId="0" shapeId="0" xr:uid="{00000000-0006-0000-0100-00009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13" authorId="0" shapeId="0" xr:uid="{00000000-0006-0000-0100-00009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13" authorId="0" shapeId="0" xr:uid="{00000000-0006-0000-0100-0000A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3" authorId="0" shapeId="0" xr:uid="{00000000-0006-0000-0100-0000A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13" authorId="0" shapeId="0" xr:uid="{00000000-0006-0000-0100-0000A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3" authorId="0" shapeId="0" xr:uid="{00000000-0006-0000-0100-0000A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3" authorId="0" shapeId="0" xr:uid="{00000000-0006-0000-0100-0000A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3" authorId="0" shapeId="0" xr:uid="{00000000-0006-0000-0100-0000A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13" authorId="0" shapeId="0" xr:uid="{00000000-0006-0000-0100-0000A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3" authorId="0" shapeId="0" xr:uid="{00000000-0006-0000-0100-0000A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3" authorId="0" shapeId="0" xr:uid="{00000000-0006-0000-0100-0000A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3" authorId="0" shapeId="0" xr:uid="{00000000-0006-0000-0100-0000A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13" authorId="0" shapeId="0" xr:uid="{00000000-0006-0000-0100-0000A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13" authorId="0" shapeId="0" xr:uid="{00000000-0006-0000-0100-0000A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13" authorId="0" shapeId="0" xr:uid="{00000000-0006-0000-0100-0000A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3" authorId="0" shapeId="0" xr:uid="{00000000-0006-0000-0100-0000A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3" authorId="0" shapeId="0" xr:uid="{00000000-0006-0000-0100-0000A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3" authorId="0" shapeId="0" xr:uid="{00000000-0006-0000-0100-0000A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13" authorId="0" shapeId="0" xr:uid="{00000000-0006-0000-0100-0000B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3" authorId="0" shapeId="0" xr:uid="{00000000-0006-0000-0100-0000B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R13" authorId="0" shapeId="0" xr:uid="{00000000-0006-0000-0100-0000B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3" authorId="0" shapeId="0" xr:uid="{00000000-0006-0000-0100-0000B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3" authorId="0" shapeId="0" xr:uid="{00000000-0006-0000-0100-0000B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13" authorId="0" shapeId="0" xr:uid="{00000000-0006-0000-0100-0000B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13" authorId="0" shapeId="0" xr:uid="{00000000-0006-0000-0100-0000B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3" authorId="0" shapeId="0" xr:uid="{00000000-0006-0000-0100-0000B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3" authorId="0" shapeId="0" xr:uid="{00000000-0006-0000-0100-0000B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3" authorId="0" shapeId="0" xr:uid="{00000000-0006-0000-0100-0000B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3" authorId="0" shapeId="0" xr:uid="{00000000-0006-0000-0100-0000B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13" authorId="0" shapeId="0" xr:uid="{00000000-0006-0000-0100-0000B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3" authorId="0" shapeId="0" xr:uid="{00000000-0006-0000-0100-0000B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13" authorId="0" shapeId="0" xr:uid="{00000000-0006-0000-0100-0000B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13" authorId="0" shapeId="0" xr:uid="{00000000-0006-0000-0100-0000B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3" authorId="0" shapeId="0" xr:uid="{00000000-0006-0000-0100-0000B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13" authorId="0" shapeId="0" xr:uid="{00000000-0006-0000-0100-0000C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3" authorId="0" shapeId="0" xr:uid="{00000000-0006-0000-0100-0000C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3" authorId="0" shapeId="0" xr:uid="{00000000-0006-0000-0100-0000C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3" authorId="0" shapeId="0" xr:uid="{00000000-0006-0000-0100-0000C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3" authorId="0" shapeId="0" xr:uid="{00000000-0006-0000-0100-0000C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13" authorId="0" shapeId="0" xr:uid="{00000000-0006-0000-0100-0000C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3" authorId="0" shapeId="0" xr:uid="{00000000-0006-0000-0100-0000C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13" authorId="0" shapeId="0" xr:uid="{00000000-0006-0000-0100-0000C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3" authorId="0" shapeId="0" xr:uid="{00000000-0006-0000-0100-0000C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4" authorId="0" shapeId="0" xr:uid="{00000000-0006-0000-0100-0000C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4" authorId="0" shapeId="0" xr:uid="{00000000-0006-0000-0100-0000CA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4" authorId="0" shapeId="0" xr:uid="{00000000-0006-0000-0100-0000C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4" authorId="0" shapeId="0" xr:uid="{00000000-0006-0000-0100-0000CC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14" authorId="0" shapeId="0" xr:uid="{00000000-0006-0000-0100-0000CD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4" authorId="0" shapeId="0" xr:uid="{00000000-0006-0000-0100-0000C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14" authorId="0" shapeId="0" xr:uid="{00000000-0006-0000-0100-0000C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14" authorId="0" shapeId="0" xr:uid="{00000000-0006-0000-0100-0000D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4" authorId="0" shapeId="0" xr:uid="{00000000-0006-0000-0100-0000D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4" authorId="0" shapeId="0" xr:uid="{00000000-0006-0000-0100-0000D2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4" authorId="0" shapeId="0" xr:uid="{00000000-0006-0000-0100-0000D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14" authorId="0" shapeId="0" xr:uid="{00000000-0006-0000-0100-0000D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4" authorId="0" shapeId="0" xr:uid="{00000000-0006-0000-0100-0000D5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4" authorId="0" shapeId="0" xr:uid="{00000000-0006-0000-0100-0000D6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4" authorId="0" shapeId="0" xr:uid="{00000000-0006-0000-0100-0000D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4" authorId="0" shapeId="0" xr:uid="{00000000-0006-0000-0100-0000D8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4" authorId="0" shapeId="0" xr:uid="{00000000-0006-0000-0100-0000D9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4" authorId="0" shapeId="0" xr:uid="{00000000-0006-0000-0100-0000D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14" authorId="0" shapeId="0" xr:uid="{00000000-0006-0000-0100-0000D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14" authorId="0" shapeId="0" xr:uid="{00000000-0006-0000-0100-0000D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4" authorId="0" shapeId="0" xr:uid="{00000000-0006-0000-0100-0000D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14" authorId="0" shapeId="0" xr:uid="{00000000-0006-0000-0100-0000D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4" authorId="0" shapeId="0" xr:uid="{00000000-0006-0000-0100-0000DF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14" authorId="0" shapeId="0" xr:uid="{00000000-0006-0000-0100-0000E0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14" authorId="0" shapeId="0" xr:uid="{00000000-0006-0000-0100-0000E1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4" authorId="0" shapeId="0" xr:uid="{00000000-0006-0000-0100-0000E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4" authorId="0" shapeId="0" xr:uid="{00000000-0006-0000-0100-0000E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14" authorId="0" shapeId="0" xr:uid="{00000000-0006-0000-0100-0000E4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4" authorId="0" shapeId="0" xr:uid="{00000000-0006-0000-0100-0000E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14" authorId="0" shapeId="0" xr:uid="{00000000-0006-0000-0100-0000E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4" authorId="0" shapeId="0" xr:uid="{00000000-0006-0000-0100-0000E7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4" authorId="0" shapeId="0" xr:uid="{00000000-0006-0000-0100-0000E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4" authorId="0" shapeId="0" xr:uid="{00000000-0006-0000-0100-0000E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4" authorId="0" shapeId="0" xr:uid="{00000000-0006-0000-0100-0000E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14" authorId="0" shapeId="0" xr:uid="{00000000-0006-0000-0100-0000EB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4" authorId="0" shapeId="0" xr:uid="{00000000-0006-0000-0100-0000E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14" authorId="0" shapeId="0" xr:uid="{00000000-0006-0000-0100-0000E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4" authorId="0" shapeId="0" xr:uid="{00000000-0006-0000-0100-0000EE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I14" authorId="0" shapeId="0" xr:uid="{00000000-0006-0000-0100-0000E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4" authorId="0" shapeId="0" xr:uid="{00000000-0006-0000-0100-0000F0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14" authorId="0" shapeId="0" xr:uid="{00000000-0006-0000-0100-0000F1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4" authorId="0" shapeId="0" xr:uid="{00000000-0006-0000-0100-0000F2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14" authorId="0" shapeId="0" xr:uid="{00000000-0006-0000-0100-0000F3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14" authorId="0" shapeId="0" xr:uid="{00000000-0006-0000-0100-0000F4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4" authorId="0" shapeId="0" xr:uid="{00000000-0006-0000-0100-0000F5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4" authorId="0" shapeId="0" xr:uid="{00000000-0006-0000-0100-0000F6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14" authorId="0" shapeId="0" xr:uid="{00000000-0006-0000-0100-0000F7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4" authorId="0" shapeId="0" xr:uid="{00000000-0006-0000-0100-0000F8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4" authorId="0" shapeId="0" xr:uid="{00000000-0006-0000-0100-0000F9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4" authorId="0" shapeId="0" xr:uid="{00000000-0006-0000-0100-0000FA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4" authorId="0" shapeId="0" xr:uid="{00000000-0006-0000-0100-0000FB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4" authorId="0" shapeId="0" xr:uid="{00000000-0006-0000-0100-0000FC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14" authorId="0" shapeId="0" xr:uid="{00000000-0006-0000-0100-0000FD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4" authorId="0" shapeId="0" xr:uid="{00000000-0006-0000-0100-0000FE00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14" authorId="0" shapeId="0" xr:uid="{00000000-0006-0000-0100-0000FF00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14" authorId="0" shapeId="0" xr:uid="{00000000-0006-0000-0100-00000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4" authorId="0" shapeId="0" xr:uid="{00000000-0006-0000-0100-00000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14" authorId="0" shapeId="0" xr:uid="{00000000-0006-0000-0100-00000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4" authorId="0" shapeId="0" xr:uid="{00000000-0006-0000-0100-00000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4" authorId="0" shapeId="0" xr:uid="{00000000-0006-0000-0100-00000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14" authorId="0" shapeId="0" xr:uid="{00000000-0006-0000-0100-00000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4" authorId="0" shapeId="0" xr:uid="{00000000-0006-0000-0100-00000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4" authorId="0" shapeId="0" xr:uid="{00000000-0006-0000-0100-00000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4" authorId="0" shapeId="0" xr:uid="{00000000-0006-0000-0100-00000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14" authorId="0" shapeId="0" xr:uid="{00000000-0006-0000-0100-00000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4" authorId="0" shapeId="0" xr:uid="{00000000-0006-0000-0100-00000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4" authorId="0" shapeId="0" xr:uid="{00000000-0006-0000-0100-00000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P15" authorId="0" shapeId="0" xr:uid="{00000000-0006-0000-0100-00000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5" authorId="0" shapeId="0" xr:uid="{00000000-0006-0000-0100-00000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5" authorId="0" shapeId="0" xr:uid="{00000000-0006-0000-0100-00000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5" authorId="0" shapeId="0" xr:uid="{00000000-0006-0000-0100-00000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5" authorId="0" shapeId="0" xr:uid="{00000000-0006-0000-0100-00001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15" authorId="0" shapeId="0" xr:uid="{00000000-0006-0000-0100-00001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5" authorId="0" shapeId="0" xr:uid="{00000000-0006-0000-0100-00001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5" authorId="0" shapeId="0" xr:uid="{00000000-0006-0000-0100-00001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15" authorId="0" shapeId="0" xr:uid="{00000000-0006-0000-0100-00001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5" authorId="0" shapeId="0" xr:uid="{00000000-0006-0000-0100-00001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5" authorId="0" shapeId="0" xr:uid="{00000000-0006-0000-0100-00001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5" authorId="0" shapeId="0" xr:uid="{00000000-0006-0000-0100-00001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5" authorId="0" shapeId="0" xr:uid="{00000000-0006-0000-0100-00001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15" authorId="0" shapeId="0" xr:uid="{00000000-0006-0000-0100-00001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15" authorId="0" shapeId="0" xr:uid="{00000000-0006-0000-0100-00001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5" authorId="0" shapeId="0" xr:uid="{00000000-0006-0000-0100-00001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5" authorId="0" shapeId="0" xr:uid="{00000000-0006-0000-0100-00001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15" authorId="0" shapeId="0" xr:uid="{00000000-0006-0000-0100-00001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15" authorId="0" shapeId="0" xr:uid="{00000000-0006-0000-0100-00001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15" authorId="0" shapeId="0" xr:uid="{00000000-0006-0000-0100-00001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R15" authorId="0" shapeId="0" xr:uid="{00000000-0006-0000-0100-00002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15" authorId="0" shapeId="0" xr:uid="{00000000-0006-0000-0100-00002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15" authorId="0" shapeId="0" xr:uid="{00000000-0006-0000-0100-00002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15" authorId="0" shapeId="0" xr:uid="{00000000-0006-0000-0100-00002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5" authorId="0" shapeId="0" xr:uid="{00000000-0006-0000-0100-00002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5" authorId="0" shapeId="0" xr:uid="{00000000-0006-0000-0100-00002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5" authorId="0" shapeId="0" xr:uid="{00000000-0006-0000-0100-00002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5" authorId="0" shapeId="0" xr:uid="{00000000-0006-0000-0100-00002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15" authorId="0" shapeId="0" xr:uid="{00000000-0006-0000-0100-00002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5" authorId="0" shapeId="0" xr:uid="{00000000-0006-0000-0100-00002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15" authorId="0" shapeId="0" xr:uid="{00000000-0006-0000-0100-00002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5" authorId="0" shapeId="0" xr:uid="{00000000-0006-0000-0100-00002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5" authorId="0" shapeId="0" xr:uid="{00000000-0006-0000-0100-00002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5" authorId="0" shapeId="0" xr:uid="{00000000-0006-0000-0100-00002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15" authorId="0" shapeId="0" xr:uid="{00000000-0006-0000-0100-00002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5" authorId="0" shapeId="0" xr:uid="{00000000-0006-0000-0100-00002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5" authorId="0" shapeId="0" xr:uid="{00000000-0006-0000-0100-00003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15" authorId="0" shapeId="0" xr:uid="{00000000-0006-0000-0100-00003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5" authorId="0" shapeId="0" xr:uid="{00000000-0006-0000-0100-00003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5" authorId="0" shapeId="0" xr:uid="{00000000-0006-0000-0100-00003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15" authorId="0" shapeId="0" xr:uid="{00000000-0006-0000-0100-00003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15" authorId="0" shapeId="0" xr:uid="{00000000-0006-0000-0100-00003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15" authorId="0" shapeId="0" xr:uid="{00000000-0006-0000-0100-00003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5" authorId="0" shapeId="0" xr:uid="{00000000-0006-0000-0100-00003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15" authorId="0" shapeId="0" xr:uid="{00000000-0006-0000-0100-00003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5" authorId="0" shapeId="0" xr:uid="{00000000-0006-0000-0100-00003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15" authorId="0" shapeId="0" xr:uid="{00000000-0006-0000-0100-00003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15" authorId="0" shapeId="0" xr:uid="{00000000-0006-0000-0100-00003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5" authorId="0" shapeId="0" xr:uid="{00000000-0006-0000-0100-00003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15" authorId="0" shapeId="0" xr:uid="{00000000-0006-0000-0100-00003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5" authorId="0" shapeId="0" xr:uid="{00000000-0006-0000-0100-00003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5" authorId="0" shapeId="0" xr:uid="{00000000-0006-0000-0100-00003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5" authorId="0" shapeId="0" xr:uid="{00000000-0006-0000-0100-00004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5" authorId="0" shapeId="0" xr:uid="{00000000-0006-0000-0100-00004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5" authorId="0" shapeId="0" xr:uid="{00000000-0006-0000-0100-00004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15" authorId="0" shapeId="0" xr:uid="{00000000-0006-0000-0100-00004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U15" authorId="0" shapeId="0" xr:uid="{00000000-0006-0000-0100-00004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5" authorId="0" shapeId="0" xr:uid="{00000000-0006-0000-0100-00004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W15" authorId="0" shapeId="0" xr:uid="{00000000-0006-0000-0100-00004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6" authorId="0" shapeId="0" xr:uid="{00000000-0006-0000-0100-00004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6" authorId="0" shapeId="0" xr:uid="{00000000-0006-0000-0100-00004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6" authorId="0" shapeId="0" xr:uid="{00000000-0006-0000-0100-00004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6" authorId="0" shapeId="0" xr:uid="{00000000-0006-0000-0100-00004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6" authorId="0" shapeId="0" xr:uid="{00000000-0006-0000-0100-00004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F16" authorId="0" shapeId="0" xr:uid="{00000000-0006-0000-0100-00004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6" authorId="0" shapeId="0" xr:uid="{00000000-0006-0000-0100-00004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6" authorId="0" shapeId="0" xr:uid="{00000000-0006-0000-0100-00004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16" authorId="0" shapeId="0" xr:uid="{00000000-0006-0000-0100-00004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6" authorId="0" shapeId="0" xr:uid="{00000000-0006-0000-0100-00005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6" authorId="0" shapeId="0" xr:uid="{00000000-0006-0000-0100-00005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6" authorId="0" shapeId="0" xr:uid="{00000000-0006-0000-0100-00005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6" authorId="0" shapeId="0" xr:uid="{00000000-0006-0000-0100-00005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6" authorId="0" shapeId="0" xr:uid="{00000000-0006-0000-0100-00005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6" authorId="0" shapeId="0" xr:uid="{00000000-0006-0000-0100-00005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16" authorId="0" shapeId="0" xr:uid="{00000000-0006-0000-0100-00005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16" authorId="0" shapeId="0" xr:uid="{00000000-0006-0000-0100-00005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16" authorId="0" shapeId="0" xr:uid="{00000000-0006-0000-0100-00005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16" authorId="0" shapeId="0" xr:uid="{00000000-0006-0000-0100-00005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16" authorId="0" shapeId="0" xr:uid="{00000000-0006-0000-0100-00005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6" authorId="0" shapeId="0" xr:uid="{00000000-0006-0000-0100-00005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6" authorId="0" shapeId="0" xr:uid="{00000000-0006-0000-0100-00005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16" authorId="0" shapeId="0" xr:uid="{00000000-0006-0000-0100-00005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16" authorId="0" shapeId="0" xr:uid="{00000000-0006-0000-0100-00005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6" authorId="0" shapeId="0" xr:uid="{00000000-0006-0000-0100-00005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6" authorId="0" shapeId="0" xr:uid="{00000000-0006-0000-0100-00006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16" authorId="0" shapeId="0" xr:uid="{00000000-0006-0000-0100-00006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6" authorId="0" shapeId="0" xr:uid="{00000000-0006-0000-0100-00006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16" authorId="0" shapeId="0" xr:uid="{00000000-0006-0000-0100-00006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16" authorId="0" shapeId="0" xr:uid="{00000000-0006-0000-0100-00006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6" authorId="0" shapeId="0" xr:uid="{00000000-0006-0000-0100-00006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6" authorId="0" shapeId="0" xr:uid="{00000000-0006-0000-0100-00006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6" authorId="0" shapeId="0" xr:uid="{00000000-0006-0000-0100-00006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6" authorId="0" shapeId="0" xr:uid="{00000000-0006-0000-0100-00006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6" authorId="0" shapeId="0" xr:uid="{00000000-0006-0000-0100-00006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6" authorId="0" shapeId="0" xr:uid="{00000000-0006-0000-0100-00006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16" authorId="0" shapeId="0" xr:uid="{00000000-0006-0000-0100-00006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6" authorId="0" shapeId="0" xr:uid="{00000000-0006-0000-0100-00006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6" authorId="0" shapeId="0" xr:uid="{00000000-0006-0000-0100-00006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6" authorId="0" shapeId="0" xr:uid="{00000000-0006-0000-0100-00006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P16" authorId="0" shapeId="0" xr:uid="{00000000-0006-0000-0100-00006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16" authorId="0" shapeId="0" xr:uid="{00000000-0006-0000-0100-00007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16" authorId="0" shapeId="0" xr:uid="{00000000-0006-0000-0100-00007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6" authorId="0" shapeId="0" xr:uid="{00000000-0006-0000-0100-00007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6" authorId="0" shapeId="0" xr:uid="{00000000-0006-0000-0100-00007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16" authorId="0" shapeId="0" xr:uid="{00000000-0006-0000-0100-00007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16" authorId="0" shapeId="0" xr:uid="{00000000-0006-0000-0100-00007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6" authorId="0" shapeId="0" xr:uid="{00000000-0006-0000-0100-00007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6" authorId="0" shapeId="0" xr:uid="{00000000-0006-0000-0100-00007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6" authorId="0" shapeId="0" xr:uid="{00000000-0006-0000-0100-00007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6" authorId="0" shapeId="0" xr:uid="{00000000-0006-0000-0100-00007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6" authorId="0" shapeId="0" xr:uid="{00000000-0006-0000-0100-00007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16" authorId="0" shapeId="0" xr:uid="{00000000-0006-0000-0100-00007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6" authorId="0" shapeId="0" xr:uid="{00000000-0006-0000-0100-00007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16" authorId="0" shapeId="0" xr:uid="{00000000-0006-0000-0100-00007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6" authorId="0" shapeId="0" xr:uid="{00000000-0006-0000-0100-00007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6" authorId="0" shapeId="0" xr:uid="{00000000-0006-0000-0100-00007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6" authorId="0" shapeId="0" xr:uid="{00000000-0006-0000-0100-00008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6" authorId="0" shapeId="0" xr:uid="{00000000-0006-0000-0100-00008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6" authorId="0" shapeId="0" xr:uid="{00000000-0006-0000-0100-00008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6" authorId="0" shapeId="0" xr:uid="{00000000-0006-0000-0100-00008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6" authorId="0" shapeId="0" xr:uid="{00000000-0006-0000-0100-00008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6" authorId="0" shapeId="0" xr:uid="{00000000-0006-0000-0100-00008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7" authorId="0" shapeId="0" xr:uid="{00000000-0006-0000-0100-00008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7" authorId="0" shapeId="0" xr:uid="{00000000-0006-0000-0100-00008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7" authorId="0" shapeId="0" xr:uid="{00000000-0006-0000-0100-00008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7" authorId="0" shapeId="0" xr:uid="{00000000-0006-0000-0100-00008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7" authorId="0" shapeId="0" xr:uid="{00000000-0006-0000-0100-00008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7" authorId="0" shapeId="0" xr:uid="{00000000-0006-0000-0100-00008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17" authorId="0" shapeId="0" xr:uid="{00000000-0006-0000-0100-00008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7" authorId="0" shapeId="0" xr:uid="{00000000-0006-0000-0100-00008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7" authorId="0" shapeId="0" xr:uid="{00000000-0006-0000-0100-00008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17" authorId="0" shapeId="0" xr:uid="{00000000-0006-0000-0100-00008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7" authorId="0" shapeId="0" xr:uid="{00000000-0006-0000-0100-00009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7" authorId="0" shapeId="0" xr:uid="{00000000-0006-0000-0100-00009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7" authorId="0" shapeId="0" xr:uid="{00000000-0006-0000-0100-00009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7" authorId="0" shapeId="0" xr:uid="{00000000-0006-0000-0100-00009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7" authorId="0" shapeId="0" xr:uid="{00000000-0006-0000-0100-00009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7" authorId="0" shapeId="0" xr:uid="{00000000-0006-0000-0100-00009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17" authorId="0" shapeId="0" xr:uid="{00000000-0006-0000-0100-00009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7" authorId="0" shapeId="0" xr:uid="{00000000-0006-0000-0100-00009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17" authorId="0" shapeId="0" xr:uid="{00000000-0006-0000-0100-00009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17" authorId="0" shapeId="0" xr:uid="{00000000-0006-0000-0100-00009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17" authorId="0" shapeId="0" xr:uid="{00000000-0006-0000-0100-00009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7" authorId="0" shapeId="0" xr:uid="{00000000-0006-0000-0100-00009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17" authorId="0" shapeId="0" xr:uid="{00000000-0006-0000-0100-00009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7" authorId="0" shapeId="0" xr:uid="{00000000-0006-0000-0100-00009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17" authorId="0" shapeId="0" xr:uid="{00000000-0006-0000-0100-00009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17" authorId="0" shapeId="0" xr:uid="{00000000-0006-0000-0100-00009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7" authorId="0" shapeId="0" xr:uid="{00000000-0006-0000-0100-0000A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7" authorId="0" shapeId="0" xr:uid="{00000000-0006-0000-0100-0000A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17" authorId="0" shapeId="0" xr:uid="{00000000-0006-0000-0100-0000A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17" authorId="0" shapeId="0" xr:uid="{00000000-0006-0000-0100-0000A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7" authorId="0" shapeId="0" xr:uid="{00000000-0006-0000-0100-0000A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17" authorId="0" shapeId="0" xr:uid="{00000000-0006-0000-0100-0000A5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17" authorId="0" shapeId="0" xr:uid="{00000000-0006-0000-0100-0000A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7" authorId="0" shapeId="0" xr:uid="{00000000-0006-0000-0100-0000A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7" authorId="0" shapeId="0" xr:uid="{00000000-0006-0000-0100-0000A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7" authorId="0" shapeId="0" xr:uid="{00000000-0006-0000-0100-0000A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7" authorId="0" shapeId="0" xr:uid="{00000000-0006-0000-0100-0000A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7" authorId="0" shapeId="0" xr:uid="{00000000-0006-0000-0100-0000A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7" authorId="0" shapeId="0" xr:uid="{00000000-0006-0000-0100-0000A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17" authorId="0" shapeId="0" xr:uid="{00000000-0006-0000-0100-0000A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H17" authorId="0" shapeId="0" xr:uid="{00000000-0006-0000-0100-0000A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7" authorId="0" shapeId="0" xr:uid="{00000000-0006-0000-0100-0000A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17" authorId="0" shapeId="0" xr:uid="{00000000-0006-0000-0100-0000B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17" authorId="0" shapeId="0" xr:uid="{00000000-0006-0000-0100-0000B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17" authorId="0" shapeId="0" xr:uid="{00000000-0006-0000-0100-0000B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7" authorId="0" shapeId="0" xr:uid="{00000000-0006-0000-0100-0000B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17" authorId="0" shapeId="0" xr:uid="{00000000-0006-0000-0100-0000B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17" authorId="0" shapeId="0" xr:uid="{00000000-0006-0000-0100-0000B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7" authorId="0" shapeId="0" xr:uid="{00000000-0006-0000-0100-0000B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7" authorId="0" shapeId="0" xr:uid="{00000000-0006-0000-0100-0000B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17" authorId="0" shapeId="0" xr:uid="{00000000-0006-0000-0100-0000B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17" authorId="0" shapeId="0" xr:uid="{00000000-0006-0000-0100-0000B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7" authorId="0" shapeId="0" xr:uid="{00000000-0006-0000-0100-0000B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7" authorId="0" shapeId="0" xr:uid="{00000000-0006-0000-0100-0000B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7" authorId="0" shapeId="0" xr:uid="{00000000-0006-0000-0100-0000B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7" authorId="0" shapeId="0" xr:uid="{00000000-0006-0000-0100-0000B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17" authorId="0" shapeId="0" xr:uid="{00000000-0006-0000-0100-0000B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17" authorId="0" shapeId="0" xr:uid="{00000000-0006-0000-0100-0000B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17" authorId="0" shapeId="0" xr:uid="{00000000-0006-0000-0100-0000C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17" authorId="0" shapeId="0" xr:uid="{00000000-0006-0000-0100-0000C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7" authorId="0" shapeId="0" xr:uid="{00000000-0006-0000-0100-0000C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17" authorId="0" shapeId="0" xr:uid="{00000000-0006-0000-0100-0000C3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17" authorId="0" shapeId="0" xr:uid="{00000000-0006-0000-0100-0000C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7" authorId="0" shapeId="0" xr:uid="{00000000-0006-0000-0100-0000C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7" authorId="0" shapeId="0" xr:uid="{00000000-0006-0000-0100-0000C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7" authorId="0" shapeId="0" xr:uid="{00000000-0006-0000-0100-0000C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7" authorId="0" shapeId="0" xr:uid="{00000000-0006-0000-0100-0000C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7" authorId="0" shapeId="0" xr:uid="{00000000-0006-0000-0100-0000C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7" authorId="0" shapeId="0" xr:uid="{00000000-0006-0000-0100-0000CA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7" authorId="0" shapeId="0" xr:uid="{00000000-0006-0000-0100-0000C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7" authorId="0" shapeId="0" xr:uid="{00000000-0006-0000-0100-0000C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8" authorId="0" shapeId="0" xr:uid="{00000000-0006-0000-0100-0000C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8" authorId="0" shapeId="0" xr:uid="{00000000-0006-0000-0100-0000C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18" authorId="0" shapeId="0" xr:uid="{00000000-0006-0000-0100-0000C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18" authorId="0" shapeId="0" xr:uid="{00000000-0006-0000-0100-0000D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8" authorId="0" shapeId="0" xr:uid="{00000000-0006-0000-0100-0000D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8" authorId="0" shapeId="0" xr:uid="{00000000-0006-0000-0100-0000D2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8" authorId="0" shapeId="0" xr:uid="{00000000-0006-0000-0100-0000D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18" authorId="0" shapeId="0" xr:uid="{00000000-0006-0000-0100-0000D4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18" authorId="0" shapeId="0" xr:uid="{00000000-0006-0000-0100-0000D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18" authorId="0" shapeId="0" xr:uid="{00000000-0006-0000-0100-0000D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8" authorId="0" shapeId="0" xr:uid="{00000000-0006-0000-0100-0000D7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18" authorId="0" shapeId="0" xr:uid="{00000000-0006-0000-0100-0000D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18" authorId="0" shapeId="0" xr:uid="{00000000-0006-0000-0100-0000D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8" authorId="0" shapeId="0" xr:uid="{00000000-0006-0000-0100-0000D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18" authorId="0" shapeId="0" xr:uid="{00000000-0006-0000-0100-0000DB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18" authorId="0" shapeId="0" xr:uid="{00000000-0006-0000-0100-0000D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18" authorId="0" shapeId="0" xr:uid="{00000000-0006-0000-0100-0000DD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18" authorId="0" shapeId="0" xr:uid="{00000000-0006-0000-0100-0000DE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18" authorId="0" shapeId="0" xr:uid="{00000000-0006-0000-0100-0000DF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18" authorId="0" shapeId="0" xr:uid="{00000000-0006-0000-0100-0000E0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18" authorId="0" shapeId="0" xr:uid="{00000000-0006-0000-0100-0000E1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18" authorId="0" shapeId="0" xr:uid="{00000000-0006-0000-0100-0000E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8" authorId="0" shapeId="0" xr:uid="{00000000-0006-0000-0100-0000E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8" authorId="0" shapeId="0" xr:uid="{00000000-0006-0000-0100-0000E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18" authorId="0" shapeId="0" xr:uid="{00000000-0006-0000-0100-0000E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18" authorId="0" shapeId="0" xr:uid="{00000000-0006-0000-0100-0000E6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8" authorId="0" shapeId="0" xr:uid="{00000000-0006-0000-0100-0000E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18" authorId="0" shapeId="0" xr:uid="{00000000-0006-0000-0100-0000E8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18" authorId="0" shapeId="0" xr:uid="{00000000-0006-0000-0100-0000E9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8" authorId="0" shapeId="0" xr:uid="{00000000-0006-0000-0100-0000E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8" authorId="0" shapeId="0" xr:uid="{00000000-0006-0000-0100-0000E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8" authorId="0" shapeId="0" xr:uid="{00000000-0006-0000-0100-0000EC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18" authorId="0" shapeId="0" xr:uid="{00000000-0006-0000-0100-0000E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8" authorId="0" shapeId="0" xr:uid="{00000000-0006-0000-0100-0000E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18" authorId="0" shapeId="0" xr:uid="{00000000-0006-0000-0100-0000E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8" authorId="0" shapeId="0" xr:uid="{00000000-0006-0000-0100-0000F0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8" authorId="0" shapeId="0" xr:uid="{00000000-0006-0000-0100-0000F1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18" authorId="0" shapeId="0" xr:uid="{00000000-0006-0000-0100-0000F2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18" authorId="0" shapeId="0" xr:uid="{00000000-0006-0000-0100-0000F3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8" authorId="0" shapeId="0" xr:uid="{00000000-0006-0000-0100-0000F4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18" authorId="0" shapeId="0" xr:uid="{00000000-0006-0000-0100-0000F5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8" authorId="0" shapeId="0" xr:uid="{00000000-0006-0000-0100-0000F6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18" authorId="0" shapeId="0" xr:uid="{00000000-0006-0000-0100-0000F7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8" authorId="0" shapeId="0" xr:uid="{00000000-0006-0000-0100-0000F8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18" authorId="0" shapeId="0" xr:uid="{00000000-0006-0000-0100-0000F9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18" authorId="0" shapeId="0" xr:uid="{00000000-0006-0000-0100-0000FA01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8" authorId="0" shapeId="0" xr:uid="{00000000-0006-0000-0100-0000FB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18" authorId="0" shapeId="0" xr:uid="{00000000-0006-0000-0100-0000FC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8" authorId="0" shapeId="0" xr:uid="{00000000-0006-0000-0100-0000FD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18" authorId="0" shapeId="0" xr:uid="{00000000-0006-0000-0100-0000FE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8" authorId="0" shapeId="0" xr:uid="{00000000-0006-0000-0100-0000FF01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8" authorId="0" shapeId="0" xr:uid="{00000000-0006-0000-0100-00000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8" authorId="0" shapeId="0" xr:uid="{00000000-0006-0000-0100-00000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18" authorId="0" shapeId="0" xr:uid="{00000000-0006-0000-0100-00000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8" authorId="0" shapeId="0" xr:uid="{00000000-0006-0000-0100-00000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8" authorId="0" shapeId="0" xr:uid="{00000000-0006-0000-0100-00000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19" authorId="0" shapeId="0" xr:uid="{00000000-0006-0000-0100-00000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19" authorId="0" shapeId="0" xr:uid="{00000000-0006-0000-0100-00000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19" authorId="0" shapeId="0" xr:uid="{00000000-0006-0000-0100-00000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19" authorId="0" shapeId="0" xr:uid="{00000000-0006-0000-0100-00000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19" authorId="0" shapeId="0" xr:uid="{00000000-0006-0000-0100-00000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V19" authorId="0" shapeId="0" xr:uid="{00000000-0006-0000-0100-00000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19" authorId="0" shapeId="0" xr:uid="{00000000-0006-0000-0100-00000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19" authorId="0" shapeId="0" xr:uid="{00000000-0006-0000-0100-00000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19" authorId="0" shapeId="0" xr:uid="{00000000-0006-0000-0100-00000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19" authorId="0" shapeId="0" xr:uid="{00000000-0006-0000-0100-00000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19" authorId="0" shapeId="0" xr:uid="{00000000-0006-0000-0100-00000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19" authorId="0" shapeId="0" xr:uid="{00000000-0006-0000-0100-00001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19" authorId="0" shapeId="0" xr:uid="{00000000-0006-0000-0100-00001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19" authorId="0" shapeId="0" xr:uid="{00000000-0006-0000-0100-00001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19" authorId="0" shapeId="0" xr:uid="{00000000-0006-0000-0100-00001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19" authorId="0" shapeId="0" xr:uid="{00000000-0006-0000-0100-00001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19" authorId="0" shapeId="0" xr:uid="{00000000-0006-0000-0100-00001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19" authorId="0" shapeId="0" xr:uid="{00000000-0006-0000-0100-00001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19" authorId="0" shapeId="0" xr:uid="{00000000-0006-0000-0100-00001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19" authorId="0" shapeId="0" xr:uid="{00000000-0006-0000-0100-00001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19" authorId="0" shapeId="0" xr:uid="{00000000-0006-0000-0100-00001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19" authorId="0" shapeId="0" xr:uid="{00000000-0006-0000-0100-00001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S19" authorId="0" shapeId="0" xr:uid="{00000000-0006-0000-0100-00001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19" authorId="0" shapeId="0" xr:uid="{00000000-0006-0000-0100-00001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19" authorId="0" shapeId="0" xr:uid="{00000000-0006-0000-0100-00001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19" authorId="0" shapeId="0" xr:uid="{00000000-0006-0000-0100-00001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19" authorId="0" shapeId="0" xr:uid="{00000000-0006-0000-0100-00001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19" authorId="0" shapeId="0" xr:uid="{00000000-0006-0000-0100-00002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19" authorId="0" shapeId="0" xr:uid="{00000000-0006-0000-0100-00002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19" authorId="0" shapeId="0" xr:uid="{00000000-0006-0000-0100-00002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19" authorId="0" shapeId="0" xr:uid="{00000000-0006-0000-0100-00002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19" authorId="0" shapeId="0" xr:uid="{00000000-0006-0000-0100-00002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19" authorId="0" shapeId="0" xr:uid="{00000000-0006-0000-0100-00002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19" authorId="0" shapeId="0" xr:uid="{00000000-0006-0000-0100-00002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19" authorId="0" shapeId="0" xr:uid="{00000000-0006-0000-0100-00002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19" authorId="0" shapeId="0" xr:uid="{00000000-0006-0000-0100-00002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19" authorId="0" shapeId="0" xr:uid="{00000000-0006-0000-0100-00002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19" authorId="0" shapeId="0" xr:uid="{00000000-0006-0000-0100-00002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R19" authorId="0" shapeId="0" xr:uid="{00000000-0006-0000-0100-00002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19" authorId="0" shapeId="0" xr:uid="{00000000-0006-0000-0100-00002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19" authorId="0" shapeId="0" xr:uid="{00000000-0006-0000-0100-00002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19" authorId="0" shapeId="0" xr:uid="{00000000-0006-0000-0100-00002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19" authorId="0" shapeId="0" xr:uid="{00000000-0006-0000-0100-00002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19" authorId="0" shapeId="0" xr:uid="{00000000-0006-0000-0100-00003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19" authorId="0" shapeId="0" xr:uid="{00000000-0006-0000-0100-00003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19" authorId="0" shapeId="0" xr:uid="{00000000-0006-0000-0100-00003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19" authorId="0" shapeId="0" xr:uid="{00000000-0006-0000-0100-00003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19" authorId="0" shapeId="0" xr:uid="{00000000-0006-0000-0100-00003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19" authorId="0" shapeId="0" xr:uid="{00000000-0006-0000-0100-00003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19" authorId="0" shapeId="0" xr:uid="{00000000-0006-0000-0100-00003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19" authorId="0" shapeId="0" xr:uid="{00000000-0006-0000-0100-00003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19" authorId="0" shapeId="0" xr:uid="{00000000-0006-0000-0100-00003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19" authorId="0" shapeId="0" xr:uid="{00000000-0006-0000-0100-00003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19" authorId="0" shapeId="0" xr:uid="{00000000-0006-0000-0100-00003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19" authorId="0" shapeId="0" xr:uid="{00000000-0006-0000-0100-00003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19" authorId="0" shapeId="0" xr:uid="{00000000-0006-0000-0100-00003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19" authorId="0" shapeId="0" xr:uid="{00000000-0006-0000-0100-00003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19" authorId="0" shapeId="0" xr:uid="{00000000-0006-0000-0100-00003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19" authorId="0" shapeId="0" xr:uid="{00000000-0006-0000-0100-00003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19" authorId="0" shapeId="0" xr:uid="{00000000-0006-0000-0100-00004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R20" authorId="0" shapeId="0" xr:uid="{00000000-0006-0000-0100-00004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S20" authorId="0" shapeId="0" xr:uid="{00000000-0006-0000-0100-00004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0" authorId="0" shapeId="0" xr:uid="{00000000-0006-0000-0100-00004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0" authorId="0" shapeId="0" xr:uid="{00000000-0006-0000-0100-00004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D20" authorId="0" shapeId="0" xr:uid="{00000000-0006-0000-0100-00004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20" authorId="0" shapeId="0" xr:uid="{00000000-0006-0000-0100-00004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0" authorId="0" shapeId="0" xr:uid="{00000000-0006-0000-0100-00004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0" authorId="0" shapeId="0" xr:uid="{00000000-0006-0000-0100-00004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0" authorId="0" shapeId="0" xr:uid="{00000000-0006-0000-0100-00004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20" authorId="0" shapeId="0" xr:uid="{00000000-0006-0000-0100-00004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0" authorId="0" shapeId="0" xr:uid="{00000000-0006-0000-0100-00004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20" authorId="0" shapeId="0" xr:uid="{00000000-0006-0000-0100-00004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0" authorId="0" shapeId="0" xr:uid="{00000000-0006-0000-0100-00004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0" authorId="0" shapeId="0" xr:uid="{00000000-0006-0000-0100-00004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D20" authorId="0" shapeId="0" xr:uid="{00000000-0006-0000-0100-00004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20" authorId="0" shapeId="0" xr:uid="{00000000-0006-0000-0100-00005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20" authorId="0" shapeId="0" xr:uid="{00000000-0006-0000-0100-00005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20" authorId="0" shapeId="0" xr:uid="{00000000-0006-0000-0100-00005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20" authorId="0" shapeId="0" xr:uid="{00000000-0006-0000-0100-00005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0" authorId="0" shapeId="0" xr:uid="{00000000-0006-0000-0100-00005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0" authorId="0" shapeId="0" xr:uid="{00000000-0006-0000-0100-00005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20" authorId="0" shapeId="0" xr:uid="{00000000-0006-0000-0100-00005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20" authorId="0" shapeId="0" xr:uid="{00000000-0006-0000-0100-00005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0" authorId="0" shapeId="0" xr:uid="{00000000-0006-0000-0100-00005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20" authorId="0" shapeId="0" xr:uid="{00000000-0006-0000-0100-00005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20" authorId="0" shapeId="0" xr:uid="{00000000-0006-0000-0100-00005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0" authorId="0" shapeId="0" xr:uid="{00000000-0006-0000-0100-00005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0" authorId="0" shapeId="0" xr:uid="{00000000-0006-0000-0100-00005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20" authorId="0" shapeId="0" xr:uid="{00000000-0006-0000-0100-00005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0" authorId="0" shapeId="0" xr:uid="{00000000-0006-0000-0100-00005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20" authorId="0" shapeId="0" xr:uid="{00000000-0006-0000-0100-00005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0" authorId="0" shapeId="0" xr:uid="{00000000-0006-0000-0100-00006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Z20" authorId="0" shapeId="0" xr:uid="{00000000-0006-0000-0100-00006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20" authorId="0" shapeId="0" xr:uid="{00000000-0006-0000-0100-00006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0" authorId="0" shapeId="0" xr:uid="{00000000-0006-0000-0100-00006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0" authorId="0" shapeId="0" xr:uid="{00000000-0006-0000-0100-00006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0" authorId="0" shapeId="0" xr:uid="{00000000-0006-0000-0100-00006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20" authorId="0" shapeId="0" xr:uid="{00000000-0006-0000-0100-00006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0" authorId="0" shapeId="0" xr:uid="{00000000-0006-0000-0100-00006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J20" authorId="0" shapeId="0" xr:uid="{00000000-0006-0000-0100-00006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20" authorId="0" shapeId="0" xr:uid="{00000000-0006-0000-0100-00006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20" authorId="0" shapeId="0" xr:uid="{00000000-0006-0000-0100-00006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20" authorId="0" shapeId="0" xr:uid="{00000000-0006-0000-0100-00006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0" authorId="0" shapeId="0" xr:uid="{00000000-0006-0000-0100-00006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0" authorId="0" shapeId="0" xr:uid="{00000000-0006-0000-0100-00006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20" authorId="0" shapeId="0" xr:uid="{00000000-0006-0000-0100-00006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0" authorId="0" shapeId="0" xr:uid="{00000000-0006-0000-0100-00006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0" authorId="0" shapeId="0" xr:uid="{00000000-0006-0000-0100-00007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0" authorId="0" shapeId="0" xr:uid="{00000000-0006-0000-0100-00007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20" authorId="0" shapeId="0" xr:uid="{00000000-0006-0000-0100-00007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X20" authorId="0" shapeId="0" xr:uid="{00000000-0006-0000-0100-00007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0" authorId="0" shapeId="0" xr:uid="{00000000-0006-0000-0100-00007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20" authorId="0" shapeId="0" xr:uid="{00000000-0006-0000-0100-00007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0" authorId="0" shapeId="0" xr:uid="{00000000-0006-0000-0100-00007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0" authorId="0" shapeId="0" xr:uid="{00000000-0006-0000-0100-00007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20" authorId="0" shapeId="0" xr:uid="{00000000-0006-0000-0100-00007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0" authorId="0" shapeId="0" xr:uid="{00000000-0006-0000-0100-00007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0" authorId="0" shapeId="0" xr:uid="{00000000-0006-0000-0100-00007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20" authorId="0" shapeId="0" xr:uid="{00000000-0006-0000-0100-00007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0" authorId="0" shapeId="0" xr:uid="{00000000-0006-0000-0100-00007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20" authorId="0" shapeId="0" xr:uid="{00000000-0006-0000-0100-00007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0" authorId="0" shapeId="0" xr:uid="{00000000-0006-0000-0100-00007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0" authorId="0" shapeId="0" xr:uid="{00000000-0006-0000-0100-00007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0" authorId="0" shapeId="0" xr:uid="{00000000-0006-0000-0100-00008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0" authorId="0" shapeId="0" xr:uid="{00000000-0006-0000-0100-00008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0" authorId="0" shapeId="0" xr:uid="{00000000-0006-0000-0100-00008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0" authorId="0" shapeId="0" xr:uid="{00000000-0006-0000-0100-00008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0" authorId="0" shapeId="0" xr:uid="{00000000-0006-0000-0100-00008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0" authorId="0" shapeId="0" xr:uid="{00000000-0006-0000-0100-00008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1" authorId="0" shapeId="0" xr:uid="{00000000-0006-0000-0100-00008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21" authorId="0" shapeId="0" xr:uid="{00000000-0006-0000-0100-00008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1" authorId="0" shapeId="0" xr:uid="{00000000-0006-0000-0100-00008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1" authorId="0" shapeId="0" xr:uid="{00000000-0006-0000-0100-00008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21" authorId="0" shapeId="0" xr:uid="{00000000-0006-0000-0100-00008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1" authorId="0" shapeId="0" xr:uid="{00000000-0006-0000-0100-00008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1" authorId="0" shapeId="0" xr:uid="{00000000-0006-0000-0100-00008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1" authorId="0" shapeId="0" xr:uid="{00000000-0006-0000-0100-00008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21" authorId="0" shapeId="0" xr:uid="{00000000-0006-0000-0100-00008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1" authorId="0" shapeId="0" xr:uid="{00000000-0006-0000-0100-00008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21" authorId="0" shapeId="0" xr:uid="{00000000-0006-0000-0100-00009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1" authorId="0" shapeId="0" xr:uid="{00000000-0006-0000-0100-00009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1" authorId="0" shapeId="0" xr:uid="{00000000-0006-0000-0100-00009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D21" authorId="0" shapeId="0" xr:uid="{00000000-0006-0000-0100-00009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21" authorId="0" shapeId="0" xr:uid="{00000000-0006-0000-0100-00009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21" authorId="0" shapeId="0" xr:uid="{00000000-0006-0000-0100-00009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21" authorId="0" shapeId="0" xr:uid="{00000000-0006-0000-0100-00009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21" authorId="0" shapeId="0" xr:uid="{00000000-0006-0000-0100-00009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1" authorId="0" shapeId="0" xr:uid="{00000000-0006-0000-0100-00009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1" authorId="0" shapeId="0" xr:uid="{00000000-0006-0000-0100-00009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21" authorId="0" shapeId="0" xr:uid="{00000000-0006-0000-0100-00009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21" authorId="0" shapeId="0" xr:uid="{00000000-0006-0000-0100-00009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1" authorId="0" shapeId="0" xr:uid="{00000000-0006-0000-0100-00009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21" authorId="0" shapeId="0" xr:uid="{00000000-0006-0000-0100-00009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1" authorId="0" shapeId="0" xr:uid="{00000000-0006-0000-0100-00009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1" authorId="0" shapeId="0" xr:uid="{00000000-0006-0000-0100-00009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21" authorId="0" shapeId="0" xr:uid="{00000000-0006-0000-0100-0000A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1" authorId="0" shapeId="0" xr:uid="{00000000-0006-0000-0100-0000A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1" authorId="0" shapeId="0" xr:uid="{00000000-0006-0000-0100-0000A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1" authorId="0" shapeId="0" xr:uid="{00000000-0006-0000-0100-0000A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1" authorId="0" shapeId="0" xr:uid="{00000000-0006-0000-0100-0000A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1" authorId="0" shapeId="0" xr:uid="{00000000-0006-0000-0100-0000A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1" authorId="0" shapeId="0" xr:uid="{00000000-0006-0000-0100-0000A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21" authorId="0" shapeId="0" xr:uid="{00000000-0006-0000-0100-0000A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21" authorId="0" shapeId="0" xr:uid="{00000000-0006-0000-0100-0000A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1" authorId="0" shapeId="0" xr:uid="{00000000-0006-0000-0100-0000A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21" authorId="0" shapeId="0" xr:uid="{00000000-0006-0000-0100-0000A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21" authorId="0" shapeId="0" xr:uid="{00000000-0006-0000-0100-0000A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1" authorId="0" shapeId="0" xr:uid="{00000000-0006-0000-0100-0000A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1" authorId="0" shapeId="0" xr:uid="{00000000-0006-0000-0100-0000A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21" authorId="0" shapeId="0" xr:uid="{00000000-0006-0000-0100-0000A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1" authorId="0" shapeId="0" xr:uid="{00000000-0006-0000-0100-0000A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1" authorId="0" shapeId="0" xr:uid="{00000000-0006-0000-0100-0000B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21" authorId="0" shapeId="0" xr:uid="{00000000-0006-0000-0100-0000B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21" authorId="0" shapeId="0" xr:uid="{00000000-0006-0000-0100-0000B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1" authorId="0" shapeId="0" xr:uid="{00000000-0006-0000-0100-0000B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21" authorId="0" shapeId="0" xr:uid="{00000000-0006-0000-0100-0000B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1" authorId="0" shapeId="0" xr:uid="{00000000-0006-0000-0100-0000B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1" authorId="0" shapeId="0" xr:uid="{00000000-0006-0000-0100-0000B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21" authorId="0" shapeId="0" xr:uid="{00000000-0006-0000-0100-0000B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1" authorId="0" shapeId="0" xr:uid="{00000000-0006-0000-0100-0000B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1" authorId="0" shapeId="0" xr:uid="{00000000-0006-0000-0100-0000B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21" authorId="0" shapeId="0" xr:uid="{00000000-0006-0000-0100-0000B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1" authorId="0" shapeId="0" xr:uid="{00000000-0006-0000-0100-0000B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21" authorId="0" shapeId="0" xr:uid="{00000000-0006-0000-0100-0000B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1" authorId="0" shapeId="0" xr:uid="{00000000-0006-0000-0100-0000B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1" authorId="0" shapeId="0" xr:uid="{00000000-0006-0000-0100-0000B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1" authorId="0" shapeId="0" xr:uid="{00000000-0006-0000-0100-0000B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1" authorId="0" shapeId="0" xr:uid="{00000000-0006-0000-0100-0000C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1" authorId="0" shapeId="0" xr:uid="{00000000-0006-0000-0100-0000C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1" authorId="0" shapeId="0" xr:uid="{00000000-0006-0000-0100-0000C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1" authorId="0" shapeId="0" xr:uid="{00000000-0006-0000-0100-0000C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1" authorId="0" shapeId="0" xr:uid="{00000000-0006-0000-0100-0000C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M22" authorId="0" shapeId="0" xr:uid="{00000000-0006-0000-0100-0000C5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22" authorId="0" shapeId="0" xr:uid="{00000000-0006-0000-0100-0000C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2" authorId="0" shapeId="0" xr:uid="{00000000-0006-0000-0100-0000C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22" authorId="0" shapeId="0" xr:uid="{00000000-0006-0000-0100-0000C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2" authorId="0" shapeId="0" xr:uid="{00000000-0006-0000-0100-0000C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2" authorId="0" shapeId="0" xr:uid="{00000000-0006-0000-0100-0000CA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2" authorId="0" shapeId="0" xr:uid="{00000000-0006-0000-0100-0000C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2" authorId="0" shapeId="0" xr:uid="{00000000-0006-0000-0100-0000C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2" authorId="0" shapeId="0" xr:uid="{00000000-0006-0000-0100-0000C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22" authorId="0" shapeId="0" xr:uid="{00000000-0006-0000-0100-0000C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2" authorId="0" shapeId="0" xr:uid="{00000000-0006-0000-0100-0000C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2" authorId="0" shapeId="0" xr:uid="{00000000-0006-0000-0100-0000D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2" authorId="0" shapeId="0" xr:uid="{00000000-0006-0000-0100-0000D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22" authorId="0" shapeId="0" xr:uid="{00000000-0006-0000-0100-0000D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2" authorId="0" shapeId="0" xr:uid="{00000000-0006-0000-0100-0000D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22" authorId="0" shapeId="0" xr:uid="{00000000-0006-0000-0100-0000D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22" authorId="0" shapeId="0" xr:uid="{00000000-0006-0000-0100-0000D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22" authorId="0" shapeId="0" xr:uid="{00000000-0006-0000-0100-0000D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22" authorId="0" shapeId="0" xr:uid="{00000000-0006-0000-0100-0000D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2" authorId="0" shapeId="0" xr:uid="{00000000-0006-0000-0100-0000D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2" authorId="0" shapeId="0" xr:uid="{00000000-0006-0000-0100-0000D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22" authorId="0" shapeId="0" xr:uid="{00000000-0006-0000-0100-0000D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2" authorId="0" shapeId="0" xr:uid="{00000000-0006-0000-0100-0000D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22" authorId="0" shapeId="0" xr:uid="{00000000-0006-0000-0100-0000DC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R22" authorId="0" shapeId="0" xr:uid="{00000000-0006-0000-0100-0000D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2" authorId="0" shapeId="0" xr:uid="{00000000-0006-0000-0100-0000D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2" authorId="0" shapeId="0" xr:uid="{00000000-0006-0000-0100-0000DF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22" authorId="0" shapeId="0" xr:uid="{00000000-0006-0000-0100-0000E0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2" authorId="0" shapeId="0" xr:uid="{00000000-0006-0000-0100-0000E1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2" authorId="0" shapeId="0" xr:uid="{00000000-0006-0000-0100-0000E2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2" authorId="0" shapeId="0" xr:uid="{00000000-0006-0000-0100-0000E3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2" authorId="0" shapeId="0" xr:uid="{00000000-0006-0000-0100-0000E4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2" authorId="0" shapeId="0" xr:uid="{00000000-0006-0000-0100-0000E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2" authorId="0" shapeId="0" xr:uid="{00000000-0006-0000-0100-0000E6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22" authorId="0" shapeId="0" xr:uid="{00000000-0006-0000-0100-0000E7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22" authorId="0" shapeId="0" xr:uid="{00000000-0006-0000-0100-0000E8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2" authorId="0" shapeId="0" xr:uid="{00000000-0006-0000-0100-0000E9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2" authorId="0" shapeId="0" xr:uid="{00000000-0006-0000-0100-0000E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22" authorId="0" shapeId="0" xr:uid="{00000000-0006-0000-0100-0000EB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22" authorId="0" shapeId="0" xr:uid="{00000000-0006-0000-0100-0000E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22" authorId="0" shapeId="0" xr:uid="{00000000-0006-0000-0100-0000ED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2" authorId="0" shapeId="0" xr:uid="{00000000-0006-0000-0100-0000EE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2" authorId="0" shapeId="0" xr:uid="{00000000-0006-0000-0100-0000E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22" authorId="0" shapeId="0" xr:uid="{00000000-0006-0000-0100-0000F0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2" authorId="0" shapeId="0" xr:uid="{00000000-0006-0000-0100-0000F1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2" authorId="0" shapeId="0" xr:uid="{00000000-0006-0000-0100-0000F2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2" authorId="0" shapeId="0" xr:uid="{00000000-0006-0000-0100-0000F3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22" authorId="0" shapeId="0" xr:uid="{00000000-0006-0000-0100-0000F4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22" authorId="0" shapeId="0" xr:uid="{00000000-0006-0000-0100-0000F5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2" authorId="0" shapeId="0" xr:uid="{00000000-0006-0000-0100-0000F6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22" authorId="0" shapeId="0" xr:uid="{00000000-0006-0000-0100-0000F7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2" authorId="0" shapeId="0" xr:uid="{00000000-0006-0000-0100-0000F8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2" authorId="0" shapeId="0" xr:uid="{00000000-0006-0000-0100-0000F9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22" authorId="0" shapeId="0" xr:uid="{00000000-0006-0000-0100-0000FA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2" authorId="0" shapeId="0" xr:uid="{00000000-0006-0000-0100-0000FB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2" authorId="0" shapeId="0" xr:uid="{00000000-0006-0000-0100-0000FC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22" authorId="0" shapeId="0" xr:uid="{00000000-0006-0000-0100-0000FD02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2" authorId="0" shapeId="0" xr:uid="{00000000-0006-0000-0100-0000FE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22" authorId="0" shapeId="0" xr:uid="{00000000-0006-0000-0100-0000FF02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22" authorId="0" shapeId="0" xr:uid="{00000000-0006-0000-0100-00000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2" authorId="0" shapeId="0" xr:uid="{00000000-0006-0000-0100-00000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2" authorId="0" shapeId="0" xr:uid="{00000000-0006-0000-0100-00000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2" authorId="0" shapeId="0" xr:uid="{00000000-0006-0000-0100-00000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2" authorId="0" shapeId="0" xr:uid="{00000000-0006-0000-0100-00000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2" authorId="0" shapeId="0" xr:uid="{00000000-0006-0000-0100-00000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2" authorId="0" shapeId="0" xr:uid="{00000000-0006-0000-0100-00000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2" authorId="0" shapeId="0" xr:uid="{00000000-0006-0000-0100-00000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2" authorId="0" shapeId="0" xr:uid="{00000000-0006-0000-0100-00000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2" authorId="0" shapeId="0" xr:uid="{00000000-0006-0000-0100-00000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23" authorId="0" shapeId="0" xr:uid="{00000000-0006-0000-0100-00000A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3" authorId="0" shapeId="0" xr:uid="{00000000-0006-0000-0100-00000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23" authorId="0" shapeId="0" xr:uid="{00000000-0006-0000-0100-00000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3" authorId="0" shapeId="0" xr:uid="{00000000-0006-0000-0100-00000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3" authorId="0" shapeId="0" xr:uid="{00000000-0006-0000-0100-00000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23" authorId="0" shapeId="0" xr:uid="{00000000-0006-0000-0100-00000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3" authorId="0" shapeId="0" xr:uid="{00000000-0006-0000-0100-00001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3" authorId="0" shapeId="0" xr:uid="{00000000-0006-0000-0100-00001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3" authorId="0" shapeId="0" xr:uid="{00000000-0006-0000-0100-00001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3" authorId="0" shapeId="0" xr:uid="{00000000-0006-0000-0100-00001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3" authorId="0" shapeId="0" xr:uid="{00000000-0006-0000-0100-00001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3" authorId="0" shapeId="0" xr:uid="{00000000-0006-0000-0100-00001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3" authorId="0" shapeId="0" xr:uid="{00000000-0006-0000-0100-00001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3" authorId="0" shapeId="0" xr:uid="{00000000-0006-0000-0100-00001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3" authorId="0" shapeId="0" xr:uid="{00000000-0006-0000-0100-00001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23" authorId="0" shapeId="0" xr:uid="{00000000-0006-0000-0100-00001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23" authorId="0" shapeId="0" xr:uid="{00000000-0006-0000-0100-00001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23" authorId="0" shapeId="0" xr:uid="{00000000-0006-0000-0100-00001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23" authorId="0" shapeId="0" xr:uid="{00000000-0006-0000-0100-00001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3" authorId="0" shapeId="0" xr:uid="{00000000-0006-0000-0100-00001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23" authorId="0" shapeId="0" xr:uid="{00000000-0006-0000-0100-00001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3" authorId="0" shapeId="0" xr:uid="{00000000-0006-0000-0100-00001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23" authorId="0" shapeId="0" xr:uid="{00000000-0006-0000-0100-00002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23" authorId="0" shapeId="0" xr:uid="{00000000-0006-0000-0100-00002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23" authorId="0" shapeId="0" xr:uid="{00000000-0006-0000-0100-00002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R23" authorId="0" shapeId="0" xr:uid="{00000000-0006-0000-0100-00002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3" authorId="0" shapeId="0" xr:uid="{00000000-0006-0000-0100-00002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V23" authorId="0" shapeId="0" xr:uid="{00000000-0006-0000-0100-00002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3" authorId="0" shapeId="0" xr:uid="{00000000-0006-0000-0100-00002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3" authorId="0" shapeId="0" xr:uid="{00000000-0006-0000-0100-00002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3" authorId="0" shapeId="0" xr:uid="{00000000-0006-0000-0100-00002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3" authorId="0" shapeId="0" xr:uid="{00000000-0006-0000-0100-00002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23" authorId="0" shapeId="0" xr:uid="{00000000-0006-0000-0100-00002A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23" authorId="0" shapeId="0" xr:uid="{00000000-0006-0000-0100-00002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23" authorId="0" shapeId="0" xr:uid="{00000000-0006-0000-0100-00002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23" authorId="0" shapeId="0" xr:uid="{00000000-0006-0000-0100-00002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3" authorId="0" shapeId="0" xr:uid="{00000000-0006-0000-0100-00002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3" authorId="0" shapeId="0" xr:uid="{00000000-0006-0000-0100-00002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23" authorId="0" shapeId="0" xr:uid="{00000000-0006-0000-0100-00003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3" authorId="0" shapeId="0" xr:uid="{00000000-0006-0000-0100-00003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3" authorId="0" shapeId="0" xr:uid="{00000000-0006-0000-0100-00003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23" authorId="0" shapeId="0" xr:uid="{00000000-0006-0000-0100-00003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3" authorId="0" shapeId="0" xr:uid="{00000000-0006-0000-0100-00003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23" authorId="0" shapeId="0" xr:uid="{00000000-0006-0000-0100-00003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23" authorId="0" shapeId="0" xr:uid="{00000000-0006-0000-0100-00003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3" authorId="0" shapeId="0" xr:uid="{00000000-0006-0000-0100-00003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23" authorId="0" shapeId="0" xr:uid="{00000000-0006-0000-0100-00003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3" authorId="0" shapeId="0" xr:uid="{00000000-0006-0000-0100-00003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3" authorId="0" shapeId="0" xr:uid="{00000000-0006-0000-0100-00003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3" authorId="0" shapeId="0" xr:uid="{00000000-0006-0000-0100-00003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3" authorId="0" shapeId="0" xr:uid="{00000000-0006-0000-0100-00003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23" authorId="0" shapeId="0" xr:uid="{00000000-0006-0000-0100-00003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3" authorId="0" shapeId="0" xr:uid="{00000000-0006-0000-0100-00003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23" authorId="0" shapeId="0" xr:uid="{00000000-0006-0000-0100-00003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23" authorId="0" shapeId="0" xr:uid="{00000000-0006-0000-0100-00004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3" authorId="0" shapeId="0" xr:uid="{00000000-0006-0000-0100-00004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3" authorId="0" shapeId="0" xr:uid="{00000000-0006-0000-0100-00004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3" authorId="0" shapeId="0" xr:uid="{00000000-0006-0000-0100-00004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23" authorId="0" shapeId="0" xr:uid="{00000000-0006-0000-0100-00004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3" authorId="0" shapeId="0" xr:uid="{00000000-0006-0000-0100-00004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3" authorId="0" shapeId="0" xr:uid="{00000000-0006-0000-0100-00004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3" authorId="0" shapeId="0" xr:uid="{00000000-0006-0000-0100-00004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3" authorId="0" shapeId="0" xr:uid="{00000000-0006-0000-0100-00004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23" authorId="0" shapeId="0" xr:uid="{00000000-0006-0000-0100-00004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3" authorId="0" shapeId="0" xr:uid="{00000000-0006-0000-0100-00004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W23" authorId="0" shapeId="0" xr:uid="{00000000-0006-0000-0100-00004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24" authorId="0" shapeId="0" xr:uid="{00000000-0006-0000-0100-00004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24" authorId="0" shapeId="0" xr:uid="{00000000-0006-0000-0100-00004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4" authorId="0" shapeId="0" xr:uid="{00000000-0006-0000-0100-00004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S24" authorId="0" shapeId="0" xr:uid="{00000000-0006-0000-0100-00004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4" authorId="0" shapeId="0" xr:uid="{00000000-0006-0000-0100-00005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U24" authorId="0" shapeId="0" xr:uid="{00000000-0006-0000-0100-00005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4" authorId="0" shapeId="0" xr:uid="{00000000-0006-0000-0100-00005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W24" authorId="0" shapeId="0" xr:uid="{00000000-0006-0000-0100-00005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24" authorId="0" shapeId="0" xr:uid="{00000000-0006-0000-0100-00005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4" authorId="0" shapeId="0" xr:uid="{00000000-0006-0000-0100-00005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4" authorId="0" shapeId="0" xr:uid="{00000000-0006-0000-0100-00005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4" authorId="0" shapeId="0" xr:uid="{00000000-0006-0000-0100-00005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24" authorId="0" shapeId="0" xr:uid="{00000000-0006-0000-0100-00005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4" authorId="0" shapeId="0" xr:uid="{00000000-0006-0000-0100-00005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4" authorId="0" shapeId="0" xr:uid="{00000000-0006-0000-0100-00005A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4" authorId="0" shapeId="0" xr:uid="{00000000-0006-0000-0100-00005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4" authorId="0" shapeId="0" xr:uid="{00000000-0006-0000-0100-00005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L24" authorId="0" shapeId="0" xr:uid="{00000000-0006-0000-0100-00005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4" authorId="0" shapeId="0" xr:uid="{00000000-0006-0000-0100-00005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24" authorId="0" shapeId="0" xr:uid="{00000000-0006-0000-0100-00005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24" authorId="0" shapeId="0" xr:uid="{00000000-0006-0000-0100-00006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24" authorId="0" shapeId="0" xr:uid="{00000000-0006-0000-0100-00006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24" authorId="0" shapeId="0" xr:uid="{00000000-0006-0000-0100-00006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4" authorId="0" shapeId="0" xr:uid="{00000000-0006-0000-0100-00006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24" authorId="0" shapeId="0" xr:uid="{00000000-0006-0000-0100-00006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24" authorId="0" shapeId="0" xr:uid="{00000000-0006-0000-0100-00006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4" authorId="0" shapeId="0" xr:uid="{00000000-0006-0000-0100-00006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4" authorId="0" shapeId="0" xr:uid="{00000000-0006-0000-0100-00006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4" authorId="0" shapeId="0" xr:uid="{00000000-0006-0000-0100-00006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4" authorId="0" shapeId="0" xr:uid="{00000000-0006-0000-0100-00006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4" authorId="0" shapeId="0" xr:uid="{00000000-0006-0000-0100-00006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4" authorId="0" shapeId="0" xr:uid="{00000000-0006-0000-0100-00006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24" authorId="0" shapeId="0" xr:uid="{00000000-0006-0000-0100-00006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24" authorId="0" shapeId="0" xr:uid="{00000000-0006-0000-0100-00006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4" authorId="0" shapeId="0" xr:uid="{00000000-0006-0000-0100-00006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4" authorId="0" shapeId="0" xr:uid="{00000000-0006-0000-0100-00006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24" authorId="0" shapeId="0" xr:uid="{00000000-0006-0000-0100-00007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4" authorId="0" shapeId="0" xr:uid="{00000000-0006-0000-0100-00007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4" authorId="0" shapeId="0" xr:uid="{00000000-0006-0000-0100-00007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24" authorId="0" shapeId="0" xr:uid="{00000000-0006-0000-0100-00007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4" authorId="0" shapeId="0" xr:uid="{00000000-0006-0000-0100-00007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W24" authorId="0" shapeId="0" xr:uid="{00000000-0006-0000-0100-00007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24" authorId="0" shapeId="0" xr:uid="{00000000-0006-0000-0100-00007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24" authorId="0" shapeId="0" xr:uid="{00000000-0006-0000-0100-00007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A24" authorId="0" shapeId="0" xr:uid="{00000000-0006-0000-0100-00007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4" authorId="0" shapeId="0" xr:uid="{00000000-0006-0000-0100-00007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4" authorId="0" shapeId="0" xr:uid="{00000000-0006-0000-0100-00007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24" authorId="0" shapeId="0" xr:uid="{00000000-0006-0000-0100-00007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4" authorId="0" shapeId="0" xr:uid="{00000000-0006-0000-0100-00007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24" authorId="0" shapeId="0" xr:uid="{00000000-0006-0000-0100-00007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24" authorId="0" shapeId="0" xr:uid="{00000000-0006-0000-0100-00007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4" authorId="0" shapeId="0" xr:uid="{00000000-0006-0000-0100-00007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4" authorId="0" shapeId="0" xr:uid="{00000000-0006-0000-0100-00008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4" authorId="0" shapeId="0" xr:uid="{00000000-0006-0000-0100-00008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24" authorId="0" shapeId="0" xr:uid="{00000000-0006-0000-0100-00008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4" authorId="0" shapeId="0" xr:uid="{00000000-0006-0000-0100-00008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4" authorId="0" shapeId="0" xr:uid="{00000000-0006-0000-0100-00008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R24" authorId="0" shapeId="0" xr:uid="{00000000-0006-0000-0100-00008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4" authorId="0" shapeId="0" xr:uid="{00000000-0006-0000-0100-00008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4" authorId="0" shapeId="0" xr:uid="{00000000-0006-0000-0100-00008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4" authorId="0" shapeId="0" xr:uid="{00000000-0006-0000-0100-00008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N25" authorId="0" shapeId="0" xr:uid="{00000000-0006-0000-0100-00008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25" authorId="0" shapeId="0" xr:uid="{00000000-0006-0000-0100-00008A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5" authorId="0" shapeId="0" xr:uid="{00000000-0006-0000-0100-00008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25" authorId="0" shapeId="0" xr:uid="{00000000-0006-0000-0100-00008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AT25" authorId="0" shapeId="0" xr:uid="{00000000-0006-0000-0100-00008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5" authorId="0" shapeId="0" xr:uid="{00000000-0006-0000-0100-00008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E25" authorId="0" shapeId="0" xr:uid="{00000000-0006-0000-0100-00008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5" authorId="0" shapeId="0" xr:uid="{00000000-0006-0000-0100-00009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5" authorId="0" shapeId="0" xr:uid="{00000000-0006-0000-0100-00009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5" authorId="0" shapeId="0" xr:uid="{00000000-0006-0000-0100-00009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5" authorId="0" shapeId="0" xr:uid="{00000000-0006-0000-0100-00009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5" authorId="0" shapeId="0" xr:uid="{00000000-0006-0000-0100-00009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N25" authorId="0" shapeId="0" xr:uid="{00000000-0006-0000-0100-00009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5" authorId="0" shapeId="0" xr:uid="{00000000-0006-0000-0100-00009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5" authorId="0" shapeId="0" xr:uid="{00000000-0006-0000-0100-00009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25" authorId="0" shapeId="0" xr:uid="{00000000-0006-0000-0100-00009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25" authorId="0" shapeId="0" xr:uid="{00000000-0006-0000-0100-00009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25" authorId="0" shapeId="0" xr:uid="{00000000-0006-0000-0100-00009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25" authorId="0" shapeId="0" xr:uid="{00000000-0006-0000-0100-00009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P25" authorId="0" shapeId="0" xr:uid="{00000000-0006-0000-0100-00009C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25" authorId="0" shapeId="0" xr:uid="{00000000-0006-0000-0100-00009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R25" authorId="0" shapeId="0" xr:uid="{00000000-0006-0000-0100-00009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5" authorId="0" shapeId="0" xr:uid="{00000000-0006-0000-0100-00009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5" authorId="0" shapeId="0" xr:uid="{00000000-0006-0000-0100-0000A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5" authorId="0" shapeId="0" xr:uid="{00000000-0006-0000-0100-0000A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25" authorId="0" shapeId="0" xr:uid="{00000000-0006-0000-0100-0000A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5" authorId="0" shapeId="0" xr:uid="{00000000-0006-0000-0100-0000A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5" authorId="0" shapeId="0" xr:uid="{00000000-0006-0000-0100-0000A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5" authorId="0" shapeId="0" xr:uid="{00000000-0006-0000-0100-0000A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5" authorId="0" shapeId="0" xr:uid="{00000000-0006-0000-0100-0000A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5" authorId="0" shapeId="0" xr:uid="{00000000-0006-0000-0100-0000A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25" authorId="0" shapeId="0" xr:uid="{00000000-0006-0000-0100-0000A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25" authorId="0" shapeId="0" xr:uid="{00000000-0006-0000-0100-0000A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I25" authorId="0" shapeId="0" xr:uid="{00000000-0006-0000-0100-0000AA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5" authorId="0" shapeId="0" xr:uid="{00000000-0006-0000-0100-0000A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25" authorId="0" shapeId="0" xr:uid="{00000000-0006-0000-0100-0000A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5" authorId="0" shapeId="0" xr:uid="{00000000-0006-0000-0100-0000A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5" authorId="0" shapeId="0" xr:uid="{00000000-0006-0000-0100-0000A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25" authorId="0" shapeId="0" xr:uid="{00000000-0006-0000-0100-0000A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5" authorId="0" shapeId="0" xr:uid="{00000000-0006-0000-0100-0000B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5" authorId="0" shapeId="0" xr:uid="{00000000-0006-0000-0100-0000B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25" authorId="0" shapeId="0" xr:uid="{00000000-0006-0000-0100-0000B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25" authorId="0" shapeId="0" xr:uid="{00000000-0006-0000-0100-0000B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5" authorId="0" shapeId="0" xr:uid="{00000000-0006-0000-0100-0000B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25" authorId="0" shapeId="0" xr:uid="{00000000-0006-0000-0100-0000B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5" authorId="0" shapeId="0" xr:uid="{00000000-0006-0000-0100-0000B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5" authorId="0" shapeId="0" xr:uid="{00000000-0006-0000-0100-0000B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25" authorId="0" shapeId="0" xr:uid="{00000000-0006-0000-0100-0000B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5" authorId="0" shapeId="0" xr:uid="{00000000-0006-0000-0100-0000B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5" authorId="0" shapeId="0" xr:uid="{00000000-0006-0000-0100-0000BA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25" authorId="0" shapeId="0" xr:uid="{00000000-0006-0000-0100-0000B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5" authorId="0" shapeId="0" xr:uid="{00000000-0006-0000-0100-0000B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25" authorId="0" shapeId="0" xr:uid="{00000000-0006-0000-0100-0000B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25" authorId="0" shapeId="0" xr:uid="{00000000-0006-0000-0100-0000B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5" authorId="0" shapeId="0" xr:uid="{00000000-0006-0000-0100-0000B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5" authorId="0" shapeId="0" xr:uid="{00000000-0006-0000-0100-0000C0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5" authorId="0" shapeId="0" xr:uid="{00000000-0006-0000-0100-0000C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5" authorId="0" shapeId="0" xr:uid="{00000000-0006-0000-0100-0000C2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5" authorId="0" shapeId="0" xr:uid="{00000000-0006-0000-0100-0000C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5" authorId="0" shapeId="0" xr:uid="{00000000-0006-0000-0100-0000C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5" authorId="0" shapeId="0" xr:uid="{00000000-0006-0000-0100-0000C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5" authorId="0" shapeId="0" xr:uid="{00000000-0006-0000-0100-0000C6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5" authorId="0" shapeId="0" xr:uid="{00000000-0006-0000-0100-0000C7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6" authorId="0" shapeId="0" xr:uid="{00000000-0006-0000-0100-0000C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26" authorId="0" shapeId="0" xr:uid="{00000000-0006-0000-0100-0000C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6" authorId="0" shapeId="0" xr:uid="{00000000-0006-0000-0100-0000CA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6" authorId="0" shapeId="0" xr:uid="{00000000-0006-0000-0100-0000C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6" authorId="0" shapeId="0" xr:uid="{00000000-0006-0000-0100-0000C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K26" authorId="0" shapeId="0" xr:uid="{00000000-0006-0000-0100-0000CD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6" authorId="0" shapeId="0" xr:uid="{00000000-0006-0000-0100-0000C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6" authorId="0" shapeId="0" xr:uid="{00000000-0006-0000-0100-0000C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6" authorId="0" shapeId="0" xr:uid="{00000000-0006-0000-0100-0000D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6" authorId="0" shapeId="0" xr:uid="{00000000-0006-0000-0100-0000D1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6" authorId="0" shapeId="0" xr:uid="{00000000-0006-0000-0100-0000D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D26" authorId="0" shapeId="0" xr:uid="{00000000-0006-0000-0100-0000D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26" authorId="0" shapeId="0" xr:uid="{00000000-0006-0000-0100-0000D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26" authorId="0" shapeId="0" xr:uid="{00000000-0006-0000-0100-0000D5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26" authorId="0" shapeId="0" xr:uid="{00000000-0006-0000-0100-0000D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26" authorId="0" shapeId="0" xr:uid="{00000000-0006-0000-0100-0000D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26" authorId="0" shapeId="0" xr:uid="{00000000-0006-0000-0100-0000D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6" authorId="0" shapeId="0" xr:uid="{00000000-0006-0000-0100-0000D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26" authorId="0" shapeId="0" xr:uid="{00000000-0006-0000-0100-0000DA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6" authorId="0" shapeId="0" xr:uid="{00000000-0006-0000-0100-0000DB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26" authorId="0" shapeId="0" xr:uid="{00000000-0006-0000-0100-0000D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26" authorId="0" shapeId="0" xr:uid="{00000000-0006-0000-0100-0000D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26" authorId="0" shapeId="0" xr:uid="{00000000-0006-0000-0100-0000DE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R26" authorId="0" shapeId="0" xr:uid="{00000000-0006-0000-0100-0000DF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U26" authorId="0" shapeId="0" xr:uid="{00000000-0006-0000-0100-0000E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6" authorId="0" shapeId="0" xr:uid="{00000000-0006-0000-0100-0000E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26" authorId="0" shapeId="0" xr:uid="{00000000-0006-0000-0100-0000E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6" authorId="0" shapeId="0" xr:uid="{00000000-0006-0000-0100-0000E3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B26" authorId="0" shapeId="0" xr:uid="{00000000-0006-0000-0100-0000E4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6" authorId="0" shapeId="0" xr:uid="{00000000-0006-0000-0100-0000E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F26" authorId="0" shapeId="0" xr:uid="{00000000-0006-0000-0100-0000E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26" authorId="0" shapeId="0" xr:uid="{00000000-0006-0000-0100-0000E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26" authorId="0" shapeId="0" xr:uid="{00000000-0006-0000-0100-0000E8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I26" authorId="0" shapeId="0" xr:uid="{00000000-0006-0000-0100-0000E9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6" authorId="0" shapeId="0" xr:uid="{00000000-0006-0000-0100-0000EA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26" authorId="0" shapeId="0" xr:uid="{00000000-0006-0000-0100-0000E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6" authorId="0" shapeId="0" xr:uid="{00000000-0006-0000-0100-0000E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6" authorId="0" shapeId="0" xr:uid="{00000000-0006-0000-0100-0000E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26" authorId="0" shapeId="0" xr:uid="{00000000-0006-0000-0100-0000E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6" authorId="0" shapeId="0" xr:uid="{00000000-0006-0000-0100-0000E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6" authorId="0" shapeId="0" xr:uid="{00000000-0006-0000-0100-0000F0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26" authorId="0" shapeId="0" xr:uid="{00000000-0006-0000-0100-0000F1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26" authorId="0" shapeId="0" xr:uid="{00000000-0006-0000-0100-0000F2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6" authorId="0" shapeId="0" xr:uid="{00000000-0006-0000-0100-0000F3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26" authorId="0" shapeId="0" xr:uid="{00000000-0006-0000-0100-0000F4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6" authorId="0" shapeId="0" xr:uid="{00000000-0006-0000-0100-0000F5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D26" authorId="0" shapeId="0" xr:uid="{00000000-0006-0000-0100-0000F6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6" authorId="0" shapeId="0" xr:uid="{00000000-0006-0000-0100-0000F7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26" authorId="0" shapeId="0" xr:uid="{00000000-0006-0000-0100-0000F8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6" authorId="0" shapeId="0" xr:uid="{00000000-0006-0000-0100-0000F903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26" authorId="0" shapeId="0" xr:uid="{00000000-0006-0000-0100-0000FA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26" authorId="0" shapeId="0" xr:uid="{00000000-0006-0000-0100-0000FB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6" authorId="0" shapeId="0" xr:uid="{00000000-0006-0000-0100-0000FC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6" authorId="0" shapeId="0" xr:uid="{00000000-0006-0000-0100-0000FD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6" authorId="0" shapeId="0" xr:uid="{00000000-0006-0000-0100-0000FE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26" authorId="0" shapeId="0" xr:uid="{00000000-0006-0000-0100-0000FF03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6" authorId="0" shapeId="0" xr:uid="{00000000-0006-0000-0100-00000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6" authorId="0" shapeId="0" xr:uid="{00000000-0006-0000-0100-00000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6" authorId="0" shapeId="0" xr:uid="{00000000-0006-0000-0100-00000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6" authorId="0" shapeId="0" xr:uid="{00000000-0006-0000-0100-00000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6" authorId="0" shapeId="0" xr:uid="{00000000-0006-0000-0100-000004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26" authorId="0" shapeId="0" xr:uid="{00000000-0006-0000-0100-00000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6" authorId="0" shapeId="0" xr:uid="{00000000-0006-0000-0100-000006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W26" authorId="0" shapeId="0" xr:uid="{00000000-0006-0000-0100-00000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27" authorId="0" shapeId="0" xr:uid="{00000000-0006-0000-0100-00000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27" authorId="0" shapeId="0" xr:uid="{00000000-0006-0000-0100-00000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7" authorId="0" shapeId="0" xr:uid="{00000000-0006-0000-0100-00000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27" authorId="0" shapeId="0" xr:uid="{00000000-0006-0000-0100-00000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7" authorId="0" shapeId="0" xr:uid="{00000000-0006-0000-0100-00000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7" authorId="0" shapeId="0" xr:uid="{00000000-0006-0000-0100-00000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7" authorId="0" shapeId="0" xr:uid="{00000000-0006-0000-0100-00000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7" authorId="0" shapeId="0" xr:uid="{00000000-0006-0000-0100-00000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7" authorId="0" shapeId="0" xr:uid="{00000000-0006-0000-0100-00001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27" authorId="0" shapeId="0" xr:uid="{00000000-0006-0000-0100-00001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27" authorId="0" shapeId="0" xr:uid="{00000000-0006-0000-0100-00001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7" authorId="0" shapeId="0" xr:uid="{00000000-0006-0000-0100-00001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7" authorId="0" shapeId="0" xr:uid="{00000000-0006-0000-0100-00001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7" authorId="0" shapeId="0" xr:uid="{00000000-0006-0000-0100-00001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C27" authorId="0" shapeId="0" xr:uid="{00000000-0006-0000-0100-00001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27" authorId="0" shapeId="0" xr:uid="{00000000-0006-0000-0100-00001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27" authorId="0" shapeId="0" xr:uid="{00000000-0006-0000-0100-00001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27" authorId="0" shapeId="0" xr:uid="{00000000-0006-0000-0100-00001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7" authorId="0" shapeId="0" xr:uid="{00000000-0006-0000-0100-00001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7" authorId="0" shapeId="0" xr:uid="{00000000-0006-0000-0100-00001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27" authorId="0" shapeId="0" xr:uid="{00000000-0006-0000-0100-00001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27" authorId="0" shapeId="0" xr:uid="{00000000-0006-0000-0100-00001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27" authorId="0" shapeId="0" xr:uid="{00000000-0006-0000-0100-00001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27" authorId="0" shapeId="0" xr:uid="{00000000-0006-0000-0100-00001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27" authorId="0" shapeId="0" xr:uid="{00000000-0006-0000-0100-00002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T27" authorId="0" shapeId="0" xr:uid="{00000000-0006-0000-0100-00002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7" authorId="0" shapeId="0" xr:uid="{00000000-0006-0000-0100-00002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27" authorId="0" shapeId="0" xr:uid="{00000000-0006-0000-0100-00002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7" authorId="0" shapeId="0" xr:uid="{00000000-0006-0000-0100-00002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7" authorId="0" shapeId="0" xr:uid="{00000000-0006-0000-0100-00002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7" authorId="0" shapeId="0" xr:uid="{00000000-0006-0000-0100-000026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D27" authorId="0" shapeId="0" xr:uid="{00000000-0006-0000-0100-00002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7" authorId="0" shapeId="0" xr:uid="{00000000-0006-0000-0100-00002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27" authorId="0" shapeId="0" xr:uid="{00000000-0006-0000-0100-00002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7" authorId="0" shapeId="0" xr:uid="{00000000-0006-0000-0100-00002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7" authorId="0" shapeId="0" xr:uid="{00000000-0006-0000-0100-00002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27" authorId="0" shapeId="0" xr:uid="{00000000-0006-0000-0100-00002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27" authorId="0" shapeId="0" xr:uid="{00000000-0006-0000-0100-00002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27" authorId="0" shapeId="0" xr:uid="{00000000-0006-0000-0100-00002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7" authorId="0" shapeId="0" xr:uid="{00000000-0006-0000-0100-00002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7" authorId="0" shapeId="0" xr:uid="{00000000-0006-0000-0100-00003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27" authorId="0" shapeId="0" xr:uid="{00000000-0006-0000-0100-00003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S27" authorId="0" shapeId="0" xr:uid="{00000000-0006-0000-0100-00003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7" authorId="0" shapeId="0" xr:uid="{00000000-0006-0000-0100-00003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7" authorId="0" shapeId="0" xr:uid="{00000000-0006-0000-0100-00003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27" authorId="0" shapeId="0" xr:uid="{00000000-0006-0000-0100-00003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27" authorId="0" shapeId="0" xr:uid="{00000000-0006-0000-0100-000036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Y27" authorId="0" shapeId="0" xr:uid="{00000000-0006-0000-0100-00003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27" authorId="0" shapeId="0" xr:uid="{00000000-0006-0000-0100-00003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7" authorId="0" shapeId="0" xr:uid="{00000000-0006-0000-0100-00003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C27" authorId="0" shapeId="0" xr:uid="{00000000-0006-0000-0100-00003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7" authorId="0" shapeId="0" xr:uid="{00000000-0006-0000-0100-00003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7" authorId="0" shapeId="0" xr:uid="{00000000-0006-0000-0100-00003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27" authorId="0" shapeId="0" xr:uid="{00000000-0006-0000-0100-00003D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7" authorId="0" shapeId="0" xr:uid="{00000000-0006-0000-0100-00003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27" authorId="0" shapeId="0" xr:uid="{00000000-0006-0000-0100-00003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27" authorId="0" shapeId="0" xr:uid="{00000000-0006-0000-0100-00004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7" authorId="0" shapeId="0" xr:uid="{00000000-0006-0000-0100-00004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7" authorId="0" shapeId="0" xr:uid="{00000000-0006-0000-0100-00004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27" authorId="0" shapeId="0" xr:uid="{00000000-0006-0000-0100-00004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7" authorId="0" shapeId="0" xr:uid="{00000000-0006-0000-0100-000044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7" authorId="0" shapeId="0" xr:uid="{00000000-0006-0000-0100-00004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7" authorId="0" shapeId="0" xr:uid="{00000000-0006-0000-0100-00004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7" authorId="0" shapeId="0" xr:uid="{00000000-0006-0000-0100-00004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T27" authorId="0" shapeId="0" xr:uid="{00000000-0006-0000-0100-00004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U27" authorId="0" shapeId="0" xr:uid="{00000000-0006-0000-0100-00004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7" authorId="0" shapeId="0" xr:uid="{00000000-0006-0000-0100-00004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W27" authorId="0" shapeId="0" xr:uid="{00000000-0006-0000-0100-00004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28" authorId="0" shapeId="0" xr:uid="{00000000-0006-0000-0100-00004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8" authorId="0" shapeId="0" xr:uid="{00000000-0006-0000-0100-00004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28" authorId="0" shapeId="0" xr:uid="{00000000-0006-0000-0100-00004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8" authorId="0" shapeId="0" xr:uid="{00000000-0006-0000-0100-00004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8" authorId="0" shapeId="0" xr:uid="{00000000-0006-0000-0100-00005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8" authorId="0" shapeId="0" xr:uid="{00000000-0006-0000-0100-00005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8" authorId="0" shapeId="0" xr:uid="{00000000-0006-0000-0100-00005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28" authorId="0" shapeId="0" xr:uid="{00000000-0006-0000-0100-00005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8" authorId="0" shapeId="0" xr:uid="{00000000-0006-0000-0100-000054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M28" authorId="0" shapeId="0" xr:uid="{00000000-0006-0000-0100-00005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8" authorId="0" shapeId="0" xr:uid="{00000000-0006-0000-0100-000056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Q28" authorId="0" shapeId="0" xr:uid="{00000000-0006-0000-0100-00005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F28" authorId="0" shapeId="0" xr:uid="{00000000-0006-0000-0100-00005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28" authorId="0" shapeId="0" xr:uid="{00000000-0006-0000-0100-00005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28" authorId="0" shapeId="0" xr:uid="{00000000-0006-0000-0100-00005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8" authorId="0" shapeId="0" xr:uid="{00000000-0006-0000-0100-00005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8" authorId="0" shapeId="0" xr:uid="{00000000-0006-0000-0100-00005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28" authorId="0" shapeId="0" xr:uid="{00000000-0006-0000-0100-00005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28" authorId="0" shapeId="0" xr:uid="{00000000-0006-0000-0100-00005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28" authorId="0" shapeId="0" xr:uid="{00000000-0006-0000-0100-00005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Q28" authorId="0" shapeId="0" xr:uid="{00000000-0006-0000-0100-00006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28" authorId="0" shapeId="0" xr:uid="{00000000-0006-0000-0100-00006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T28" authorId="0" shapeId="0" xr:uid="{00000000-0006-0000-0100-00006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28" authorId="0" shapeId="0" xr:uid="{00000000-0006-0000-0100-00006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8" authorId="0" shapeId="0" xr:uid="{00000000-0006-0000-0100-00006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28" authorId="0" shapeId="0" xr:uid="{00000000-0006-0000-0100-00006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8" authorId="0" shapeId="0" xr:uid="{00000000-0006-0000-0100-00006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8" authorId="0" shapeId="0" xr:uid="{00000000-0006-0000-0100-00006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8" authorId="0" shapeId="0" xr:uid="{00000000-0006-0000-0100-00006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28" authorId="0" shapeId="0" xr:uid="{00000000-0006-0000-0100-00006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8" authorId="0" shapeId="0" xr:uid="{00000000-0006-0000-0100-00006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G28" authorId="0" shapeId="0" xr:uid="{00000000-0006-0000-0100-00006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28" authorId="0" shapeId="0" xr:uid="{00000000-0006-0000-0100-00006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28" authorId="0" shapeId="0" xr:uid="{00000000-0006-0000-0100-00006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8" authorId="0" shapeId="0" xr:uid="{00000000-0006-0000-0100-00006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8" authorId="0" shapeId="0" xr:uid="{00000000-0006-0000-0100-00006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28" authorId="0" shapeId="0" xr:uid="{00000000-0006-0000-0100-00007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8" authorId="0" shapeId="0" xr:uid="{00000000-0006-0000-0100-00007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8" authorId="0" shapeId="0" xr:uid="{00000000-0006-0000-0100-00007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28" authorId="0" shapeId="0" xr:uid="{00000000-0006-0000-0100-00007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28" authorId="0" shapeId="0" xr:uid="{00000000-0006-0000-0100-00007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8" authorId="0" shapeId="0" xr:uid="{00000000-0006-0000-0100-00007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Z28" authorId="0" shapeId="0" xr:uid="{00000000-0006-0000-0100-00007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8" authorId="0" shapeId="0" xr:uid="{00000000-0006-0000-0100-00007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8" authorId="0" shapeId="0" xr:uid="{00000000-0006-0000-0100-00007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8" authorId="0" shapeId="0" xr:uid="{00000000-0006-0000-0100-00007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8" authorId="0" shapeId="0" xr:uid="{00000000-0006-0000-0100-00007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28" authorId="0" shapeId="0" xr:uid="{00000000-0006-0000-0100-00007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28" authorId="0" shapeId="0" xr:uid="{00000000-0006-0000-0100-00007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8" authorId="0" shapeId="0" xr:uid="{00000000-0006-0000-0100-00007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8" authorId="0" shapeId="0" xr:uid="{00000000-0006-0000-0100-00007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8" authorId="0" shapeId="0" xr:uid="{00000000-0006-0000-0100-00007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28" authorId="0" shapeId="0" xr:uid="{00000000-0006-0000-0100-00008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8" authorId="0" shapeId="0" xr:uid="{00000000-0006-0000-0100-00008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8" authorId="0" shapeId="0" xr:uid="{00000000-0006-0000-0100-00008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8" authorId="0" shapeId="0" xr:uid="{00000000-0006-0000-0100-00008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28" authorId="0" shapeId="0" xr:uid="{00000000-0006-0000-0100-000084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8" authorId="0" shapeId="0" xr:uid="{00000000-0006-0000-0100-00008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8" authorId="0" shapeId="0" xr:uid="{00000000-0006-0000-0100-000086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29" authorId="0" shapeId="0" xr:uid="{00000000-0006-0000-0100-00008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29" authorId="0" shapeId="0" xr:uid="{00000000-0006-0000-0100-00008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29" authorId="0" shapeId="0" xr:uid="{00000000-0006-0000-0100-00008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29" authorId="0" shapeId="0" xr:uid="{00000000-0006-0000-0100-00008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29" authorId="0" shapeId="0" xr:uid="{00000000-0006-0000-0100-00008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29" authorId="0" shapeId="0" xr:uid="{00000000-0006-0000-0100-00008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29" authorId="0" shapeId="0" xr:uid="{00000000-0006-0000-0100-00008D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29" authorId="0" shapeId="0" xr:uid="{00000000-0006-0000-0100-00008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L29" authorId="0" shapeId="0" xr:uid="{00000000-0006-0000-0100-00008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29" authorId="0" shapeId="0" xr:uid="{00000000-0006-0000-0100-00009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29" authorId="0" shapeId="0" xr:uid="{00000000-0006-0000-0100-00009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O29" authorId="0" shapeId="0" xr:uid="{00000000-0006-0000-0100-00009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29" authorId="0" shapeId="0" xr:uid="{00000000-0006-0000-0100-00009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29" authorId="0" shapeId="0" xr:uid="{00000000-0006-0000-0100-00009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29" authorId="0" shapeId="0" xr:uid="{00000000-0006-0000-0100-00009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29" authorId="0" shapeId="0" xr:uid="{00000000-0006-0000-0100-00009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H29" authorId="0" shapeId="0" xr:uid="{00000000-0006-0000-0100-00009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I29" authorId="0" shapeId="0" xr:uid="{00000000-0006-0000-0100-00009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J29" authorId="0" shapeId="0" xr:uid="{00000000-0006-0000-0100-00009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29" authorId="0" shapeId="0" xr:uid="{00000000-0006-0000-0100-00009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L29" authorId="0" shapeId="0" xr:uid="{00000000-0006-0000-0100-00009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29" authorId="0" shapeId="0" xr:uid="{00000000-0006-0000-0100-00009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N29" authorId="0" shapeId="0" xr:uid="{00000000-0006-0000-0100-00009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O29" authorId="0" shapeId="0" xr:uid="{00000000-0006-0000-0100-00009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P29" authorId="0" shapeId="0" xr:uid="{00000000-0006-0000-0100-00009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29" authorId="0" shapeId="0" xr:uid="{00000000-0006-0000-0100-0000A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29" authorId="0" shapeId="0" xr:uid="{00000000-0006-0000-0100-0000A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29" authorId="0" shapeId="0" xr:uid="{00000000-0006-0000-0100-0000A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29" authorId="0" shapeId="0" xr:uid="{00000000-0006-0000-0100-0000A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V29" authorId="0" shapeId="0" xr:uid="{00000000-0006-0000-0100-0000A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29" authorId="0" shapeId="0" xr:uid="{00000000-0006-0000-0100-0000A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29" authorId="0" shapeId="0" xr:uid="{00000000-0006-0000-0100-0000A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A29" authorId="0" shapeId="0" xr:uid="{00000000-0006-0000-0100-0000A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29" authorId="0" shapeId="0" xr:uid="{00000000-0006-0000-0100-0000A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29" authorId="0" shapeId="0" xr:uid="{00000000-0006-0000-0100-0000A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29" authorId="0" shapeId="0" xr:uid="{00000000-0006-0000-0100-0000A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29" authorId="0" shapeId="0" xr:uid="{00000000-0006-0000-0100-0000A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29" authorId="0" shapeId="0" xr:uid="{00000000-0006-0000-0100-0000A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I29" authorId="0" shapeId="0" xr:uid="{00000000-0006-0000-0100-0000A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29" authorId="0" shapeId="0" xr:uid="{00000000-0006-0000-0100-0000A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K29" authorId="0" shapeId="0" xr:uid="{00000000-0006-0000-0100-0000A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29" authorId="0" shapeId="0" xr:uid="{00000000-0006-0000-0100-0000B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Q29" authorId="0" shapeId="0" xr:uid="{00000000-0006-0000-0100-0000B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29" authorId="0" shapeId="0" xr:uid="{00000000-0006-0000-0100-0000B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29" authorId="0" shapeId="0" xr:uid="{00000000-0006-0000-0100-0000B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29" authorId="0" shapeId="0" xr:uid="{00000000-0006-0000-0100-0000B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29" authorId="0" shapeId="0" xr:uid="{00000000-0006-0000-0100-0000B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29" authorId="0" shapeId="0" xr:uid="{00000000-0006-0000-0100-0000B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29" authorId="0" shapeId="0" xr:uid="{00000000-0006-0000-0100-0000B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29" authorId="0" shapeId="0" xr:uid="{00000000-0006-0000-0100-0000B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29" authorId="0" shapeId="0" xr:uid="{00000000-0006-0000-0100-0000B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29" authorId="0" shapeId="0" xr:uid="{00000000-0006-0000-0100-0000B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29" authorId="0" shapeId="0" xr:uid="{00000000-0006-0000-0100-0000B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29" authorId="0" shapeId="0" xr:uid="{00000000-0006-0000-0100-0000B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F29" authorId="0" shapeId="0" xr:uid="{00000000-0006-0000-0100-0000BD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29" authorId="0" shapeId="0" xr:uid="{00000000-0006-0000-0100-0000B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H29" authorId="0" shapeId="0" xr:uid="{00000000-0006-0000-0100-0000B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29" authorId="0" shapeId="0" xr:uid="{00000000-0006-0000-0100-0000C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29" authorId="0" shapeId="0" xr:uid="{00000000-0006-0000-0100-0000C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29" authorId="0" shapeId="0" xr:uid="{00000000-0006-0000-0100-0000C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29" authorId="0" shapeId="0" xr:uid="{00000000-0006-0000-0100-0000C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29" authorId="0" shapeId="0" xr:uid="{00000000-0006-0000-0100-0000C4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29" authorId="0" shapeId="0" xr:uid="{00000000-0006-0000-0100-0000C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29" authorId="0" shapeId="0" xr:uid="{00000000-0006-0000-0100-0000C6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R29" authorId="0" shapeId="0" xr:uid="{00000000-0006-0000-0100-0000C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S29" authorId="0" shapeId="0" xr:uid="{00000000-0006-0000-0100-0000C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29" authorId="0" shapeId="0" xr:uid="{00000000-0006-0000-0100-0000C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29" authorId="0" shapeId="0" xr:uid="{00000000-0006-0000-0100-0000C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N30" authorId="0" shapeId="0" xr:uid="{00000000-0006-0000-0100-0000C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P30" authorId="0" shapeId="0" xr:uid="{00000000-0006-0000-0100-0000C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R30" authorId="0" shapeId="0" xr:uid="{00000000-0006-0000-0100-0000CD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S30" authorId="0" shapeId="0" xr:uid="{00000000-0006-0000-0100-0000C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T30" authorId="0" shapeId="0" xr:uid="{00000000-0006-0000-0100-0000CF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AV30" authorId="0" shapeId="0" xr:uid="{00000000-0006-0000-0100-0000D0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E30" authorId="0" shapeId="0" xr:uid="{00000000-0006-0000-0100-0000D1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F30" authorId="0" shapeId="0" xr:uid="{00000000-0006-0000-0100-0000D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H30" authorId="0" shapeId="0" xr:uid="{00000000-0006-0000-0100-0000D3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J30" authorId="0" shapeId="0" xr:uid="{00000000-0006-0000-0100-0000D4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K30" authorId="0" shapeId="0" xr:uid="{00000000-0006-0000-0100-0000D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L30" authorId="0" shapeId="0" xr:uid="{00000000-0006-0000-0100-0000D6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BM30" authorId="0" shapeId="0" xr:uid="{00000000-0006-0000-0100-0000D7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N30" authorId="0" shapeId="0" xr:uid="{00000000-0006-0000-0100-0000D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BO30" authorId="0" shapeId="0" xr:uid="{00000000-0006-0000-0100-0000D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B30" authorId="0" shapeId="0" xr:uid="{00000000-0006-0000-0100-0000D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C30" authorId="0" shapeId="0" xr:uid="{00000000-0006-0000-0100-0000D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E30" authorId="0" shapeId="0" xr:uid="{00000000-0006-0000-0100-0000D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F30" authorId="0" shapeId="0" xr:uid="{00000000-0006-0000-0100-0000DD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G30" authorId="0" shapeId="0" xr:uid="{00000000-0006-0000-0100-0000D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H30" authorId="0" shapeId="0" xr:uid="{00000000-0006-0000-0100-0000D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K30" authorId="0" shapeId="0" xr:uid="{00000000-0006-0000-0100-0000E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M30" authorId="0" shapeId="0" xr:uid="{00000000-0006-0000-0100-0000E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N30" authorId="0" shapeId="0" xr:uid="{00000000-0006-0000-0100-0000E2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O30" authorId="0" shapeId="0" xr:uid="{00000000-0006-0000-0100-0000E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Q30" authorId="0" shapeId="0" xr:uid="{00000000-0006-0000-0100-0000E4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R30" authorId="0" shapeId="0" xr:uid="{00000000-0006-0000-0100-0000E5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S30" authorId="0" shapeId="0" xr:uid="{00000000-0006-0000-0100-0000E6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CU30" authorId="0" shapeId="0" xr:uid="{00000000-0006-0000-0100-0000E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W30" authorId="0" shapeId="0" xr:uid="{00000000-0006-0000-0100-0000E8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X30" authorId="0" shapeId="0" xr:uid="{00000000-0006-0000-0100-0000E9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Y30" authorId="0" shapeId="0" xr:uid="{00000000-0006-0000-0100-0000EA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CZ30" authorId="0" shapeId="0" xr:uid="{00000000-0006-0000-0100-0000EB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A30" authorId="0" shapeId="0" xr:uid="{00000000-0006-0000-0100-0000EC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B30" authorId="0" shapeId="0" xr:uid="{00000000-0006-0000-0100-0000ED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D30" authorId="0" shapeId="0" xr:uid="{00000000-0006-0000-0100-0000EE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F30" authorId="0" shapeId="0" xr:uid="{00000000-0006-0000-0100-0000E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G30" authorId="0" shapeId="0" xr:uid="{00000000-0006-0000-0100-0000F0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H30" authorId="0" shapeId="0" xr:uid="{00000000-0006-0000-0100-0000F1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I30" authorId="0" shapeId="0" xr:uid="{00000000-0006-0000-0100-0000F2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DJ30" authorId="0" shapeId="0" xr:uid="{00000000-0006-0000-0100-0000F3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DK30" authorId="0" shapeId="0" xr:uid="{00000000-0006-0000-0100-0000F4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D30" authorId="0" shapeId="0" xr:uid="{00000000-0006-0000-0100-0000F5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J30" authorId="0" shapeId="0" xr:uid="{00000000-0006-0000-0100-0000F6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P30" authorId="0" shapeId="0" xr:uid="{00000000-0006-0000-0100-0000F7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Q30" authorId="0" shapeId="0" xr:uid="{00000000-0006-0000-0100-0000F8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R30" authorId="0" shapeId="0" xr:uid="{00000000-0006-0000-0100-0000F9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T30" authorId="0" shapeId="0" xr:uid="{00000000-0006-0000-0100-0000FA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V30" authorId="0" shapeId="0" xr:uid="{00000000-0006-0000-0100-0000FB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W30" authorId="0" shapeId="0" xr:uid="{00000000-0006-0000-0100-0000FC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X30" authorId="0" shapeId="0" xr:uid="{00000000-0006-0000-0100-0000FD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EY30" authorId="0" shapeId="0" xr:uid="{00000000-0006-0000-0100-0000FE04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EZ30" authorId="0" shapeId="0" xr:uid="{00000000-0006-0000-0100-0000FF04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A30" authorId="0" shapeId="0" xr:uid="{00000000-0006-0000-0100-000000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B30" authorId="0" shapeId="0" xr:uid="{00000000-0006-0000-0100-000001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C30" authorId="0" shapeId="0" xr:uid="{00000000-0006-0000-0100-000002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D30" authorId="0" shapeId="0" xr:uid="{00000000-0006-0000-0100-000003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E30" authorId="0" shapeId="0" xr:uid="{00000000-0006-0000-0100-000004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F30" authorId="0" shapeId="0" xr:uid="{00000000-0006-0000-0100-000005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FG30" authorId="0" shapeId="0" xr:uid="{00000000-0006-0000-0100-000006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H30" authorId="0" shapeId="0" xr:uid="{00000000-0006-0000-0100-000007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I30" authorId="0" shapeId="0" xr:uid="{00000000-0006-0000-0100-000008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J30" authorId="0" shapeId="0" xr:uid="{00000000-0006-0000-0100-000009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FL30" authorId="0" shapeId="0" xr:uid="{00000000-0006-0000-0100-00000A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L30" authorId="0" shapeId="0" xr:uid="{00000000-0006-0000-0100-00000B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M30" authorId="0" shapeId="0" xr:uid="{00000000-0006-0000-0100-00000C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N30" authorId="0" shapeId="0" xr:uid="{00000000-0006-0000-0100-00000D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P30" authorId="0" shapeId="0" xr:uid="{00000000-0006-0000-0100-00000E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  <comment ref="GS30" authorId="0" shapeId="0" xr:uid="{00000000-0006-0000-0100-00000F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T30" authorId="0" shapeId="0" xr:uid="{00000000-0006-0000-0100-000010050000}">
      <text>
        <r>
          <rPr>
            <sz val="9"/>
            <color indexed="81"/>
            <rFont val="Tahoma"/>
            <family val="2"/>
          </rPr>
          <t>estimate has a relative standard error between 25% and 50% and should be used with caution</t>
        </r>
      </text>
    </comment>
    <comment ref="GV30" authorId="0" shapeId="0" xr:uid="{00000000-0006-0000-0100-000011050000}">
      <text>
        <r>
          <rPr>
            <sz val="9"/>
            <color indexed="81"/>
            <rFont val="Tahoma"/>
            <family val="2"/>
          </rPr>
          <t>estimate has a relative standard error greater than 50% and is considered too unreliable for general use</t>
        </r>
      </text>
    </comment>
  </commentList>
</comments>
</file>

<file path=xl/sharedStrings.xml><?xml version="1.0" encoding="utf-8"?>
<sst xmlns="http://schemas.openxmlformats.org/spreadsheetml/2006/main" count="3387" uniqueCount="513">
  <si>
    <t>Total couple families with children or dependants ;  Youngest child aged 0–4 years ;</t>
  </si>
  <si>
    <t>Total couple families with children or dependants ;  Youngest child aged 5–9 years ;</t>
  </si>
  <si>
    <t>Total couple families with children or dependants ;  Youngest child aged 10–14 years ;</t>
  </si>
  <si>
    <t>Total couple families with children or dependants ;  Total with youngest child aged 0–14 years ;</t>
  </si>
  <si>
    <t>Total couple families with children or dependants ;  Youngest dependant aged 15–24 years ;</t>
  </si>
  <si>
    <t>Total couple families with children or dependants ;  Total families with children or dependants ;</t>
  </si>
  <si>
    <t>&gt; Both parents employed ;  Youngest child aged 0–4 years ;</t>
  </si>
  <si>
    <t>&gt; Both parents employed ;  Youngest child aged 5–9 years ;</t>
  </si>
  <si>
    <t>&gt; Both parents employed ;  Youngest child aged 10–14 years ;</t>
  </si>
  <si>
    <t>&gt; Both parents employed ;  Total with youngest child aged 0–14 years ;</t>
  </si>
  <si>
    <t>&gt; Both parents employed ;  Youngest dependant aged 15–24 years ;</t>
  </si>
  <si>
    <t>&gt; Both parents employed ;  Total families with children or dependants ;</t>
  </si>
  <si>
    <t>&gt;&gt; Both parents full-time workers ;  Youngest child aged 0–4 years ;</t>
  </si>
  <si>
    <t>&gt;&gt; Both parents full-time workers ;  Youngest child aged 5–9 years ;</t>
  </si>
  <si>
    <t>&gt;&gt; Both parents full-time workers ;  Youngest child aged 10–14 years ;</t>
  </si>
  <si>
    <t>&gt;&gt; Both parents full-time workers ;  Total with youngest child aged 0–14 years ;</t>
  </si>
  <si>
    <t>&gt;&gt; Both parents full-time workers ;  Youngest dependant aged 15–24 years ;</t>
  </si>
  <si>
    <t>&gt;&gt; Both parents full-time workers ;  Total families with children or dependants ;</t>
  </si>
  <si>
    <t>&gt;&gt; Both parents part-time workers ;  Youngest child aged 0–4 years ;</t>
  </si>
  <si>
    <t>&gt;&gt; Both parents part-time workers ;  Youngest child aged 5–9 years ;</t>
  </si>
  <si>
    <t>&gt;&gt; Both parents part-time workers ;  Youngest child aged 10–14 years ;</t>
  </si>
  <si>
    <t>&gt;&gt; Both parents part-time workers ;  Total with youngest child aged 0–14 years ;</t>
  </si>
  <si>
    <t>&gt;&gt; Both parents part-time workers ;  Youngest dependant aged 15–24 years ;</t>
  </si>
  <si>
    <t>&gt;&gt; Both parents part-time workers ;  Total families with children or dependants ;</t>
  </si>
  <si>
    <t>&gt;&gt; One parent full-time worker, one parent part-time worker ;  Youngest child aged 0–4 years ;</t>
  </si>
  <si>
    <t>&gt;&gt; One parent full-time worker, one parent part-time worker ;  Youngest child aged 5–9 years ;</t>
  </si>
  <si>
    <t>&gt;&gt; One parent full-time worker, one parent part-time worker ;  Youngest child aged 10–14 years ;</t>
  </si>
  <si>
    <t>&gt;&gt; One parent full-time worker, one parent part-time worker ;  Total with youngest child aged 0–14 years ;</t>
  </si>
  <si>
    <t>&gt;&gt; One parent full-time worker, one parent part-time worker ;  Youngest dependant aged 15–24 years ;</t>
  </si>
  <si>
    <t>&gt;&gt; One parent full-time worker, one parent part-time worker ;  Total families with children or dependants ;</t>
  </si>
  <si>
    <t>&gt; One parent employed ;  Youngest child aged 0–4 years ;</t>
  </si>
  <si>
    <t>&gt; One parent employed ;  Youngest child aged 5–9 years ;</t>
  </si>
  <si>
    <t>&gt; One parent employed ;  Youngest child aged 10–14 years ;</t>
  </si>
  <si>
    <t>&gt; One parent employed ;  Total with youngest child aged 0–14 years ;</t>
  </si>
  <si>
    <t>&gt; One parent employed ;  Youngest dependant aged 15–24 years ;</t>
  </si>
  <si>
    <t>&gt; One parent employed ;  Total families with children or dependants ;</t>
  </si>
  <si>
    <t>&gt;&gt; Husbands/Partners employed, Wives/Partners short-term job seekers ;  Youngest child aged 0–4 years ;</t>
  </si>
  <si>
    <t>&gt;&gt; Husbands/Partners employed, Wives/Partners short-term job seekers ;  Youngest child aged 5–9 years ;</t>
  </si>
  <si>
    <t>&gt;&gt; Husbands/Partners employed, Wives/Partners short-term job seekers ;  Youngest child aged 10–14 years ;</t>
  </si>
  <si>
    <t>&gt;&gt; Husbands/Partners employed, Wives/Partners short-term job seekers ;  Total with youngest child aged 0–14 years ;</t>
  </si>
  <si>
    <t>&gt;&gt; Husbands/Partners employed, Wives/Partners short-term job seekers ;  Youngest dependant aged 15–24 years ;</t>
  </si>
  <si>
    <t>&gt;&gt; Husbands/Partners employed, Wives/Partners short-term job seekers ;  Total families with children or dependants ;</t>
  </si>
  <si>
    <t>&gt;&gt; Husbands/Partners employed, Wives/Partners long-term job seekers ;  Youngest child aged 0–4 years ;</t>
  </si>
  <si>
    <t>&gt;&gt; Husbands/Partners employed, Wives/Partners long-term job seekers ;  Youngest child aged 5–9 years ;</t>
  </si>
  <si>
    <t>&gt;&gt; Husbands/Partners employed, Wives/Partners long-term job seekers ;  Youngest child aged 10–14 years ;</t>
  </si>
  <si>
    <t>&gt;&gt; Husbands/Partners employed, Wives/Partners long-term job seekers ;  Total with youngest child aged 0–14 years ;</t>
  </si>
  <si>
    <t>&gt;&gt; Husbands/Partners employed, Wives/Partners long-term job seekers ;  Youngest dependant aged 15–24 years ;</t>
  </si>
  <si>
    <t>&gt;&gt; Husbands/Partners employed, Wives/Partners long-term job seekers ;  Total families with children or dependants ;</t>
  </si>
  <si>
    <t>&gt;&gt; Husbands/Partners employed, Wives/Partners not in the Labour Force ;  Youngest child aged 0–4 years ;</t>
  </si>
  <si>
    <t>&gt;&gt; Husbands/Partners employed, Wives/Partners not in the Labour Force ;  Youngest child aged 5–9 years ;</t>
  </si>
  <si>
    <t>&gt;&gt; Husbands/Partners employed, Wives/Partners not in the Labour Force ;  Youngest child aged 10–14 years ;</t>
  </si>
  <si>
    <t>&gt;&gt; Husbands/Partners employed, Wives/Partners not in the Labour Force ;  Total with youngest child aged 0–14 years ;</t>
  </si>
  <si>
    <t>&gt;&gt; Husbands/Partners employed, Wives/Partners not in the Labour Force ;  Youngest dependant aged 15–24 years ;</t>
  </si>
  <si>
    <t>&gt;&gt; Husbands/Partners employed, Wives/Partners not in the Labour Force ;  Total families with children or dependants ;</t>
  </si>
  <si>
    <t>&gt;&gt; Wives/Partners employed, Husbands/Partners short-term job seekers ;  Youngest child aged 0–4 years ;</t>
  </si>
  <si>
    <t>&gt;&gt; Wives/Partners employed, Husbands/Partners short-term job seekers ;  Youngest child aged 5–9 years ;</t>
  </si>
  <si>
    <t>&gt;&gt; Wives/Partners employed, Husbands/Partners short-term job seekers ;  Youngest child aged 10–14 years ;</t>
  </si>
  <si>
    <t>&gt;&gt; Wives/Partners employed, Husbands/Partners short-term job seekers ;  Total with youngest child aged 0–14 years ;</t>
  </si>
  <si>
    <t>&gt;&gt; Wives/Partners employed, Husbands/Partners short-term job seekers ;  Youngest dependant aged 15–24 years ;</t>
  </si>
  <si>
    <t>&gt;&gt; Wives/Partners employed, Husbands/Partners short-term job seekers ;  Total families with children or dependants ;</t>
  </si>
  <si>
    <t>&gt;&gt; Wives/Partners employed, Husbands/Partners long-term job seekers ;  Youngest child aged 0–4 years ;</t>
  </si>
  <si>
    <t>&gt;&gt; Wives/Partners employed, Husbands/Partners long-term job seekers ;  Youngest child aged 5–9 years ;</t>
  </si>
  <si>
    <t>&gt;&gt; Wives/Partners employed, Husbands/Partners long-term job seekers ;  Youngest child aged 10–14 years ;</t>
  </si>
  <si>
    <t>&gt;&gt; Wives/Partners employed, Husbands/Partners long-term job seekers ;  Total with youngest child aged 0–14 years ;</t>
  </si>
  <si>
    <t>&gt;&gt; Wives/Partners employed, Husbands/Partners long-term job seekers ;  Youngest dependant aged 15–24 years ;</t>
  </si>
  <si>
    <t>&gt;&gt; Wives/Partners employed, Husbands/Partners long-term job seekers ;  Total families with children or dependants ;</t>
  </si>
  <si>
    <t>&gt;&gt; Wives/Partners employed, Husbands/Partners not in the Labour Force ;  Youngest child aged 0–4 years ;</t>
  </si>
  <si>
    <t>&gt;&gt; Wives/Partners employed, Husbands/Partners not in the Labour Force ;  Youngest child aged 5–9 years ;</t>
  </si>
  <si>
    <t>&gt;&gt; Wives/Partners employed, Husbands/Partners not in the Labour Force ;  Youngest child aged 10–14 years ;</t>
  </si>
  <si>
    <t>&gt;&gt; Wives/Partners employed, Husbands/Partners not in the Labour Force ;  Total with youngest child aged 0–14 years ;</t>
  </si>
  <si>
    <t>&gt;&gt; Wives/Partners employed, Husbands/Partners not in the Labour Force ;  Youngest dependant aged 15–24 years ;</t>
  </si>
  <si>
    <t>&gt;&gt; Wives/Partners employed, Husbands/Partners not in the Labour Force ;  Total families with children or dependants ;</t>
  </si>
  <si>
    <t>&gt; Neither parent employed ;  Youngest child aged 0–4 years ;</t>
  </si>
  <si>
    <t>&gt; Neither parent employed ;  Youngest child aged 5–9 years ;</t>
  </si>
  <si>
    <t>&gt; Neither parent employed ;  Youngest child aged 10–14 years ;</t>
  </si>
  <si>
    <t>&gt; Neither parent employed ;  Total with youngest child aged 0–14 years ;</t>
  </si>
  <si>
    <t>&gt; Neither parent employed ;  Youngest dependant aged 15–24 years ;</t>
  </si>
  <si>
    <t>&gt; Neither parent employed ;  Total families with children or dependants ;</t>
  </si>
  <si>
    <t>&gt;&gt; Husbands/Partners short-term job seekers, Wives/Partners long-term job seekers ;  Youngest child aged 0–4 years ;</t>
  </si>
  <si>
    <t>&gt;&gt; Husbands/Partners short-term job seekers, Wives/Partners long-term job seekers ;  Youngest child aged 5–9 years ;</t>
  </si>
  <si>
    <t>&gt;&gt; Husbands/Partners short-term job seekers, Wives/Partners long-term job seekers ;  Youngest child aged 10–14 years ;</t>
  </si>
  <si>
    <t>&gt;&gt; Husbands/Partners short-term job seekers, Wives/Partners long-term job seekers ;  Total with youngest child aged 0–14 years ;</t>
  </si>
  <si>
    <t>&gt;&gt; Husbands/Partners short-term job seekers, Wives/Partners long-term job seekers ;  Youngest dependant aged 15–24 years ;</t>
  </si>
  <si>
    <t>&gt;&gt; Husbands/Partners short-term job seekers, Wives/Partners long-term job seekers ;  Total families with children or dependants ;</t>
  </si>
  <si>
    <t>&gt;&gt; Wives/Partners short-term job seekers, Husbands/Partners long-term job seekers ;  Youngest child aged 0–4 years ;</t>
  </si>
  <si>
    <t>&gt;&gt; Wives/Partners short-term job seekers, Husbands/Partners long-term job seekers ;  Youngest child aged 5–9 years ;</t>
  </si>
  <si>
    <t>&gt;&gt; Wives/Partners short-term job seekers, Husbands/Partners long-term job seekers ;  Youngest child aged 10–14 years ;</t>
  </si>
  <si>
    <t>&gt;&gt; Wives/Partners short-term job seekers, Husbands/Partners long-term job seekers ;  Total with youngest child aged 0–14 years ;</t>
  </si>
  <si>
    <t>&gt;&gt; Wives/Partners short-term job seekers, Husbands/Partners long-term job seekers ;  Youngest dependant aged 15–24 years ;</t>
  </si>
  <si>
    <t>&gt;&gt; Wives/Partners short-term job seekers, Husbands/Partners long-term job seekers ;  Total families with children or dependants ;</t>
  </si>
  <si>
    <t>&gt;&gt; Husbands/Partners and Wives/Partners both short-term job seekers ;  Youngest child aged 0–4 years ;</t>
  </si>
  <si>
    <t>&gt;&gt; Husbands/Partners and Wives/Partners both short-term job seekers ;  Youngest child aged 5–9 years ;</t>
  </si>
  <si>
    <t>&gt;&gt; Husbands/Partners and Wives/Partners both short-term job seekers ;  Youngest child aged 10–14 years ;</t>
  </si>
  <si>
    <t>&gt;&gt; Husbands/Partners and Wives/Partners both short-term job seekers ;  Total with youngest child aged 0–14 years ;</t>
  </si>
  <si>
    <t>&gt;&gt; Husbands/Partners and Wives/Partners both short-term job seekers ;  Youngest dependant aged 15–24 years ;</t>
  </si>
  <si>
    <t>&gt;&gt; Husbands/Partners and Wives/Partners both short-term job seekers ;  Total families with children or dependants ;</t>
  </si>
  <si>
    <t>&gt;&gt; Husbands/Partners and Wives/Partners both long-term seekers ;  Youngest child aged 0–4 years ;</t>
  </si>
  <si>
    <t>&gt;&gt; Husbands/Partners and Wives/Partners both long-term seekers ;  Youngest child aged 5–9 years ;</t>
  </si>
  <si>
    <t>&gt;&gt; Husbands/Partners and Wives/Partners both long-term seekers ;  Youngest child aged 10–14 years ;</t>
  </si>
  <si>
    <t>&gt;&gt; Husbands/Partners and Wives/Partners both long-term seekers ;  Total with youngest child aged 0–14 years ;</t>
  </si>
  <si>
    <t>&gt;&gt; Husbands/Partners and Wives/Partners both long-term seekers ;  Youngest dependant aged 15–24 years ;</t>
  </si>
  <si>
    <t>&gt;&gt; Husbands/Partners and Wives/Partners both long-term seekers ;  Total families with children or dependants ;</t>
  </si>
  <si>
    <t>&gt;&gt; Husbands/Partners unemployed, Wives/Partners not in Labour Force ;  Youngest child aged 0–4 years ;</t>
  </si>
  <si>
    <t>&gt;&gt; Husbands/Partners unemployed, Wives/Partners not in Labour Force ;  Youngest child aged 5–9 years ;</t>
  </si>
  <si>
    <t>&gt;&gt; Husbands/Partners unemployed, Wives/Partners not in Labour Force ;  Youngest child aged 10–14 years ;</t>
  </si>
  <si>
    <t>&gt;&gt; Husbands/Partners unemployed, Wives/Partners not in Labour Force ;  Total with youngest child aged 0–14 years ;</t>
  </si>
  <si>
    <t>&gt;&gt; Husbands/Partners unemployed, Wives/Partners not in Labour Force ;  Youngest dependant aged 15–24 years ;</t>
  </si>
  <si>
    <t>&gt;&gt; Husbands/Partners unemployed, Wives/Partners not in Labour Force ;  Total families with children or dependants ;</t>
  </si>
  <si>
    <t>&gt;&gt; Wives/Partners unemployed, Husbands/Partners not in Labour Force ;  Youngest child aged 0–4 years ;</t>
  </si>
  <si>
    <t>&gt;&gt; Wives/Partners unemployed, Husbands/Partners not in Labour Force ;  Youngest child aged 5–9 years ;</t>
  </si>
  <si>
    <t>&gt;&gt; Wives/Partners unemployed, Husbands/Partners not in Labour Force ;  Youngest child aged 10–14 years ;</t>
  </si>
  <si>
    <t>&gt;&gt; Wives/Partners unemployed, Husbands/Partners not in Labour Force ;  Total with youngest child aged 0–14 years ;</t>
  </si>
  <si>
    <t>&gt;&gt; Wives/Partners unemployed, Husbands/Partners not in Labour Force ;  Youngest dependant aged 15–24 years ;</t>
  </si>
  <si>
    <t>&gt;&gt; Wives/Partners unemployed, Husbands/Partners not in Labour Force ;  Total families with children or dependants ;</t>
  </si>
  <si>
    <t>&gt;&gt; Husbands/Partners and Wives/Partners both not in the Labour Force ;  Youngest child aged 0–4 years ;</t>
  </si>
  <si>
    <t>&gt;&gt; Husbands/Partners and Wives/Partners both not in the Labour Force ;  Youngest child aged 5–9 years ;</t>
  </si>
  <si>
    <t>&gt;&gt; Husbands/Partners and Wives/Partners both not in the Labour Force ;  Youngest child aged 10–14 years ;</t>
  </si>
  <si>
    <t>&gt;&gt; Husbands/Partners and Wives/Partners both not in the Labour Force ;  Total with youngest child aged 0–14 years ;</t>
  </si>
  <si>
    <t>&gt;&gt; Husbands/Partners and Wives/Partners both not in the Labour Force ;  Youngest dependant aged 15–24 years ;</t>
  </si>
  <si>
    <t>&gt;&gt; Husbands/Partners and Wives/Partners both not in the Labour Force ;  Total families with children or dependants ;</t>
  </si>
  <si>
    <t>Total one-parent families with children or dependants ;  Youngest child aged 0–4 years ;</t>
  </si>
  <si>
    <t>Total one-parent families with children or dependants ;  Youngest child aged 5–9 years ;</t>
  </si>
  <si>
    <t>Total one-parent families with children or dependants ;  Youngest child aged 10–14 years ;</t>
  </si>
  <si>
    <t>Total one-parent families with children or dependants ;  Total with youngest child aged 0–14 years ;</t>
  </si>
  <si>
    <t>Total one-parent families with children or dependants ;  Youngest dependant aged 15–24 years ;</t>
  </si>
  <si>
    <t>Total one-parent families with children or dependants ;  Total families with children or dependants ;</t>
  </si>
  <si>
    <t>&gt; Single fathers ;  Youngest child aged 0–4 years ;</t>
  </si>
  <si>
    <t>&gt; Single fathers ;  Youngest child aged 5–9 years ;</t>
  </si>
  <si>
    <t>&gt; Single fathers ;  Youngest child aged 10–14 years ;</t>
  </si>
  <si>
    <t>&gt; Single fathers ;  Total with youngest child aged 0–14 years ;</t>
  </si>
  <si>
    <t>&gt; Single fathers ;  Youngest dependant aged 15–24 years ;</t>
  </si>
  <si>
    <t>&gt; Single fathers ;  Total families with children or dependants ;</t>
  </si>
  <si>
    <t>&gt;&gt; Employed single fathers ;  Youngest child aged 0–4 years ;</t>
  </si>
  <si>
    <t>&gt;&gt; Employed single fathers ;  Youngest child aged 5–9 years ;</t>
  </si>
  <si>
    <t>&gt;&gt; Employed single fathers ;  Youngest child aged 10–14 years ;</t>
  </si>
  <si>
    <t>&gt;&gt; Employed single fathers ;  Total with youngest child aged 0–14 years ;</t>
  </si>
  <si>
    <t>&gt;&gt; Employed single fathers ;  Youngest dependant aged 15–24 years ;</t>
  </si>
  <si>
    <t>&gt;&gt; Employed single fathers ;  Total families with children or dependants ;</t>
  </si>
  <si>
    <t>&gt;&gt;&gt; Single fathers full-time workers ;  Youngest child aged 0–4 years ;</t>
  </si>
  <si>
    <t>&gt;&gt;&gt; Single fathers full-time workers ;  Youngest child aged 5–9 years ;</t>
  </si>
  <si>
    <t>&gt;&gt;&gt; Single fathers full-time workers ;  Youngest child aged 10–14 years ;</t>
  </si>
  <si>
    <t>&gt;&gt;&gt; Single fathers full-time workers ;  Total with youngest child aged 0–14 years ;</t>
  </si>
  <si>
    <t>&gt;&gt;&gt; Single fathers full-time workers ;  Youngest dependant aged 15–24 years ;</t>
  </si>
  <si>
    <t>&gt;&gt;&gt; Single fathers full-time workers ;  Total families with children or dependants ;</t>
  </si>
  <si>
    <t>&gt;&gt;&gt; Single fathers part-time workers ;  Youngest child aged 0–4 years ;</t>
  </si>
  <si>
    <t>&gt;&gt;&gt; Single fathers part-time workers ;  Youngest child aged 5–9 years ;</t>
  </si>
  <si>
    <t>&gt;&gt;&gt; Single fathers part-time workers ;  Youngest child aged 10–14 years ;</t>
  </si>
  <si>
    <t>&gt;&gt;&gt; Single fathers part-time workers ;  Total with youngest child aged 0–14 years ;</t>
  </si>
  <si>
    <t>&gt;&gt;&gt; Single fathers part-time workers ;  Youngest dependant aged 15–24 years ;</t>
  </si>
  <si>
    <t>&gt;&gt;&gt; Single fathers part-time workers ;  Total families with children or dependants ;</t>
  </si>
  <si>
    <t>&gt;&gt; Single fathers short-term job seekers ;  Youngest child aged 0–4 years ;</t>
  </si>
  <si>
    <t>&gt;&gt; Single fathers short-term job seekers ;  Youngest child aged 5–9 years ;</t>
  </si>
  <si>
    <t>&gt;&gt; Single fathers short-term job seekers ;  Youngest child aged 10–14 years ;</t>
  </si>
  <si>
    <t>&gt;&gt; Single fathers short-term job seekers ;  Total with youngest child aged 0–14 years ;</t>
  </si>
  <si>
    <t>&gt;&gt; Single fathers short-term job seekers ;  Youngest dependant aged 15–24 years ;</t>
  </si>
  <si>
    <t>&gt;&gt; Single fathers short-term job seekers ;  Total families with children or dependants ;</t>
  </si>
  <si>
    <t>&gt;&gt; Single fathers long-term job seekers ;  Youngest child aged 0–4 years ;</t>
  </si>
  <si>
    <t>&gt;&gt; Single fathers long-term job seekers ;  Youngest child aged 5–9 years ;</t>
  </si>
  <si>
    <t>&gt;&gt; Single fathers long-term job seekers ;  Youngest child aged 10–14 years ;</t>
  </si>
  <si>
    <t>&gt;&gt; Single fathers long-term job seekers ;  Total with youngest child aged 0–14 years ;</t>
  </si>
  <si>
    <t>&gt;&gt; Single fathers long-term job seekers ;  Youngest dependant aged 15–24 years ;</t>
  </si>
  <si>
    <t>&gt;&gt; Single fathers long-term job seekers ;  Total families with children or dependants ;</t>
  </si>
  <si>
    <t>&gt;&gt; Single fathers not in the Labour Force ;  Youngest child aged 0–4 years ;</t>
  </si>
  <si>
    <t>&gt;&gt; Single fathers not in the Labour Force ;  Youngest child aged 5–9 years ;</t>
  </si>
  <si>
    <t>&gt;&gt; Single fathers not in the Labour Force ;  Youngest child aged 10–14 years ;</t>
  </si>
  <si>
    <t>&gt;&gt; Single fathers not in the Labour Force ;  Total with youngest child aged 0–14 years ;</t>
  </si>
  <si>
    <t>&gt;&gt; Single fathers not in the Labour Force ;  Youngest dependant aged 15–24 years ;</t>
  </si>
  <si>
    <t>&gt;&gt; Single fathers not in the Labour Force ;  Total families with children or dependants ;</t>
  </si>
  <si>
    <t>&gt; Single mothers ;  Youngest child aged 0–4 years ;</t>
  </si>
  <si>
    <t>&gt; Single mothers ;  Youngest child aged 5–9 years ;</t>
  </si>
  <si>
    <t>&gt; Single mothers ;  Youngest child aged 10–14 years ;</t>
  </si>
  <si>
    <t>&gt; Single mothers ;  Total with youngest child aged 0–14 years ;</t>
  </si>
  <si>
    <t>&gt; Single mothers ;  Youngest dependant aged 15–24 years ;</t>
  </si>
  <si>
    <t>&gt; Single mothers ;  Total families with children or dependants ;</t>
  </si>
  <si>
    <t>&gt;&gt; Employed single mothers ;  Youngest child aged 0–4 years ;</t>
  </si>
  <si>
    <t>&gt;&gt; Employed single mothers ;  Youngest child aged 5–9 years ;</t>
  </si>
  <si>
    <t>&gt;&gt; Employed single mothers ;  Youngest child aged 10–14 years ;</t>
  </si>
  <si>
    <t>&gt;&gt; Employed single mothers ;  Total with youngest child aged 0–14 years ;</t>
  </si>
  <si>
    <t>&gt;&gt; Employed single mothers ;  Youngest dependant aged 15–24 years ;</t>
  </si>
  <si>
    <t>&gt;&gt; Employed single mothers ;  Total families with children or dependants ;</t>
  </si>
  <si>
    <t>&gt;&gt;&gt; Single mothers full-time workers ;  Youngest child aged 0–4 years ;</t>
  </si>
  <si>
    <t>&gt;&gt;&gt; Single mothers full-time workers ;  Youngest child aged 5–9 years ;</t>
  </si>
  <si>
    <t>&gt;&gt;&gt; Single mothers full-time workers ;  Youngest child aged 10–14 years ;</t>
  </si>
  <si>
    <t>&gt;&gt;&gt; Single mothers full-time workers ;  Total with youngest child aged 0–14 years ;</t>
  </si>
  <si>
    <t>&gt;&gt;&gt; Single mothers full-time workers ;  Youngest dependant aged 15–24 years ;</t>
  </si>
  <si>
    <t>&gt;&gt;&gt; Single mothers full-time workers ;  Total families with children or dependants ;</t>
  </si>
  <si>
    <t>&gt;&gt;&gt; Single mothers part-time workers ;  Youngest child aged 0–4 years ;</t>
  </si>
  <si>
    <t>&gt;&gt;&gt; Single mothers part-time workers ;  Youngest child aged 5–9 years ;</t>
  </si>
  <si>
    <t>&gt;&gt;&gt; Single mothers part-time workers ;  Youngest child aged 10–14 years ;</t>
  </si>
  <si>
    <t>&gt;&gt;&gt; Single mothers part-time workers ;  Total with youngest child aged 0–14 years ;</t>
  </si>
  <si>
    <t>&gt;&gt;&gt; Single mothers part-time workers ;  Youngest dependant aged 15–24 years ;</t>
  </si>
  <si>
    <t>&gt;&gt;&gt; Single mothers part-time workers ;  Total families with children or dependants ;</t>
  </si>
  <si>
    <t>&gt;&gt; Single mothers short-term job seekers ;  Youngest child aged 0–4 years ;</t>
  </si>
  <si>
    <t>&gt;&gt; Single mothers short-term job seekers ;  Youngest child aged 5–9 years ;</t>
  </si>
  <si>
    <t>&gt;&gt; Single mothers short-term job seekers ;  Youngest child aged 10–14 years ;</t>
  </si>
  <si>
    <t>&gt;&gt; Single mothers short-term job seekers ;  Total with youngest child aged 0–14 years ;</t>
  </si>
  <si>
    <t>&gt;&gt; Single mothers short-term job seekers ;  Youngest dependant aged 15–24 years ;</t>
  </si>
  <si>
    <t>&gt;&gt; Single mothers short-term job seekers ;  Total families with children or dependants ;</t>
  </si>
  <si>
    <t>&gt;&gt; Single mothers long-term job seekers ;  Youngest child aged 0–4 years ;</t>
  </si>
  <si>
    <t>&gt;&gt; Single mothers long-term job seekers ;  Youngest child aged 5–9 years ;</t>
  </si>
  <si>
    <t>&gt;&gt; Single mothers long-term job seekers ;  Youngest child aged 10–14 years ;</t>
  </si>
  <si>
    <t>&gt;&gt; Single mothers long-term job seekers ;  Total with youngest child aged 0–14 years ;</t>
  </si>
  <si>
    <t>&gt;&gt; Single mothers long-term job seekers ;  Youngest dependant aged 15–24 years ;</t>
  </si>
  <si>
    <t>&gt;&gt; Single mothers long-term job seekers ;  Total families with children or dependants ;</t>
  </si>
  <si>
    <t>&gt;&gt; Single mothers not in the Labour Force ;  Youngest child aged 0–4 years ;</t>
  </si>
  <si>
    <t>&gt;&gt; Single mothers not in the Labour Force ;  Youngest child aged 5–9 years ;</t>
  </si>
  <si>
    <t>&gt;&gt; Single mothers not in the Labour Force ;  Youngest child aged 10–14 years ;</t>
  </si>
  <si>
    <t>&gt;&gt; Single mothers not in the Labour Force ;  Total with youngest child aged 0–14 years ;</t>
  </si>
  <si>
    <t>&gt;&gt; Single mothers not in the Labour Force ;  Youngest dependant aged 15–24 years ;</t>
  </si>
  <si>
    <t>&gt;&gt; Single mothers not in the Labour Force ;  Total families with children or dependants ;</t>
  </si>
  <si>
    <t>Total families with children or dependants ;  Youngest child aged 0–4 years ;</t>
  </si>
  <si>
    <t>Total families with children or dependants ;  Youngest child aged 5–9 years ;</t>
  </si>
  <si>
    <t>Total families with children or dependants ;  Youngest child aged 10–14 years ;</t>
  </si>
  <si>
    <t>Total families with children or dependants ;  Total with youngest child aged 0–14 years ;</t>
  </si>
  <si>
    <t>Total families with children or dependants ;  Youngest dependant aged 15–24 years ;</t>
  </si>
  <si>
    <t>Total families with children or dependants ;  Total families with children or dependants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</si>
  <si>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</si>
  <si>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</si>
  <si>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</si>
  <si>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</si>
  <si>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</si>
  <si>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</si>
  <si>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</si>
  <si>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</si>
  <si>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</si>
  <si>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</si>
  <si>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</si>
  <si>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</si>
  <si>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A124860118C</t>
  </si>
  <si>
    <t>A124859686C</t>
  </si>
  <si>
    <t>A124860262W</t>
  </si>
  <si>
    <t>A124860406W</t>
  </si>
  <si>
    <t>A124859830K</t>
  </si>
  <si>
    <t>A124859974W</t>
  </si>
  <si>
    <t>A124860222C</t>
  </si>
  <si>
    <t>A124859790C</t>
  </si>
  <si>
    <t>A124860366R</t>
  </si>
  <si>
    <t>A124860510W</t>
  </si>
  <si>
    <t>A124859934C</t>
  </si>
  <si>
    <t>A124860078W</t>
  </si>
  <si>
    <t>A124860178F</t>
  </si>
  <si>
    <t>A124859746V</t>
  </si>
  <si>
    <t>A124860322L</t>
  </si>
  <si>
    <t>A124860466X</t>
  </si>
  <si>
    <t>A124859890L</t>
  </si>
  <si>
    <t>A124860034V</t>
  </si>
  <si>
    <t>A124860226L</t>
  </si>
  <si>
    <t>A124859794L</t>
  </si>
  <si>
    <t>A124860370F</t>
  </si>
  <si>
    <t>A124860514F</t>
  </si>
  <si>
    <t>A124859938L</t>
  </si>
  <si>
    <t>A124860082L</t>
  </si>
  <si>
    <t>A124860230C</t>
  </si>
  <si>
    <t>A124859798W</t>
  </si>
  <si>
    <t>A124860374R</t>
  </si>
  <si>
    <t>A124860518R</t>
  </si>
  <si>
    <t>A124859942C</t>
  </si>
  <si>
    <t>A124860086W</t>
  </si>
  <si>
    <t>A124860182W</t>
  </si>
  <si>
    <t>A124859750K</t>
  </si>
  <si>
    <t>A124860326W</t>
  </si>
  <si>
    <t>A124860470R</t>
  </si>
  <si>
    <t>A124859894W</t>
  </si>
  <si>
    <t>A124860038C</t>
  </si>
  <si>
    <t>A124860186F</t>
  </si>
  <si>
    <t>A124859754V</t>
  </si>
  <si>
    <t>A124860330L</t>
  </si>
  <si>
    <t>A124860474X</t>
  </si>
  <si>
    <t>A124859898F</t>
  </si>
  <si>
    <t>A124860042V</t>
  </si>
  <si>
    <t>A124860206C</t>
  </si>
  <si>
    <t>A124859774C</t>
  </si>
  <si>
    <t>A124860350W</t>
  </si>
  <si>
    <t>A124860494J</t>
  </si>
  <si>
    <t>A124859918C</t>
  </si>
  <si>
    <t>A124860062C</t>
  </si>
  <si>
    <t>A124860154L</t>
  </si>
  <si>
    <t>A124859722A</t>
  </si>
  <si>
    <t>A124860298X</t>
  </si>
  <si>
    <t>A124860442F</t>
  </si>
  <si>
    <t>A124859866L</t>
  </si>
  <si>
    <t>A124860010A</t>
  </si>
  <si>
    <t>A124860234L</t>
  </si>
  <si>
    <t>A124859802A</t>
  </si>
  <si>
    <t>A124860378X</t>
  </si>
  <si>
    <t>A124860522F</t>
  </si>
  <si>
    <t>A124859946L</t>
  </si>
  <si>
    <t>A124860090L</t>
  </si>
  <si>
    <t>A124860210V</t>
  </si>
  <si>
    <t>A124859778L</t>
  </si>
  <si>
    <t>A124860354F</t>
  </si>
  <si>
    <t>A124860498T</t>
  </si>
  <si>
    <t>A124859922V</t>
  </si>
  <si>
    <t>A124860066L</t>
  </si>
  <si>
    <t>A124860246W</t>
  </si>
  <si>
    <t>A124859814K</t>
  </si>
  <si>
    <t>A124860390R</t>
  </si>
  <si>
    <t>A124860534R</t>
  </si>
  <si>
    <t>A124859958W</t>
  </si>
  <si>
    <t>A124860102K</t>
  </si>
  <si>
    <t>A124860158W</t>
  </si>
  <si>
    <t>A124859726K</t>
  </si>
  <si>
    <t>A124860302C</t>
  </si>
  <si>
    <t>A124860446R</t>
  </si>
  <si>
    <t>A124859870C</t>
  </si>
  <si>
    <t>A124860014K</t>
  </si>
  <si>
    <t>A124860114V</t>
  </si>
  <si>
    <t>A124859682V</t>
  </si>
  <si>
    <t>A124860258F</t>
  </si>
  <si>
    <t>A124860402L</t>
  </si>
  <si>
    <t>A124859826V</t>
  </si>
  <si>
    <t>A124859970L</t>
  </si>
  <si>
    <t>A124860134C</t>
  </si>
  <si>
    <t>A124859702T</t>
  </si>
  <si>
    <t>A124860278R</t>
  </si>
  <si>
    <t>A124860422W</t>
  </si>
  <si>
    <t>A124859846C</t>
  </si>
  <si>
    <t>A124859990W</t>
  </si>
  <si>
    <t>A124860190W</t>
  </si>
  <si>
    <t>A124859758C</t>
  </si>
  <si>
    <t>A124860334W</t>
  </si>
  <si>
    <t>A124860478J</t>
  </si>
  <si>
    <t>A124859902K</t>
  </si>
  <si>
    <t>A124860046C</t>
  </si>
  <si>
    <t>A124860138L</t>
  </si>
  <si>
    <t>A124859706A</t>
  </si>
  <si>
    <t>A124860282F</t>
  </si>
  <si>
    <t>A124860426F</t>
  </si>
  <si>
    <t>A124859850V</t>
  </si>
  <si>
    <t>A124859994F</t>
  </si>
  <si>
    <t>A124860194F</t>
  </si>
  <si>
    <t>A124859762V</t>
  </si>
  <si>
    <t>A124860338F</t>
  </si>
  <si>
    <t>A124860482X</t>
  </si>
  <si>
    <t>A124859906V</t>
  </si>
  <si>
    <t>A124860050V</t>
  </si>
  <si>
    <t>A124860198R</t>
  </si>
  <si>
    <t>A124859766C</t>
  </si>
  <si>
    <t>A124860342W</t>
  </si>
  <si>
    <t>A124860486J</t>
  </si>
  <si>
    <t>A124859910K</t>
  </si>
  <si>
    <t>A124860054C</t>
  </si>
  <si>
    <t>A124860250L</t>
  </si>
  <si>
    <t>A124859818V</t>
  </si>
  <si>
    <t>A124860394X</t>
  </si>
  <si>
    <t>A124860538X</t>
  </si>
  <si>
    <t>A124859962L</t>
  </si>
  <si>
    <t>A124860106V</t>
  </si>
  <si>
    <t>A124860150C</t>
  </si>
  <si>
    <t>A124859718K</t>
  </si>
  <si>
    <t>A124860294R</t>
  </si>
  <si>
    <t>A124860438R</t>
  </si>
  <si>
    <t>A124859862C</t>
  </si>
  <si>
    <t>A124860006K</t>
  </si>
  <si>
    <t>A124860238W</t>
  </si>
  <si>
    <t>A124859806K</t>
  </si>
  <si>
    <t>A124860382R</t>
  </si>
  <si>
    <t>A124860526R</t>
  </si>
  <si>
    <t>A124859950C</t>
  </si>
  <si>
    <t>A124860094W</t>
  </si>
  <si>
    <t>A124860242L</t>
  </si>
  <si>
    <t>A124859810A</t>
  </si>
  <si>
    <t>A124860386X</t>
  </si>
  <si>
    <t>A124860530F</t>
  </si>
  <si>
    <t>A124859954L</t>
  </si>
  <si>
    <t>A124860098F</t>
  </si>
  <si>
    <t>A124860122V</t>
  </si>
  <si>
    <t>A124859690V</t>
  </si>
  <si>
    <t>A124860266F</t>
  </si>
  <si>
    <t>A124860410L</t>
  </si>
  <si>
    <t>A124859834V</t>
  </si>
  <si>
    <t>A124859978F</t>
  </si>
  <si>
    <t>A124860162L</t>
  </si>
  <si>
    <t>A124859730A</t>
  </si>
  <si>
    <t>A124860306L</t>
  </si>
  <si>
    <t>A124860450F</t>
  </si>
  <si>
    <t>A124859874L</t>
  </si>
  <si>
    <t>A124860018V</t>
  </si>
  <si>
    <t>A124860202V</t>
  </si>
  <si>
    <t>A124859770V</t>
  </si>
  <si>
    <t>A124860346F</t>
  </si>
  <si>
    <t>A124860490X</t>
  </si>
  <si>
    <t>A124859914V</t>
  </si>
  <si>
    <t>A124860058L</t>
  </si>
  <si>
    <t>A124860254W</t>
  </si>
  <si>
    <t>A124859822K</t>
  </si>
  <si>
    <t>A124860398J</t>
  </si>
  <si>
    <t>A124860542R</t>
  </si>
  <si>
    <t>A124859966W</t>
  </si>
  <si>
    <t>A124860110K</t>
  </si>
  <si>
    <t>A124860126C</t>
  </si>
  <si>
    <t>A124859694C</t>
  </si>
  <si>
    <t>A124860270W</t>
  </si>
  <si>
    <t>A124860414W</t>
  </si>
  <si>
    <t>A124859838C</t>
  </si>
  <si>
    <t>A124859982W</t>
  </si>
  <si>
    <t>A124860214C</t>
  </si>
  <si>
    <t>A124859782C</t>
  </si>
  <si>
    <t>A124860358R</t>
  </si>
  <si>
    <t>A124860502W</t>
  </si>
  <si>
    <t>A124859926C</t>
  </si>
  <si>
    <t>A124860070C</t>
  </si>
  <si>
    <t>A124860218L</t>
  </si>
  <si>
    <t>A124859786L</t>
  </si>
  <si>
    <t>A124860362F</t>
  </si>
  <si>
    <t>A124860506F</t>
  </si>
  <si>
    <t>A124859930V</t>
  </si>
  <si>
    <t>A124860074L</t>
  </si>
  <si>
    <t>A124860146L</t>
  </si>
  <si>
    <t>A124859714A</t>
  </si>
  <si>
    <t>A124860290F</t>
  </si>
  <si>
    <t>A124860434F</t>
  </si>
  <si>
    <t>A124859858L</t>
  </si>
  <si>
    <t>A124860002A</t>
  </si>
  <si>
    <t>A124860130V</t>
  </si>
  <si>
    <t>A124859698L</t>
  </si>
  <si>
    <t>A124860274F</t>
  </si>
  <si>
    <t>A124860418F</t>
  </si>
  <si>
    <t>A124859842V</t>
  </si>
  <si>
    <t>A124859986F</t>
  </si>
  <si>
    <t>A124860166W</t>
  </si>
  <si>
    <t>A124859734K</t>
  </si>
  <si>
    <t>A124860310C</t>
  </si>
  <si>
    <t>A124860454R</t>
  </si>
  <si>
    <t>A124859878W</t>
  </si>
  <si>
    <t>A124860022K</t>
  </si>
  <si>
    <t>A124860142C</t>
  </si>
  <si>
    <t>A124859710T</t>
  </si>
  <si>
    <t>A124860286R</t>
  </si>
  <si>
    <t>A124860430W</t>
  </si>
  <si>
    <t>A124859854C</t>
  </si>
  <si>
    <t>A124859998R</t>
  </si>
  <si>
    <t>A124860170L</t>
  </si>
  <si>
    <t>A124859738V</t>
  </si>
  <si>
    <t>A124860314L</t>
  </si>
  <si>
    <t>A124860458X</t>
  </si>
  <si>
    <t>A124859882L</t>
  </si>
  <si>
    <t>A124860026V</t>
  </si>
  <si>
    <t>A124860174W</t>
  </si>
  <si>
    <t>A124859742K</t>
  </si>
  <si>
    <t>A124860318W</t>
  </si>
  <si>
    <t>A124860462R</t>
  </si>
  <si>
    <t>A124859886W</t>
  </si>
  <si>
    <t>A124860030K</t>
  </si>
  <si>
    <t>Time Series Workbook</t>
  </si>
  <si>
    <t>6224.0.55.001 Labour Force Status of Families</t>
  </si>
  <si>
    <t>Table 9. Families by characteristics of parents and age of youngest dependent child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</si>
  <si>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</si>
  <si>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</si>
  <si>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</si>
  <si>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</si>
  <si>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</si>
  <si>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</si>
  <si>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Varies</t>
  </si>
  <si>
    <t>3,6,9,12</t>
  </si>
  <si>
    <t>Released at 11:30 am (Canberra time) Tue 12 Oct 2021</t>
  </si>
  <si>
    <t>Contents</t>
  </si>
  <si>
    <t>Tables</t>
  </si>
  <si>
    <t>Table 9.1 - June 2021</t>
  </si>
  <si>
    <t>Table 9.2 -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</si>
  <si>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</si>
  <si>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</si>
  <si>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</si>
  <si>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Labour Force Status of Families, Jun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</si>
  <si>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</si>
  <si>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</si>
  <si>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</si>
  <si>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</si>
  <si>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Youngest child aged 0–4 years</t>
  </si>
  <si>
    <t>Youngest child aged 5–9 years</t>
  </si>
  <si>
    <t>Youngest child aged 10–14 years</t>
  </si>
  <si>
    <t xml:space="preserve">Total with youngest child aged 0–14 years </t>
  </si>
  <si>
    <r>
      <t xml:space="preserve">Youngest </t>
    </r>
    <r>
      <rPr>
        <b/>
        <sz val="8"/>
        <rFont val="Arial"/>
        <family val="2"/>
      </rPr>
      <t>dependant aged 15–24 years</t>
    </r>
  </si>
  <si>
    <t>Total families with children or dependants</t>
  </si>
  <si>
    <t>'000</t>
  </si>
  <si>
    <t>Couple families with children or dependants</t>
  </si>
  <si>
    <t xml:space="preserve">     Both parents employed</t>
  </si>
  <si>
    <t xml:space="preserve">       Both parents full-time workers</t>
  </si>
  <si>
    <t xml:space="preserve">       Both parents part-time workers</t>
  </si>
  <si>
    <t xml:space="preserve">       One parent full-time worker, one parent part-time worker</t>
  </si>
  <si>
    <t xml:space="preserve">     One parent employed</t>
  </si>
  <si>
    <t xml:space="preserve">       Husbands/Partners employed, Wives/Partners short-term job seekers</t>
  </si>
  <si>
    <t xml:space="preserve">       Husbands/Partners employed, Wives/Partners long-term job seekers</t>
  </si>
  <si>
    <t xml:space="preserve">       Husbands/Partners employed, Wives/Partners not in the Labour Force</t>
  </si>
  <si>
    <t xml:space="preserve">       Wives/Partners employed, Husbands/Partners short-term job seekers</t>
  </si>
  <si>
    <t xml:space="preserve">       Wives/Partners employed, Husbands/Partners long-term job seekers </t>
  </si>
  <si>
    <t xml:space="preserve">       Wives/Partners employed, Husbands/Partners not in the Labour Force</t>
  </si>
  <si>
    <t xml:space="preserve">     Neither parent employed</t>
  </si>
  <si>
    <t xml:space="preserve">    Husbands/Partners short-term job seekers, Wives/Partners long-term job seekers</t>
  </si>
  <si>
    <t xml:space="preserve">    Wives/Partners short-term job seekers, Husbands/Partners long-term job seekers</t>
  </si>
  <si>
    <t xml:space="preserve">    Husbands/Partners and Wives/Partners both short-term job seekers</t>
  </si>
  <si>
    <t xml:space="preserve">    Husbands/Partners and Wives/Partners both long-term seekers</t>
  </si>
  <si>
    <t xml:space="preserve">    Husbands/Partners unemployed, Wives/Partners not in Labour Force</t>
  </si>
  <si>
    <t xml:space="preserve">    Wives/Partners unemployed, Husbands/Partners not in Labour Force</t>
  </si>
  <si>
    <t xml:space="preserve">    Husbands/Partners and Wives/Partners both not in the Labour Force</t>
  </si>
  <si>
    <t>Total couple families with children or dependants</t>
  </si>
  <si>
    <t>One parent families with children or dependants</t>
  </si>
  <si>
    <t xml:space="preserve">   Single fathers</t>
  </si>
  <si>
    <t xml:space="preserve">   Employed single fathers</t>
  </si>
  <si>
    <t xml:space="preserve">       Single fathers full-time workers</t>
  </si>
  <si>
    <t xml:space="preserve">       Single fathers part-time workers</t>
  </si>
  <si>
    <t xml:space="preserve">    Single fathers short-term job seekers</t>
  </si>
  <si>
    <t xml:space="preserve">    Single fathers long-term job seekers</t>
  </si>
  <si>
    <t xml:space="preserve">    Single fathers not in the Labour Force</t>
  </si>
  <si>
    <t xml:space="preserve">    Single mothers</t>
  </si>
  <si>
    <t xml:space="preserve">    Employed single mothers</t>
  </si>
  <si>
    <r>
      <t xml:space="preserve">       Single mothers</t>
    </r>
    <r>
      <rPr>
        <strike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full-time workers</t>
    </r>
  </si>
  <si>
    <t xml:space="preserve">       Single mothers part-time workers</t>
  </si>
  <si>
    <t xml:space="preserve">    Single mothers short-term job seekers</t>
  </si>
  <si>
    <t xml:space="preserve">    Single mothers long-term job seekers</t>
  </si>
  <si>
    <t xml:space="preserve">    Single mothers not in the Labour Force</t>
  </si>
  <si>
    <t>Total one-parent families with children or dependants</t>
  </si>
  <si>
    <t>© Commonwealth of Australia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</si>
</sst>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38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1"/>
      <color rgb="FFFF0000"/>
      <name val="Arial"/>
      <family val="2"/>
    </font>
    <font>
      <sz val="10"/>
      <color rgb="FFFF0000"/>
      <name val="Tahoma"/>
      <family val="2"/>
    </font>
    <font>
      <i/>
      <sz val="8"/>
      <color theme="1"/>
      <name val="Arial"/>
      <family val="2"/>
    </font>
    <font>
      <b/>
      <sz val="8"/>
      <color rgb="FFFF0000"/>
      <name val="Arial"/>
      <family val="2"/>
    </font>
    <font>
      <strike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u/>
      <sz val="8"/>
      <color indexed="12"/>
      <name val="Arial"/>
      <family val="2"/>
    </font>
    <font>
      <sz val="8"/>
      <color indexed="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23" fillId="0" borderId="0">
      <alignment horizontal="left"/>
    </xf>
    <xf numFmtId="0" fontId="12" fillId="0" borderId="0"/>
    <xf numFmtId="0" fontId="26" fillId="0" borderId="0">
      <alignment horizontal="center"/>
    </xf>
    <xf numFmtId="0" fontId="9" fillId="0" borderId="0"/>
    <xf numFmtId="0" fontId="26" fillId="0" borderId="0">
      <alignment horizontal="center" vertical="center" wrapText="1"/>
    </xf>
    <xf numFmtId="0" fontId="9" fillId="0" borderId="0"/>
    <xf numFmtId="0" fontId="10" fillId="0" borderId="0">
      <alignment horizontal="left" vertical="center" wrapText="1"/>
    </xf>
    <xf numFmtId="0" fontId="2" fillId="0" borderId="0"/>
    <xf numFmtId="0" fontId="26" fillId="0" borderId="0">
      <alignment horizontal="right"/>
    </xf>
  </cellStyleXfs>
  <cellXfs count="7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2" applyFont="1" applyAlignment="1">
      <alignment horizontal="left" vertical="center"/>
    </xf>
    <xf numFmtId="0" fontId="12" fillId="0" borderId="0" xfId="3"/>
    <xf numFmtId="0" fontId="13" fillId="0" borderId="0" xfId="4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7" fillId="0" borderId="0" xfId="5" applyFont="1" applyAlignment="1">
      <alignment horizontal="center"/>
    </xf>
    <xf numFmtId="0" fontId="18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0" fontId="11" fillId="3" borderId="0" xfId="2" applyFont="1" applyFill="1" applyAlignment="1">
      <alignment horizontal="left" vertical="center" indent="11"/>
    </xf>
    <xf numFmtId="1" fontId="25" fillId="3" borderId="1" xfId="6" applyNumberFormat="1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0" fontId="26" fillId="0" borderId="0" xfId="8">
      <alignment horizontal="center"/>
    </xf>
    <xf numFmtId="0" fontId="10" fillId="0" borderId="0" xfId="0" applyFont="1"/>
    <xf numFmtId="0" fontId="28" fillId="0" borderId="0" xfId="7" applyFont="1" applyAlignment="1">
      <alignment horizontal="right"/>
    </xf>
    <xf numFmtId="0" fontId="12" fillId="0" borderId="0" xfId="7"/>
    <xf numFmtId="0" fontId="10" fillId="0" borderId="0" xfId="0" applyFont="1" applyAlignment="1">
      <alignment horizontal="right"/>
    </xf>
    <xf numFmtId="166" fontId="27" fillId="0" borderId="0" xfId="0" applyNumberFormat="1" applyFont="1" applyAlignment="1">
      <alignment horizontal="right" wrapText="1"/>
    </xf>
    <xf numFmtId="0" fontId="15" fillId="0" borderId="0" xfId="4" quotePrefix="1" applyFont="1" applyAlignment="1">
      <alignment horizontal="right"/>
    </xf>
    <xf numFmtId="0" fontId="27" fillId="0" borderId="0" xfId="8" applyFont="1" applyAlignment="1">
      <alignment horizontal="left"/>
    </xf>
    <xf numFmtId="0" fontId="10" fillId="0" borderId="1" xfId="0" applyFont="1" applyBorder="1"/>
    <xf numFmtId="166" fontId="10" fillId="0" borderId="1" xfId="0" applyNumberFormat="1" applyFont="1" applyBorder="1" applyAlignment="1">
      <alignment horizontal="right"/>
    </xf>
    <xf numFmtId="0" fontId="11" fillId="0" borderId="0" xfId="7" applyFont="1"/>
    <xf numFmtId="0" fontId="2" fillId="0" borderId="4" xfId="9" applyFont="1" applyBorder="1"/>
    <xf numFmtId="0" fontId="29" fillId="0" borderId="0" xfId="9" applyFont="1" applyAlignment="1">
      <alignment horizontal="center"/>
    </xf>
    <xf numFmtId="0" fontId="27" fillId="0" borderId="0" xfId="7" applyFont="1"/>
    <xf numFmtId="166" fontId="10" fillId="0" borderId="0" xfId="10" applyNumberFormat="1" applyFont="1" applyAlignment="1">
      <alignment horizontal="right"/>
    </xf>
    <xf numFmtId="167" fontId="10" fillId="0" borderId="0" xfId="7" applyNumberFormat="1" applyFont="1"/>
    <xf numFmtId="0" fontId="30" fillId="0" borderId="0" xfId="7" applyFont="1"/>
    <xf numFmtId="0" fontId="2" fillId="0" borderId="0" xfId="0" applyFont="1"/>
    <xf numFmtId="0" fontId="2" fillId="0" borderId="0" xfId="11" applyFont="1" applyAlignment="1">
      <alignment horizontal="left"/>
    </xf>
    <xf numFmtId="0" fontId="10" fillId="0" borderId="0" xfId="0" applyFont="1" applyAlignment="1">
      <alignment horizontal="left" indent="1"/>
    </xf>
    <xf numFmtId="0" fontId="2" fillId="0" borderId="0" xfId="11" applyFont="1" applyAlignment="1">
      <alignment horizontal="left" indent="1"/>
    </xf>
    <xf numFmtId="0" fontId="31" fillId="0" borderId="0" xfId="9" applyFont="1"/>
    <xf numFmtId="166" fontId="27" fillId="0" borderId="0" xfId="12" applyNumberFormat="1" applyFont="1" applyAlignment="1">
      <alignment horizontal="left" vertical="center"/>
    </xf>
    <xf numFmtId="0" fontId="2" fillId="0" borderId="0" xfId="9" applyFont="1"/>
    <xf numFmtId="1" fontId="32" fillId="0" borderId="0" xfId="13" applyNumberFormat="1" applyFont="1" applyAlignment="1">
      <alignment horizontal="center"/>
    </xf>
    <xf numFmtId="1" fontId="32" fillId="0" borderId="0" xfId="14" applyNumberFormat="1" applyFont="1" applyAlignment="1">
      <alignment horizontal="center"/>
    </xf>
    <xf numFmtId="0" fontId="2" fillId="0" borderId="0" xfId="9" applyFont="1" applyAlignment="1">
      <alignment horizontal="left" indent="1"/>
    </xf>
    <xf numFmtId="0" fontId="35" fillId="0" borderId="0" xfId="0" applyFont="1"/>
    <xf numFmtId="0" fontId="3" fillId="0" borderId="0" xfId="9" applyFont="1"/>
    <xf numFmtId="0" fontId="36" fillId="0" borderId="0" xfId="1" applyFont="1" applyAlignment="1" applyProtection="1">
      <alignment horizontal="left"/>
    </xf>
    <xf numFmtId="166" fontId="10" fillId="0" borderId="0" xfId="12" applyNumberForma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2" xfId="4" applyFont="1" applyBorder="1" applyAlignment="1">
      <alignment horizontal="left"/>
    </xf>
    <xf numFmtId="0" fontId="14" fillId="0" borderId="0" xfId="4" applyFont="1" applyAlignment="1">
      <alignment horizontal="left"/>
    </xf>
    <xf numFmtId="0" fontId="17" fillId="0" borderId="0" xfId="5" applyFont="1"/>
    <xf numFmtId="49" fontId="5" fillId="3" borderId="0" xfId="0" applyNumberFormat="1" applyFont="1" applyFill="1" applyAlignment="1">
      <alignment horizontal="left" vertical="top" wrapText="1" indent="11"/>
    </xf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</cellXfs>
  <cellStyles count="15">
    <cellStyle name="Hyperlink" xfId="1" builtinId="8"/>
    <cellStyle name="Hyperlink 2" xfId="5" xr:uid="{6DC08976-8674-485E-B624-913EB4CA798E}"/>
    <cellStyle name="Normal" xfId="0" builtinId="0"/>
    <cellStyle name="Normal 10" xfId="3" xr:uid="{FEF68CC7-EF45-4686-9D1E-43F1DBDC91C4}"/>
    <cellStyle name="Normal 2" xfId="7" xr:uid="{C95AAACD-E622-4E66-A150-9719C54C9F0A}"/>
    <cellStyle name="Normal 2 2" xfId="11" xr:uid="{72971667-2074-41C5-8CFE-576FE8C46474}"/>
    <cellStyle name="Normal 2 4" xfId="4" xr:uid="{63CA86AA-128A-4949-8318-A90A867F071F}"/>
    <cellStyle name="Normal 3" xfId="9" xr:uid="{7C155754-CC0B-4078-A128-93D2212E333C}"/>
    <cellStyle name="Normal 3 5 4" xfId="2" xr:uid="{20795D26-5153-4AD9-B078-16524B1DCE7A}"/>
    <cellStyle name="Normal 30" xfId="13" xr:uid="{EF1D0E7A-15DA-44C2-90B0-4620BF35944A}"/>
    <cellStyle name="Style1" xfId="6" xr:uid="{1B12F88A-914B-4627-999C-7F3A65F51742}"/>
    <cellStyle name="Style4" xfId="8" xr:uid="{EBC44B85-5808-45CA-8592-7E33F5B678B7}"/>
    <cellStyle name="Style5" xfId="10" xr:uid="{CDAEB6FA-CCAE-4547-B991-1782AFB1E2EC}"/>
    <cellStyle name="Style8 2" xfId="14" xr:uid="{9B8BF7DA-08FA-441D-905C-6ADBD2B3BC21}"/>
    <cellStyle name="Style9" xfId="12" xr:uid="{E5D5083E-7682-42ED-9D4D-2B07D220BD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EBA077-9F7C-4E0D-A336-5938B8D4E0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E34882-107E-413C-98BD-7AAA999639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93C0A2-9497-4051-92F1-21D420E573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4098" name="Picture 1">
          <a:extLst>
            <a:ext uri="{FF2B5EF4-FFF2-40B4-BE49-F238E27FC236}">
              <a16:creationId xmlns:a16="http://schemas.microsoft.com/office/drawing/2014/main" id="{BDDE9E52-AEB2-44D6-93B7-E8325EE9E0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labour-force-status-families-methodology/jun-2021" TargetMode="External"/><Relationship Id="rId5" Type="http://schemas.openxmlformats.org/officeDocument/2006/relationships/hyperlink" Target="https://www.abs.gov.au/statistics/labour/employment-and-unemployment/labour-force-status-families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06026-F666-4B46-96F3-0192BC9609C3}">
  <dimension ref="A1:L26"/>
  <sheetViews>
    <sheetView showGridLines="0" tabSelected="1" workbookViewId="0">
      <pane ySplit="7" topLeftCell="A8" activePane="bottomLeft" state="frozen"/>
      <selection activeCell="B61" sqref="B6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7.7109375" customWidth="1"/>
    <col min="26" max="26" width="7.7109375" customWidth="1"/>
  </cols>
  <sheetData>
    <row r="1" spans="1:12">
      <c r="A1" s="21"/>
      <c r="B1" s="21"/>
      <c r="C1" s="21"/>
      <c r="D1" s="21"/>
      <c r="E1" s="21"/>
    </row>
    <row r="2" spans="1:12">
      <c r="A2" s="21"/>
      <c r="B2" s="13" t="s">
        <v>444</v>
      </c>
      <c r="C2" s="12"/>
      <c r="D2" s="12"/>
      <c r="E2" s="12"/>
    </row>
    <row r="3" spans="1:12" ht="12" customHeight="1">
      <c r="A3" s="21"/>
      <c r="B3" s="12"/>
      <c r="C3" s="12"/>
      <c r="D3" s="12"/>
      <c r="E3" s="12"/>
    </row>
    <row r="4" spans="1:12">
      <c r="A4" s="21"/>
      <c r="B4" s="12"/>
      <c r="C4" s="12"/>
      <c r="D4" s="12"/>
      <c r="E4" s="12"/>
    </row>
    <row r="5" spans="1:12" ht="15.75">
      <c r="A5" s="21"/>
      <c r="B5" s="14" t="s">
        <v>445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.75" customHeight="1">
      <c r="A6" s="21"/>
      <c r="B6" s="69" t="s">
        <v>446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5.75" customHeight="1">
      <c r="A7" s="21"/>
      <c r="B7" s="22" t="s">
        <v>455</v>
      </c>
      <c r="C7" s="21"/>
      <c r="D7" s="21"/>
      <c r="E7" s="21"/>
    </row>
    <row r="8" spans="1:12">
      <c r="A8" s="23"/>
      <c r="B8" s="23"/>
      <c r="C8" s="23"/>
      <c r="D8" s="21"/>
      <c r="E8" s="21"/>
    </row>
    <row r="9" spans="1:12" ht="15.75">
      <c r="A9" s="24"/>
      <c r="B9" s="25" t="s">
        <v>456</v>
      </c>
      <c r="C9" s="24"/>
      <c r="D9" s="21"/>
      <c r="E9" s="21"/>
    </row>
    <row r="10" spans="1:12">
      <c r="A10" s="24"/>
      <c r="B10" s="26" t="s">
        <v>457</v>
      </c>
      <c r="C10" s="24"/>
      <c r="D10" s="21"/>
      <c r="E10" s="21"/>
    </row>
    <row r="11" spans="1:12">
      <c r="A11" s="24"/>
      <c r="B11" s="27">
        <v>9.1</v>
      </c>
      <c r="C11" s="28" t="s">
        <v>458</v>
      </c>
      <c r="D11" s="21"/>
      <c r="E11" s="21"/>
    </row>
    <row r="12" spans="1:12">
      <c r="A12" s="24"/>
      <c r="B12" s="27">
        <v>9.1999999999999993</v>
      </c>
      <c r="C12" s="28" t="s">
        <v>459</v>
      </c>
      <c r="D12" s="21"/>
      <c r="E12" s="21"/>
    </row>
    <row r="13" spans="1:12">
      <c r="A13" s="24"/>
      <c r="B13" s="27" t="s">
        <v>460</v>
      </c>
      <c r="C13" s="28" t="s">
        <v>461</v>
      </c>
      <c r="D13" s="21"/>
      <c r="E13" s="21"/>
    </row>
    <row r="14" spans="1:12">
      <c r="A14" s="23"/>
      <c r="B14" s="23"/>
      <c r="C14" s="23"/>
      <c r="D14" s="21"/>
      <c r="E14" s="21"/>
    </row>
    <row r="15" spans="1:12" ht="15.75">
      <c r="A15" s="24"/>
      <c r="B15" s="70"/>
      <c r="C15" s="70"/>
      <c r="D15" s="21"/>
      <c r="E15" s="21"/>
    </row>
    <row r="16" spans="1:12" ht="15.75">
      <c r="A16" s="24"/>
      <c r="B16" s="71" t="s">
        <v>462</v>
      </c>
      <c r="C16" s="71"/>
      <c r="D16" s="21"/>
      <c r="E16" s="21"/>
    </row>
    <row r="17" spans="1:5">
      <c r="A17" s="23"/>
      <c r="B17" s="23"/>
      <c r="C17" s="23"/>
      <c r="D17" s="21"/>
      <c r="E17" s="21"/>
    </row>
    <row r="18" spans="1:5">
      <c r="A18" s="24"/>
      <c r="B18" s="29" t="s">
        <v>463</v>
      </c>
      <c r="C18" s="24"/>
      <c r="D18" s="21"/>
      <c r="E18" s="21"/>
    </row>
    <row r="19" spans="1:5">
      <c r="A19" s="24"/>
      <c r="B19" s="72" t="s">
        <v>464</v>
      </c>
      <c r="C19" s="72"/>
      <c r="D19" s="21"/>
      <c r="E19" s="21"/>
    </row>
    <row r="20" spans="1:5">
      <c r="A20" s="24"/>
      <c r="B20" s="72" t="s">
        <v>465</v>
      </c>
      <c r="C20" s="72"/>
      <c r="D20" s="21"/>
      <c r="E20" s="21"/>
    </row>
    <row r="21" spans="1:5">
      <c r="A21" s="23"/>
      <c r="B21" s="23"/>
      <c r="C21" s="23"/>
      <c r="D21" s="21"/>
      <c r="E21" s="21"/>
    </row>
    <row r="22" spans="1:5">
      <c r="A22" s="23"/>
      <c r="B22" s="15" t="s">
        <v>447</v>
      </c>
      <c r="C22" s="21"/>
      <c r="D22" s="21"/>
      <c r="E22" s="21"/>
    </row>
    <row r="23" spans="1:5">
      <c r="A23" s="23"/>
      <c r="B23" s="68" t="s">
        <v>466</v>
      </c>
      <c r="C23" s="68"/>
      <c r="D23" s="68"/>
      <c r="E23" s="68"/>
    </row>
    <row r="24" spans="1:5">
      <c r="A24" s="23"/>
      <c r="B24" s="68" t="s">
        <v>467</v>
      </c>
      <c r="C24" s="68"/>
      <c r="D24" s="68"/>
      <c r="E24" s="68"/>
    </row>
    <row r="25" spans="1:5">
      <c r="A25" s="23"/>
      <c r="B25" s="23"/>
      <c r="C25" s="23"/>
      <c r="D25" s="21"/>
      <c r="E25" s="21"/>
    </row>
    <row r="26" spans="1:5">
      <c r="A26" s="23"/>
      <c r="B26" s="30" t="str">
        <f ca="1">"© Commonwealth of Australia "&amp;YEAR(TODAY())</f>
        <v>© Commonwealth of Australia 2021</v>
      </c>
      <c r="C26" s="24"/>
      <c r="D26" s="21"/>
      <c r="E26" s="21"/>
    </row>
  </sheetData>
  <mergeCells count="7">
    <mergeCell ref="B24:E24"/>
    <mergeCell ref="B6:L6"/>
    <mergeCell ref="B15:C15"/>
    <mergeCell ref="B16:C16"/>
    <mergeCell ref="B19:C19"/>
    <mergeCell ref="B20:C20"/>
    <mergeCell ref="B23:E23"/>
  </mergeCells>
  <hyperlinks>
    <hyperlink ref="B16" r:id="rId1" xr:uid="{4B6142CA-5BB9-4815-B13F-118D28575422}"/>
    <hyperlink ref="B13" location="Index!A12" display="Index" xr:uid="{CE8417A6-2A64-4615-A45B-F053AE6AAFAD}"/>
    <hyperlink ref="B26" r:id="rId2" display="© Commonwealth of Australia 2015" xr:uid="{949765AE-B6CF-4A80-BCF0-64C07FAB9B5D}"/>
    <hyperlink ref="B20" r:id="rId3" display="Explanatory Notes" xr:uid="{E1DC87A9-3B13-4436-999F-424851E447F4}"/>
    <hyperlink ref="B19" r:id="rId4" xr:uid="{AD25D2F8-E24F-43E9-AC59-01391AA3BE6D}"/>
    <hyperlink ref="B19:C19" r:id="rId5" display="Summary" xr:uid="{8ABC65F3-B01C-4B60-8944-C3DBBC890748}"/>
    <hyperlink ref="B20:C20" r:id="rId6" display="Methodology" xr:uid="{8CAFB4EC-7022-4589-A819-AFD402EB88F5}"/>
    <hyperlink ref="B11" location="'Table 9.1'!A1" display="'Table 9.1'!A1" xr:uid="{2E54BE75-E7E1-409B-9A5C-CCBBDF607D9A}"/>
    <hyperlink ref="B12" location="'Table 9.2'!A1" display="'Table 9.2'!A1" xr:uid="{298EC221-5897-433D-8F63-5877F91F7908}"/>
    <hyperlink ref="B24" r:id="rId7" display="or the Labour Surveys Branch at labour.statistics@abs.gov.au." xr:uid="{E0805474-39E0-42D6-80BE-1C8F1B882A03}"/>
    <hyperlink ref="B23:E23" r:id="rId8" display="For further information about these and related statistics visit www.abs.gov.au/about/contact-us" xr:uid="{578FA318-571F-4AF3-86AD-A1B79CADD454}"/>
  </hyperlinks>
  <pageMargins left="0.7" right="0.7" top="0.75" bottom="0.75" header="0.3" footer="0.3"/>
  <pageSetup paperSize="9" orientation="portrait" r:id="rId9"/>
  <headerFooter>
    <oddHeader>&amp;C&amp;"Calibri"&amp;10&amp;KFF0000OFFICIAL: Census and Statistics Act&amp;1#</oddHeader>
    <oddFooter>&amp;C&amp;1#&amp;"Calibri"&amp;10&amp;KFF0000OFFICIAL: Census and Statistics Act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92AD7-EE10-4818-8141-538F866E250D}">
  <sheetPr>
    <pageSetUpPr fitToPage="1"/>
  </sheetPr>
  <dimension ref="A1:L54"/>
  <sheetViews>
    <sheetView workbookViewId="0">
      <selection activeCell="C12" sqref="C12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444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73" t="s">
        <v>445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5.95" customHeight="1">
      <c r="A6" s="31"/>
      <c r="B6" s="74" t="str">
        <f>Contents!B6</f>
        <v>Table 9. Families by characteristics of parents and age of youngest dependent child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5.95" customHeight="1">
      <c r="A7" s="31"/>
      <c r="B7" s="33" t="str">
        <f>Contents!B7</f>
        <v>Released at 11:30 am (Canberra time) Tue 12 Oct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75" t="str">
        <f>Contents!C11</f>
        <v>Table 9.1 - June 2021</v>
      </c>
      <c r="B8" s="75"/>
      <c r="C8" s="75"/>
      <c r="D8" s="75"/>
      <c r="E8" s="75"/>
      <c r="F8" s="75"/>
      <c r="G8" s="75"/>
      <c r="H8" s="75"/>
      <c r="I8" s="34"/>
      <c r="J8" s="35"/>
      <c r="K8" s="36"/>
      <c r="L8" s="36"/>
    </row>
    <row r="9" spans="1:12">
      <c r="A9" s="37"/>
      <c r="B9" s="38"/>
      <c r="C9" s="76">
        <v>44348</v>
      </c>
      <c r="D9" s="77"/>
      <c r="E9" s="77"/>
      <c r="F9" s="77"/>
      <c r="G9" s="77"/>
      <c r="H9" s="77"/>
      <c r="I9" s="39"/>
      <c r="J9" s="40"/>
      <c r="K9" s="40"/>
      <c r="L9" s="40"/>
    </row>
    <row r="10" spans="1:12" ht="45.75">
      <c r="A10" s="37"/>
      <c r="B10" s="41"/>
      <c r="C10" s="42" t="s">
        <v>468</v>
      </c>
      <c r="D10" s="42" t="s">
        <v>469</v>
      </c>
      <c r="E10" s="42" t="s">
        <v>470</v>
      </c>
      <c r="F10" s="42" t="s">
        <v>471</v>
      </c>
      <c r="G10" s="42" t="s">
        <v>472</v>
      </c>
      <c r="H10" s="42" t="s">
        <v>473</v>
      </c>
      <c r="I10" s="43"/>
      <c r="J10" s="40"/>
      <c r="K10" s="40"/>
      <c r="L10" s="40"/>
    </row>
    <row r="11" spans="1:12" ht="15" customHeight="1">
      <c r="A11" s="44"/>
      <c r="B11" s="45"/>
      <c r="C11" s="46" t="s">
        <v>474</v>
      </c>
      <c r="D11" s="46" t="s">
        <v>474</v>
      </c>
      <c r="E11" s="46" t="s">
        <v>474</v>
      </c>
      <c r="F11" s="46" t="s">
        <v>474</v>
      </c>
      <c r="G11" s="46" t="s">
        <v>474</v>
      </c>
      <c r="H11" s="46" t="s">
        <v>474</v>
      </c>
      <c r="I11" s="43"/>
      <c r="J11" s="40"/>
      <c r="K11" s="40"/>
      <c r="L11" s="40"/>
    </row>
    <row r="12" spans="1:12">
      <c r="A12" s="47"/>
      <c r="B12" s="48" t="s">
        <v>475</v>
      </c>
      <c r="C12" s="49"/>
      <c r="D12" s="49"/>
      <c r="E12" s="49"/>
      <c r="F12" s="49"/>
      <c r="G12" s="49"/>
      <c r="H12" s="49"/>
      <c r="I12" s="50"/>
      <c r="J12" s="50"/>
      <c r="K12" s="50"/>
      <c r="L12" s="50"/>
    </row>
    <row r="13" spans="1:12">
      <c r="A13" s="47"/>
      <c r="B13" s="38" t="s">
        <v>476</v>
      </c>
      <c r="C13" s="51">
        <f>A124860222C_Latest</f>
        <v>649.38099999999997</v>
      </c>
      <c r="D13" s="51">
        <f>A124859790C_Latest</f>
        <v>460.99299999999999</v>
      </c>
      <c r="E13" s="51">
        <f>A124860366R_Latest</f>
        <v>396.16300000000001</v>
      </c>
      <c r="F13" s="51">
        <f>A124860510W_Latest</f>
        <v>1506.5360000000001</v>
      </c>
      <c r="G13" s="51">
        <f>A124859934C_Latest</f>
        <v>354.49700000000001</v>
      </c>
      <c r="H13" s="51">
        <f>A124860078W_Latest</f>
        <v>1861.0319999999999</v>
      </c>
      <c r="I13" s="52"/>
      <c r="J13" s="53"/>
      <c r="K13" s="53"/>
      <c r="L13" s="53"/>
    </row>
    <row r="14" spans="1:12">
      <c r="A14" s="47"/>
      <c r="B14" s="54" t="s">
        <v>477</v>
      </c>
      <c r="C14" s="51">
        <f>A124860178F_Latest</f>
        <v>251.67099999999999</v>
      </c>
      <c r="D14" s="51">
        <f>A124859746V_Latest</f>
        <v>209.38399999999999</v>
      </c>
      <c r="E14" s="51">
        <f>A124860322L_Latest</f>
        <v>194.988</v>
      </c>
      <c r="F14" s="51">
        <f>A124860466X_Latest</f>
        <v>656.04200000000003</v>
      </c>
      <c r="G14" s="51">
        <f>A124859890L_Latest</f>
        <v>188.9</v>
      </c>
      <c r="H14" s="51">
        <f>A124860034V_Latest</f>
        <v>844.94200000000001</v>
      </c>
      <c r="I14" s="52"/>
      <c r="J14" s="40"/>
      <c r="K14" s="40"/>
      <c r="L14" s="40"/>
    </row>
    <row r="15" spans="1:12">
      <c r="A15" s="47"/>
      <c r="B15" s="54" t="s">
        <v>478</v>
      </c>
      <c r="C15" s="51">
        <f>A124860226L_Latest</f>
        <v>32.734999999999999</v>
      </c>
      <c r="D15" s="51">
        <f>A124859794L_Latest</f>
        <v>15.856999999999999</v>
      </c>
      <c r="E15" s="51">
        <f>A124860370F_Latest</f>
        <v>19.111999999999998</v>
      </c>
      <c r="F15" s="51">
        <f>A124860514F_Latest</f>
        <v>67.703000000000003</v>
      </c>
      <c r="G15" s="51">
        <f>A124859938L_Latest</f>
        <v>12.952999999999999</v>
      </c>
      <c r="H15" s="51">
        <f>A124860082L_Latest</f>
        <v>80.656000000000006</v>
      </c>
      <c r="I15" s="52"/>
      <c r="J15" s="40"/>
      <c r="K15" s="40"/>
      <c r="L15" s="40"/>
    </row>
    <row r="16" spans="1:12" ht="15" customHeight="1">
      <c r="A16" s="47"/>
      <c r="B16" s="55" t="s">
        <v>479</v>
      </c>
      <c r="C16" s="51">
        <f>A124860230C_Latest</f>
        <v>364.97500000000002</v>
      </c>
      <c r="D16" s="51">
        <f>A124859798W_Latest</f>
        <v>235.75200000000001</v>
      </c>
      <c r="E16" s="51">
        <f>A124860374R_Latest</f>
        <v>182.06299999999999</v>
      </c>
      <c r="F16" s="51">
        <f>A124860518R_Latest</f>
        <v>782.79</v>
      </c>
      <c r="G16" s="51">
        <f>A124859942C_Latest</f>
        <v>152.643</v>
      </c>
      <c r="H16" s="51">
        <f>A124860086W_Latest</f>
        <v>935.43399999999997</v>
      </c>
      <c r="I16" s="52"/>
      <c r="J16" s="40"/>
      <c r="K16" s="40"/>
      <c r="L16" s="40"/>
    </row>
    <row r="17" spans="1:12">
      <c r="A17" s="47"/>
      <c r="B17" s="38" t="s">
        <v>480</v>
      </c>
      <c r="C17" s="51">
        <f>A124860182W_Latest</f>
        <v>322.68</v>
      </c>
      <c r="D17" s="51">
        <f>A124859750K_Latest</f>
        <v>117.806</v>
      </c>
      <c r="E17" s="51">
        <f>A124860326W_Latest</f>
        <v>91.611000000000004</v>
      </c>
      <c r="F17" s="51">
        <f>A124860470R_Latest</f>
        <v>532.09699999999998</v>
      </c>
      <c r="G17" s="51">
        <f>A124859894W_Latest</f>
        <v>101.88200000000001</v>
      </c>
      <c r="H17" s="51">
        <f>A124860038C_Latest</f>
        <v>633.97799999999995</v>
      </c>
      <c r="I17" s="52"/>
      <c r="J17" s="40"/>
      <c r="K17" s="40"/>
      <c r="L17" s="40"/>
    </row>
    <row r="18" spans="1:12">
      <c r="A18" s="47"/>
      <c r="B18" s="55" t="s">
        <v>481</v>
      </c>
      <c r="C18" s="51">
        <f>A124860186F_Latest</f>
        <v>23.256</v>
      </c>
      <c r="D18" s="51">
        <f>A124859754V_Latest</f>
        <v>12.752000000000001</v>
      </c>
      <c r="E18" s="51">
        <f>A124860330L_Latest</f>
        <v>6.0389999999999997</v>
      </c>
      <c r="F18" s="51">
        <f>A124860474X_Latest</f>
        <v>42.048000000000002</v>
      </c>
      <c r="G18" s="51">
        <f>A124859898F_Latest</f>
        <v>3.2130000000000001</v>
      </c>
      <c r="H18" s="51">
        <f>A124860042V_Latest</f>
        <v>45.261000000000003</v>
      </c>
      <c r="I18" s="52"/>
      <c r="J18" s="40"/>
      <c r="K18" s="40"/>
      <c r="L18" s="40"/>
    </row>
    <row r="19" spans="1:12">
      <c r="A19" s="47"/>
      <c r="B19" s="55" t="s">
        <v>482</v>
      </c>
      <c r="C19" s="51">
        <f>A124860206C_Latest</f>
        <v>5.1849999999999996</v>
      </c>
      <c r="D19" s="51">
        <f>A124859774C_Latest</f>
        <v>4.8079999999999998</v>
      </c>
      <c r="E19" s="51">
        <f>A124860350W_Latest</f>
        <v>3.008</v>
      </c>
      <c r="F19" s="51">
        <f>A124860494J_Latest</f>
        <v>13.000999999999999</v>
      </c>
      <c r="G19" s="51">
        <f>A124859918C_Latest</f>
        <v>6.0949999999999998</v>
      </c>
      <c r="H19" s="51">
        <f>A124860062C_Latest</f>
        <v>19.096</v>
      </c>
      <c r="I19" s="52"/>
      <c r="J19" s="40"/>
      <c r="K19" s="40"/>
      <c r="L19" s="40"/>
    </row>
    <row r="20" spans="1:12">
      <c r="A20" s="47"/>
      <c r="B20" s="55" t="s">
        <v>483</v>
      </c>
      <c r="C20" s="51">
        <f>A124860154L_Latest</f>
        <v>259.95699999999999</v>
      </c>
      <c r="D20" s="51">
        <f>A124859722A_Latest</f>
        <v>78.709000000000003</v>
      </c>
      <c r="E20" s="51">
        <f>A124860298X_Latest</f>
        <v>59.430999999999997</v>
      </c>
      <c r="F20" s="51">
        <f>A124860442F_Latest</f>
        <v>398.09699999999998</v>
      </c>
      <c r="G20" s="51">
        <f>A124859866L_Latest</f>
        <v>58.28</v>
      </c>
      <c r="H20" s="51">
        <f>A124860010A_Latest</f>
        <v>456.37700000000001</v>
      </c>
      <c r="I20" s="52"/>
      <c r="J20" s="40"/>
      <c r="K20" s="40"/>
      <c r="L20" s="40"/>
    </row>
    <row r="21" spans="1:12">
      <c r="A21" s="47"/>
      <c r="B21" s="55" t="s">
        <v>484</v>
      </c>
      <c r="C21" s="51">
        <f>A124860234L_Latest</f>
        <v>9.5869999999999997</v>
      </c>
      <c r="D21" s="51">
        <f>A124859802A_Latest</f>
        <v>5.83</v>
      </c>
      <c r="E21" s="51">
        <f>A124860378X_Latest</f>
        <v>3.7429999999999999</v>
      </c>
      <c r="F21" s="51">
        <f>A124860522F_Latest</f>
        <v>19.16</v>
      </c>
      <c r="G21" s="51">
        <f>A124859946L_Latest</f>
        <v>3.548</v>
      </c>
      <c r="H21" s="51">
        <f>A124860090L_Latest</f>
        <v>22.707999999999998</v>
      </c>
      <c r="I21" s="52"/>
      <c r="J21" s="40"/>
      <c r="K21" s="40"/>
      <c r="L21" s="40"/>
    </row>
    <row r="22" spans="1:12">
      <c r="A22" s="47"/>
      <c r="B22" s="55" t="s">
        <v>485</v>
      </c>
      <c r="C22" s="51">
        <f>A124860210V_Latest</f>
        <v>0.49299999999999999</v>
      </c>
      <c r="D22" s="51">
        <f>A124859778L_Latest</f>
        <v>1.2330000000000001</v>
      </c>
      <c r="E22" s="51">
        <f>A124860354F_Latest</f>
        <v>1.143</v>
      </c>
      <c r="F22" s="51">
        <f>A124860498T_Latest</f>
        <v>2.8690000000000002</v>
      </c>
      <c r="G22" s="51">
        <f>A124859922V_Latest</f>
        <v>2.14</v>
      </c>
      <c r="H22" s="51">
        <f>A124860066L_Latest</f>
        <v>5.008</v>
      </c>
      <c r="I22" s="52"/>
      <c r="J22" s="40"/>
      <c r="K22" s="40"/>
      <c r="L22" s="40"/>
    </row>
    <row r="23" spans="1:12">
      <c r="A23" s="47"/>
      <c r="B23" s="55" t="s">
        <v>486</v>
      </c>
      <c r="C23" s="51">
        <f>A124860246W_Latest</f>
        <v>24.202000000000002</v>
      </c>
      <c r="D23" s="51">
        <f>A124859814K_Latest</f>
        <v>14.473000000000001</v>
      </c>
      <c r="E23" s="51">
        <f>A124860390R_Latest</f>
        <v>18.247</v>
      </c>
      <c r="F23" s="51">
        <f>A124860534R_Latest</f>
        <v>56.921999999999997</v>
      </c>
      <c r="G23" s="51">
        <f>A124859958W_Latest</f>
        <v>28.605</v>
      </c>
      <c r="H23" s="51">
        <f>A124860102K_Latest</f>
        <v>85.527000000000001</v>
      </c>
      <c r="I23" s="52"/>
      <c r="J23" s="40"/>
      <c r="K23" s="40"/>
      <c r="L23" s="40"/>
    </row>
    <row r="24" spans="1:12">
      <c r="A24" s="47"/>
      <c r="B24" s="38" t="s">
        <v>487</v>
      </c>
      <c r="C24" s="51">
        <f>A124860158W_Latest</f>
        <v>44.521000000000001</v>
      </c>
      <c r="D24" s="51">
        <f>A124859726K_Latest</f>
        <v>25.998999999999999</v>
      </c>
      <c r="E24" s="51">
        <f>A124860302C_Latest</f>
        <v>23.053000000000001</v>
      </c>
      <c r="F24" s="51">
        <f>A124860446R_Latest</f>
        <v>93.572000000000003</v>
      </c>
      <c r="G24" s="51">
        <f>A124859870C_Latest</f>
        <v>29.135999999999999</v>
      </c>
      <c r="H24" s="51">
        <f>A124860014K_Latest</f>
        <v>122.708</v>
      </c>
      <c r="I24" s="52"/>
      <c r="J24" s="52"/>
      <c r="K24" s="52"/>
      <c r="L24" s="52"/>
    </row>
    <row r="25" spans="1:12">
      <c r="A25" s="47"/>
      <c r="B25" s="56" t="s">
        <v>488</v>
      </c>
      <c r="C25" s="51">
        <f>A124860114V_Latest</f>
        <v>0.84099999999999997</v>
      </c>
      <c r="D25" s="51">
        <f>A124859682V_Latest</f>
        <v>0.72599999999999998</v>
      </c>
      <c r="E25" s="51">
        <f>A124860258F_Latest</f>
        <v>0</v>
      </c>
      <c r="F25" s="51">
        <f>A124860402L_Latest</f>
        <v>1.5669999999999999</v>
      </c>
      <c r="G25" s="51">
        <f>A124859826V_Latest</f>
        <v>0.97499999999999998</v>
      </c>
      <c r="H25" s="51">
        <f>A124859970L_Latest</f>
        <v>2.5430000000000001</v>
      </c>
      <c r="I25" s="52"/>
      <c r="J25" s="52"/>
      <c r="K25" s="52"/>
      <c r="L25" s="52"/>
    </row>
    <row r="26" spans="1:12">
      <c r="A26" s="47"/>
      <c r="B26" s="56" t="s">
        <v>489</v>
      </c>
      <c r="C26" s="51">
        <f>A124860134C_Latest</f>
        <v>0.316</v>
      </c>
      <c r="D26" s="51">
        <f>A124859702T_Latest</f>
        <v>0</v>
      </c>
      <c r="E26" s="51">
        <f>A124860278R_Latest</f>
        <v>0</v>
      </c>
      <c r="F26" s="51">
        <f>A124860422W_Latest</f>
        <v>0.316</v>
      </c>
      <c r="G26" s="51">
        <f>A124859846C_Latest</f>
        <v>0</v>
      </c>
      <c r="H26" s="51">
        <f>A124859990W_Latest</f>
        <v>0.316</v>
      </c>
      <c r="I26" s="52"/>
      <c r="J26" s="52"/>
      <c r="K26" s="52"/>
      <c r="L26" s="52"/>
    </row>
    <row r="27" spans="1:12">
      <c r="A27" s="47"/>
      <c r="B27" s="56" t="s">
        <v>490</v>
      </c>
      <c r="C27" s="51">
        <f>A124860190W_Latest</f>
        <v>1.9359999999999999</v>
      </c>
      <c r="D27" s="51">
        <f>A124859758C_Latest</f>
        <v>2.016</v>
      </c>
      <c r="E27" s="51">
        <f>A124860334W_Latest</f>
        <v>0</v>
      </c>
      <c r="F27" s="51">
        <f>A124860478J_Latest</f>
        <v>3.952</v>
      </c>
      <c r="G27" s="51">
        <f>A124859902K_Latest</f>
        <v>0.874</v>
      </c>
      <c r="H27" s="51">
        <f>A124860046C_Latest</f>
        <v>4.8250000000000002</v>
      </c>
      <c r="I27" s="52"/>
      <c r="J27" s="52"/>
      <c r="K27" s="52"/>
      <c r="L27" s="52"/>
    </row>
    <row r="28" spans="1:12">
      <c r="A28" s="47"/>
      <c r="B28" s="56" t="s">
        <v>491</v>
      </c>
      <c r="C28" s="51">
        <f>A124860138L_Latest</f>
        <v>0</v>
      </c>
      <c r="D28" s="51">
        <f>A124859706A_Latest</f>
        <v>0.67200000000000004</v>
      </c>
      <c r="E28" s="51">
        <f>A124860282F_Latest</f>
        <v>0</v>
      </c>
      <c r="F28" s="51">
        <f>A124860426F_Latest</f>
        <v>0.67200000000000004</v>
      </c>
      <c r="G28" s="51">
        <f>A124859850V_Latest</f>
        <v>1.0129999999999999</v>
      </c>
      <c r="H28" s="51">
        <f>A124859994F_Latest</f>
        <v>1.6850000000000001</v>
      </c>
      <c r="I28" s="52"/>
      <c r="J28" s="52"/>
      <c r="K28" s="52"/>
      <c r="L28" s="52"/>
    </row>
    <row r="29" spans="1:12">
      <c r="A29" s="47"/>
      <c r="B29" s="57" t="s">
        <v>492</v>
      </c>
      <c r="C29" s="51">
        <f>A124860194F_Latest</f>
        <v>8.1609999999999996</v>
      </c>
      <c r="D29" s="51">
        <f>A124859762V_Latest</f>
        <v>3.1040000000000001</v>
      </c>
      <c r="E29" s="51">
        <f>A124860338F_Latest</f>
        <v>0.88900000000000001</v>
      </c>
      <c r="F29" s="51">
        <f>A124860482X_Latest</f>
        <v>12.154</v>
      </c>
      <c r="G29" s="51">
        <f>A124859906V_Latest</f>
        <v>3.0350000000000001</v>
      </c>
      <c r="H29" s="51">
        <f>A124860050V_Latest</f>
        <v>15.189</v>
      </c>
      <c r="I29" s="52"/>
      <c r="J29" s="52"/>
      <c r="K29" s="52"/>
      <c r="L29" s="52"/>
    </row>
    <row r="30" spans="1:12">
      <c r="A30" s="47"/>
      <c r="B30" s="57" t="s">
        <v>493</v>
      </c>
      <c r="C30" s="51">
        <f>A124860198R_Latest</f>
        <v>1.3939999999999999</v>
      </c>
      <c r="D30" s="51">
        <f>A124859766C_Latest</f>
        <v>2.0350000000000001</v>
      </c>
      <c r="E30" s="51">
        <f>A124860342W_Latest</f>
        <v>1.63</v>
      </c>
      <c r="F30" s="51">
        <f>A124860486J_Latest</f>
        <v>5.0590000000000002</v>
      </c>
      <c r="G30" s="51">
        <f>A124859910K_Latest</f>
        <v>0.99299999999999999</v>
      </c>
      <c r="H30" s="51">
        <f>A124860054C_Latest</f>
        <v>6.0519999999999996</v>
      </c>
      <c r="I30" s="52"/>
      <c r="J30" s="52"/>
      <c r="K30" s="52"/>
      <c r="L30" s="52"/>
    </row>
    <row r="31" spans="1:12">
      <c r="A31" s="47"/>
      <c r="B31" s="56" t="s">
        <v>494</v>
      </c>
      <c r="C31" s="51">
        <f>A124860250L_Latest</f>
        <v>31.873000000000001</v>
      </c>
      <c r="D31" s="51">
        <f>A124859818V_Latest</f>
        <v>17.445</v>
      </c>
      <c r="E31" s="51">
        <f>A124860394X_Latest</f>
        <v>20.533999999999999</v>
      </c>
      <c r="F31" s="51">
        <f>A124860538X_Latest</f>
        <v>69.852000000000004</v>
      </c>
      <c r="G31" s="51">
        <f>A124859962L_Latest</f>
        <v>22.245999999999999</v>
      </c>
      <c r="H31" s="51">
        <f>A124860106V_Latest</f>
        <v>92.097999999999999</v>
      </c>
      <c r="I31" s="52"/>
      <c r="J31" s="52"/>
      <c r="K31" s="52"/>
      <c r="L31" s="52"/>
    </row>
    <row r="32" spans="1:12" ht="15" customHeight="1">
      <c r="A32" s="47"/>
      <c r="B32" s="58" t="s">
        <v>495</v>
      </c>
      <c r="C32" s="51">
        <f>A124860118C_Latest</f>
        <v>1032.521</v>
      </c>
      <c r="D32" s="51">
        <f>A124859686C_Latest</f>
        <v>616.94799999999998</v>
      </c>
      <c r="E32" s="51">
        <f>A124860262W_Latest</f>
        <v>519.11400000000003</v>
      </c>
      <c r="F32" s="51">
        <f>A124860406W_Latest</f>
        <v>2168.5830000000001</v>
      </c>
      <c r="G32" s="51">
        <f>A124859830K_Latest</f>
        <v>493.57299999999998</v>
      </c>
      <c r="H32" s="51">
        <f>A124859974W_Latest</f>
        <v>2662.1559999999999</v>
      </c>
      <c r="I32" s="52"/>
      <c r="J32" s="52"/>
      <c r="K32" s="52"/>
      <c r="L32" s="52"/>
    </row>
    <row r="33" spans="1:12">
      <c r="A33" s="47"/>
      <c r="B33" s="58"/>
      <c r="C33" s="51"/>
      <c r="D33" s="51"/>
      <c r="E33" s="51"/>
      <c r="F33" s="51"/>
      <c r="G33" s="51"/>
      <c r="H33" s="51"/>
      <c r="I33" s="52"/>
      <c r="J33" s="52"/>
      <c r="K33" s="52"/>
      <c r="L33" s="52"/>
    </row>
    <row r="34" spans="1:12">
      <c r="A34" s="59"/>
      <c r="B34" s="60" t="s">
        <v>496</v>
      </c>
      <c r="C34" s="51"/>
      <c r="D34" s="51"/>
      <c r="E34" s="51"/>
      <c r="F34" s="51"/>
      <c r="G34" s="51"/>
      <c r="H34" s="51"/>
      <c r="I34" s="61"/>
      <c r="J34" s="40"/>
      <c r="K34" s="40"/>
      <c r="L34" s="40"/>
    </row>
    <row r="35" spans="1:12">
      <c r="A35" s="40"/>
      <c r="B35" s="60" t="s">
        <v>497</v>
      </c>
      <c r="C35" s="51">
        <f>A124860238W_Latest</f>
        <v>11.656000000000001</v>
      </c>
      <c r="D35" s="51">
        <f>A124859806K_Latest</f>
        <v>35.283000000000001</v>
      </c>
      <c r="E35" s="51">
        <f>A124860382R_Latest</f>
        <v>35.274000000000001</v>
      </c>
      <c r="F35" s="51">
        <f>A124860526R_Latest</f>
        <v>82.213999999999999</v>
      </c>
      <c r="G35" s="51">
        <f>A124859950C_Latest</f>
        <v>36.659999999999997</v>
      </c>
      <c r="H35" s="51">
        <f>A124860094W_Latest</f>
        <v>118.874</v>
      </c>
      <c r="I35" s="62"/>
      <c r="J35" s="40"/>
      <c r="K35" s="40"/>
      <c r="L35" s="40"/>
    </row>
    <row r="36" spans="1:12">
      <c r="A36" s="30"/>
      <c r="B36" s="63" t="s">
        <v>498</v>
      </c>
      <c r="C36" s="51">
        <f>A124860242L_Latest</f>
        <v>8.0069999999999997</v>
      </c>
      <c r="D36" s="51">
        <f>A124859810A_Latest</f>
        <v>27.276</v>
      </c>
      <c r="E36" s="51">
        <f>A124860386X_Latest</f>
        <v>26.707999999999998</v>
      </c>
      <c r="F36" s="51">
        <f>A124860530F_Latest</f>
        <v>61.991</v>
      </c>
      <c r="G36" s="51">
        <f>A124859954L_Latest</f>
        <v>28.091999999999999</v>
      </c>
      <c r="H36" s="51">
        <f>A124860098F_Latest</f>
        <v>90.084000000000003</v>
      </c>
      <c r="I36" s="62"/>
      <c r="J36" s="40"/>
      <c r="K36" s="40"/>
      <c r="L36" s="40"/>
    </row>
    <row r="37" spans="1:12" ht="15" customHeight="1">
      <c r="B37" s="63" t="s">
        <v>499</v>
      </c>
      <c r="C37" s="51">
        <f>A124860122V_Latest</f>
        <v>6.3049999999999997</v>
      </c>
      <c r="D37" s="51">
        <f>A124859690V_Latest</f>
        <v>22.245000000000001</v>
      </c>
      <c r="E37" s="51">
        <f>A124860266F_Latest</f>
        <v>22.68</v>
      </c>
      <c r="F37" s="51">
        <f>A124860410L_Latest</f>
        <v>51.228999999999999</v>
      </c>
      <c r="G37" s="51">
        <f>A124859834V_Latest</f>
        <v>23.643000000000001</v>
      </c>
      <c r="H37" s="51">
        <f>A124859978F_Latest</f>
        <v>74.872</v>
      </c>
    </row>
    <row r="38" spans="1:12" ht="15" customHeight="1">
      <c r="B38" s="63" t="s">
        <v>500</v>
      </c>
      <c r="C38" s="51">
        <f>A124860162L_Latest</f>
        <v>1.702</v>
      </c>
      <c r="D38" s="51">
        <f>A124859730A_Latest</f>
        <v>5.0309999999999997</v>
      </c>
      <c r="E38" s="51">
        <f>A124860306L_Latest</f>
        <v>4.0289999999999999</v>
      </c>
      <c r="F38" s="51">
        <f>A124860450F_Latest</f>
        <v>10.762</v>
      </c>
      <c r="G38" s="51">
        <f>A124859874L_Latest</f>
        <v>4.45</v>
      </c>
      <c r="H38" s="51">
        <f>A124860018V_Latest</f>
        <v>15.212</v>
      </c>
    </row>
    <row r="39" spans="1:12" ht="15" customHeight="1">
      <c r="B39" s="63" t="s">
        <v>501</v>
      </c>
      <c r="C39" s="51">
        <f>A124860202V_Latest</f>
        <v>0.48299999999999998</v>
      </c>
      <c r="D39" s="51">
        <f>A124859770V_Latest</f>
        <v>2.23</v>
      </c>
      <c r="E39" s="51">
        <f>A124860346F_Latest</f>
        <v>0.45100000000000001</v>
      </c>
      <c r="F39" s="51">
        <f>A124860490X_Latest</f>
        <v>3.1629999999999998</v>
      </c>
      <c r="G39" s="51">
        <f>A124859914V_Latest</f>
        <v>2.2930000000000001</v>
      </c>
      <c r="H39" s="51">
        <f>A124860058L_Latest</f>
        <v>5.4560000000000004</v>
      </c>
    </row>
    <row r="40" spans="1:12" ht="15" customHeight="1">
      <c r="B40" s="63" t="s">
        <v>502</v>
      </c>
      <c r="C40" s="51">
        <f>A124860254W_Latest</f>
        <v>1.2030000000000001</v>
      </c>
      <c r="D40" s="51">
        <f>A124859822K_Latest</f>
        <v>0.191</v>
      </c>
      <c r="E40" s="51">
        <f>A124860398J_Latest</f>
        <v>1.264</v>
      </c>
      <c r="F40" s="51">
        <f>A124860542R_Latest</f>
        <v>2.6579999999999999</v>
      </c>
      <c r="G40" s="51">
        <f>A124859966W_Latest</f>
        <v>1.9319999999999999</v>
      </c>
      <c r="H40" s="51">
        <f>A124860110K_Latest</f>
        <v>4.5910000000000002</v>
      </c>
    </row>
    <row r="41" spans="1:12" ht="15" customHeight="1">
      <c r="B41" s="63" t="s">
        <v>503</v>
      </c>
      <c r="C41" s="51">
        <f>A124860126C_Latest</f>
        <v>1.5369999999999999</v>
      </c>
      <c r="D41" s="51">
        <f>A124859694C_Latest</f>
        <v>5.5869999999999997</v>
      </c>
      <c r="E41" s="51">
        <f>A124860270W_Latest</f>
        <v>6.7249999999999996</v>
      </c>
      <c r="F41" s="51">
        <f>A124860414W_Latest</f>
        <v>13.849</v>
      </c>
      <c r="G41" s="51">
        <f>A124859838C_Latest</f>
        <v>4.343</v>
      </c>
      <c r="H41" s="51">
        <f>A124859982W_Latest</f>
        <v>18.192</v>
      </c>
    </row>
    <row r="42" spans="1:12" ht="15" customHeight="1">
      <c r="B42" s="60" t="s">
        <v>504</v>
      </c>
      <c r="C42" s="51">
        <f>A124860214C_Latest</f>
        <v>144.53</v>
      </c>
      <c r="D42" s="51">
        <f>A124859782C_Latest</f>
        <v>151.74199999999999</v>
      </c>
      <c r="E42" s="51">
        <f>A124860358R_Latest</f>
        <v>138.905</v>
      </c>
      <c r="F42" s="51">
        <f>A124860502W_Latest</f>
        <v>435.178</v>
      </c>
      <c r="G42" s="51">
        <f>A124859926C_Latest</f>
        <v>97.653000000000006</v>
      </c>
      <c r="H42" s="51">
        <f>A124860070C_Latest</f>
        <v>532.83000000000004</v>
      </c>
    </row>
    <row r="43" spans="1:12" ht="15" customHeight="1">
      <c r="B43" s="63" t="s">
        <v>505</v>
      </c>
      <c r="C43" s="51">
        <f>A124860218L_Latest</f>
        <v>62.749000000000002</v>
      </c>
      <c r="D43" s="51">
        <f>A124859786L_Latest</f>
        <v>96.117000000000004</v>
      </c>
      <c r="E43" s="51">
        <f>A124860362F_Latest</f>
        <v>98.814999999999998</v>
      </c>
      <c r="F43" s="51">
        <f>A124860506F_Latest</f>
        <v>257.68200000000002</v>
      </c>
      <c r="G43" s="51">
        <f>A124859930V_Latest</f>
        <v>68.947000000000003</v>
      </c>
      <c r="H43" s="51">
        <f>A124860074L_Latest</f>
        <v>326.62900000000002</v>
      </c>
    </row>
    <row r="44" spans="1:12" ht="15" customHeight="1">
      <c r="B44" s="63" t="s">
        <v>506</v>
      </c>
      <c r="C44" s="51">
        <f>A124860146L_Latest</f>
        <v>22.797999999999998</v>
      </c>
      <c r="D44" s="51">
        <f>A124859714A_Latest</f>
        <v>46.283999999999999</v>
      </c>
      <c r="E44" s="51">
        <f>A124860290F_Latest</f>
        <v>59.911000000000001</v>
      </c>
      <c r="F44" s="51">
        <f>A124860434F_Latest</f>
        <v>128.99199999999999</v>
      </c>
      <c r="G44" s="51">
        <f>A124859858L_Latest</f>
        <v>41.844999999999999</v>
      </c>
      <c r="H44" s="51">
        <f>A124860002A_Latest</f>
        <v>170.83799999999999</v>
      </c>
    </row>
    <row r="45" spans="1:12" ht="15" customHeight="1">
      <c r="B45" s="63" t="s">
        <v>507</v>
      </c>
      <c r="C45" s="51">
        <f>A124860130V_Latest</f>
        <v>39.951999999999998</v>
      </c>
      <c r="D45" s="51">
        <f>A124859698L_Latest</f>
        <v>49.832999999999998</v>
      </c>
      <c r="E45" s="51">
        <f>A124860274F_Latest</f>
        <v>38.904000000000003</v>
      </c>
      <c r="F45" s="51">
        <f>A124860418F_Latest</f>
        <v>128.68899999999999</v>
      </c>
      <c r="G45" s="51">
        <f>A124859842V_Latest</f>
        <v>27.102</v>
      </c>
      <c r="H45" s="51">
        <f>A124859986F_Latest</f>
        <v>155.791</v>
      </c>
    </row>
    <row r="46" spans="1:12" ht="15" customHeight="1">
      <c r="B46" s="63" t="s">
        <v>508</v>
      </c>
      <c r="C46" s="51">
        <f>A124860166W_Latest</f>
        <v>5.8780000000000001</v>
      </c>
      <c r="D46" s="51">
        <f>A124859734K_Latest</f>
        <v>7.6479999999999997</v>
      </c>
      <c r="E46" s="51">
        <f>A124860310C_Latest</f>
        <v>3.49</v>
      </c>
      <c r="F46" s="51">
        <f>A124860454R_Latest</f>
        <v>17.015000000000001</v>
      </c>
      <c r="G46" s="51">
        <f>A124859878W_Latest</f>
        <v>1.484</v>
      </c>
      <c r="H46" s="51">
        <f>A124860022K_Latest</f>
        <v>18.5</v>
      </c>
    </row>
    <row r="47" spans="1:12" ht="15" customHeight="1">
      <c r="B47" s="63" t="s">
        <v>509</v>
      </c>
      <c r="C47" s="51">
        <f>A124860142C_Latest</f>
        <v>0</v>
      </c>
      <c r="D47" s="51">
        <f>A124859710T_Latest</f>
        <v>4.33</v>
      </c>
      <c r="E47" s="51">
        <f>A124860286R_Latest</f>
        <v>5.0819999999999999</v>
      </c>
      <c r="F47" s="51">
        <f>A124860430W_Latest</f>
        <v>9.4120000000000008</v>
      </c>
      <c r="G47" s="51">
        <f>A124859854C_Latest</f>
        <v>1.8740000000000001</v>
      </c>
      <c r="H47" s="51">
        <f>A124859998R_Latest</f>
        <v>11.286</v>
      </c>
    </row>
    <row r="48" spans="1:12" ht="15" customHeight="1">
      <c r="B48" s="63" t="s">
        <v>510</v>
      </c>
      <c r="C48" s="51">
        <f>A124860170L_Latest</f>
        <v>74.822999999999993</v>
      </c>
      <c r="D48" s="51">
        <f>A124859738V_Latest</f>
        <v>43.216999999999999</v>
      </c>
      <c r="E48" s="51">
        <f>A124860314L_Latest</f>
        <v>30.122</v>
      </c>
      <c r="F48" s="51">
        <f>A124860458X_Latest</f>
        <v>148.16200000000001</v>
      </c>
      <c r="G48" s="51">
        <f>A124859882L_Latest</f>
        <v>24.922000000000001</v>
      </c>
      <c r="H48" s="51">
        <f>A124860026V_Latest</f>
        <v>173.083</v>
      </c>
    </row>
    <row r="49" spans="2:8" ht="15" customHeight="1">
      <c r="B49" s="64" t="s">
        <v>511</v>
      </c>
      <c r="C49" s="51">
        <f>A124860150C_Latest</f>
        <v>156.18700000000001</v>
      </c>
      <c r="D49" s="51">
        <f>A124859718K_Latest</f>
        <v>187.02500000000001</v>
      </c>
      <c r="E49" s="51">
        <f>A124860294R_Latest</f>
        <v>174.18</v>
      </c>
      <c r="F49" s="51">
        <f>A124860438R_Latest</f>
        <v>517.39200000000005</v>
      </c>
      <c r="G49" s="51">
        <f>A124859862C_Latest</f>
        <v>134.31200000000001</v>
      </c>
      <c r="H49" s="51">
        <f>A124860006K_Latest</f>
        <v>651.70399999999995</v>
      </c>
    </row>
    <row r="50" spans="2:8" ht="15" customHeight="1">
      <c r="B50" s="64"/>
      <c r="C50" s="51"/>
      <c r="D50" s="51"/>
      <c r="E50" s="51"/>
      <c r="F50" s="51"/>
      <c r="G50" s="51"/>
      <c r="H50" s="51"/>
    </row>
    <row r="51" spans="2:8" ht="15" customHeight="1">
      <c r="B51" s="65" t="s">
        <v>473</v>
      </c>
      <c r="C51" s="51">
        <f>A124860174W_Latest</f>
        <v>1188.7080000000001</v>
      </c>
      <c r="D51" s="51">
        <f>A124859742K_Latest</f>
        <v>803.97299999999996</v>
      </c>
      <c r="E51" s="51">
        <f>A124860318W_Latest</f>
        <v>693.29399999999998</v>
      </c>
      <c r="F51" s="51">
        <f>A124860462R_Latest</f>
        <v>2685.9740000000002</v>
      </c>
      <c r="G51" s="51">
        <f>A124859886W_Latest</f>
        <v>627.88599999999997</v>
      </c>
      <c r="H51" s="51">
        <f>A124860030K_Latest</f>
        <v>3313.86</v>
      </c>
    </row>
    <row r="52" spans="2:8" ht="15" customHeight="1">
      <c r="B52" s="65"/>
      <c r="C52" s="51"/>
      <c r="D52" s="51"/>
      <c r="E52" s="51"/>
      <c r="F52" s="51"/>
      <c r="G52" s="51"/>
      <c r="H52" s="51"/>
    </row>
    <row r="53" spans="2:8" ht="15" customHeight="1">
      <c r="B53" s="66" t="s">
        <v>512</v>
      </c>
      <c r="C53" s="51"/>
      <c r="D53" s="51"/>
      <c r="E53" s="51"/>
      <c r="F53" s="51"/>
      <c r="G53" s="51"/>
      <c r="H53" s="51"/>
    </row>
    <row r="54" spans="2:8" ht="15" customHeight="1">
      <c r="B54" s="56"/>
    </row>
  </sheetData>
  <mergeCells count="4">
    <mergeCell ref="B5:L5"/>
    <mergeCell ref="B6:L6"/>
    <mergeCell ref="A8:H8"/>
    <mergeCell ref="C9:H9"/>
  </mergeCells>
  <hyperlinks>
    <hyperlink ref="B53" r:id="rId1" display="© Commonwealth of Australia 2011" xr:uid="{A0963B3E-43B8-4C88-85AF-4EF19E4B737D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C6DDF-10BF-42DA-A5CC-4814FBD9F461}">
  <sheetPr>
    <pageSetUpPr fitToPage="1"/>
  </sheetPr>
  <dimension ref="A1:L53"/>
  <sheetViews>
    <sheetView workbookViewId="0">
      <selection activeCell="C12" sqref="C12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444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73" t="s">
        <v>445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5.95" customHeight="1">
      <c r="A6" s="31"/>
      <c r="B6" s="74" t="str">
        <f>Contents!B6</f>
        <v>Table 9. Families by characteristics of parents and age of youngest dependent child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5.95" customHeight="1">
      <c r="A7" s="31"/>
      <c r="B7" s="33" t="str">
        <f>Contents!B7</f>
        <v>Released at 11:30 am (Canberra time) Tue 12 Oct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75" t="str">
        <f>Contents!C12</f>
        <v>Table 9.2 - Time Series IDs</v>
      </c>
      <c r="B8" s="75"/>
      <c r="C8" s="75"/>
      <c r="D8" s="75"/>
      <c r="E8" s="75"/>
      <c r="F8" s="75"/>
      <c r="G8" s="75"/>
      <c r="H8" s="75"/>
      <c r="I8" s="34"/>
      <c r="J8" s="35"/>
      <c r="K8" s="36"/>
      <c r="L8" s="36"/>
    </row>
    <row r="9" spans="1:12">
      <c r="A9" s="37"/>
      <c r="B9" s="38"/>
      <c r="C9" s="76">
        <v>44348</v>
      </c>
      <c r="D9" s="77"/>
      <c r="E9" s="77"/>
      <c r="F9" s="77"/>
      <c r="G9" s="77"/>
      <c r="H9" s="77"/>
      <c r="I9" s="39"/>
      <c r="J9" s="40"/>
      <c r="K9" s="40"/>
      <c r="L9" s="40"/>
    </row>
    <row r="10" spans="1:12" ht="45.75">
      <c r="A10" s="37"/>
      <c r="B10" s="41"/>
      <c r="C10" s="42" t="s">
        <v>468</v>
      </c>
      <c r="D10" s="42" t="s">
        <v>469</v>
      </c>
      <c r="E10" s="42" t="s">
        <v>470</v>
      </c>
      <c r="F10" s="42" t="s">
        <v>471</v>
      </c>
      <c r="G10" s="42" t="s">
        <v>472</v>
      </c>
      <c r="H10" s="42" t="s">
        <v>473</v>
      </c>
      <c r="I10" s="43"/>
      <c r="J10" s="40"/>
      <c r="K10" s="40"/>
      <c r="L10" s="40"/>
    </row>
    <row r="11" spans="1:12" ht="15" customHeight="1">
      <c r="A11" s="44"/>
      <c r="B11" s="45"/>
      <c r="C11" s="46" t="s">
        <v>474</v>
      </c>
      <c r="D11" s="46" t="s">
        <v>474</v>
      </c>
      <c r="E11" s="46" t="s">
        <v>474</v>
      </c>
      <c r="F11" s="46" t="s">
        <v>474</v>
      </c>
      <c r="G11" s="46" t="s">
        <v>474</v>
      </c>
      <c r="H11" s="46" t="s">
        <v>474</v>
      </c>
      <c r="I11" s="43"/>
      <c r="J11" s="40"/>
      <c r="K11" s="40"/>
      <c r="L11" s="40"/>
    </row>
    <row r="12" spans="1:12">
      <c r="A12" s="67"/>
      <c r="B12" s="48" t="s">
        <v>475</v>
      </c>
      <c r="C12" s="49"/>
      <c r="D12" s="49"/>
      <c r="E12" s="49"/>
      <c r="F12" s="49"/>
      <c r="G12" s="49"/>
      <c r="H12" s="49"/>
    </row>
    <row r="13" spans="1:12">
      <c r="A13" s="47"/>
      <c r="B13" s="38" t="s">
        <v>476</v>
      </c>
      <c r="C13" s="19" t="s">
        <v>234</v>
      </c>
      <c r="D13" s="19" t="s">
        <v>235</v>
      </c>
      <c r="E13" s="19" t="s">
        <v>236</v>
      </c>
      <c r="F13" s="19" t="s">
        <v>237</v>
      </c>
      <c r="G13" s="19" t="s">
        <v>238</v>
      </c>
      <c r="H13" s="19" t="s">
        <v>239</v>
      </c>
    </row>
    <row r="14" spans="1:12">
      <c r="A14" s="47"/>
      <c r="B14" s="54" t="s">
        <v>477</v>
      </c>
      <c r="C14" s="19" t="s">
        <v>240</v>
      </c>
      <c r="D14" s="19" t="s">
        <v>241</v>
      </c>
      <c r="E14" s="19" t="s">
        <v>242</v>
      </c>
      <c r="F14" s="19" t="s">
        <v>243</v>
      </c>
      <c r="G14" s="19" t="s">
        <v>244</v>
      </c>
      <c r="H14" s="19" t="s">
        <v>245</v>
      </c>
    </row>
    <row r="15" spans="1:12">
      <c r="A15" s="47"/>
      <c r="B15" s="54" t="s">
        <v>478</v>
      </c>
      <c r="C15" s="19" t="s">
        <v>246</v>
      </c>
      <c r="D15" s="19" t="s">
        <v>247</v>
      </c>
      <c r="E15" s="19" t="s">
        <v>248</v>
      </c>
      <c r="F15" s="19" t="s">
        <v>249</v>
      </c>
      <c r="G15" s="19" t="s">
        <v>250</v>
      </c>
      <c r="H15" s="19" t="s">
        <v>251</v>
      </c>
    </row>
    <row r="16" spans="1:12">
      <c r="A16" s="47"/>
      <c r="B16" s="55" t="s">
        <v>479</v>
      </c>
      <c r="C16" s="19" t="s">
        <v>252</v>
      </c>
      <c r="D16" s="19" t="s">
        <v>253</v>
      </c>
      <c r="E16" s="19" t="s">
        <v>254</v>
      </c>
      <c r="F16" s="19" t="s">
        <v>255</v>
      </c>
      <c r="G16" s="19" t="s">
        <v>256</v>
      </c>
      <c r="H16" s="19" t="s">
        <v>257</v>
      </c>
    </row>
    <row r="17" spans="1:8" ht="15" customHeight="1">
      <c r="A17" s="47"/>
      <c r="B17" s="38" t="s">
        <v>480</v>
      </c>
      <c r="C17" s="19" t="s">
        <v>258</v>
      </c>
      <c r="D17" s="19" t="s">
        <v>259</v>
      </c>
      <c r="E17" s="19" t="s">
        <v>260</v>
      </c>
      <c r="F17" s="19" t="s">
        <v>261</v>
      </c>
      <c r="G17" s="19" t="s">
        <v>262</v>
      </c>
      <c r="H17" s="19" t="s">
        <v>263</v>
      </c>
    </row>
    <row r="18" spans="1:8">
      <c r="A18" s="47"/>
      <c r="B18" s="55" t="s">
        <v>481</v>
      </c>
      <c r="C18" s="19" t="s">
        <v>264</v>
      </c>
      <c r="D18" s="19" t="s">
        <v>265</v>
      </c>
      <c r="E18" s="19" t="s">
        <v>266</v>
      </c>
      <c r="F18" s="19" t="s">
        <v>267</v>
      </c>
      <c r="G18" s="19" t="s">
        <v>268</v>
      </c>
      <c r="H18" s="19" t="s">
        <v>269</v>
      </c>
    </row>
    <row r="19" spans="1:8">
      <c r="A19" s="47"/>
      <c r="B19" s="55" t="s">
        <v>482</v>
      </c>
      <c r="C19" s="19" t="s">
        <v>270</v>
      </c>
      <c r="D19" s="19" t="s">
        <v>271</v>
      </c>
      <c r="E19" s="19" t="s">
        <v>272</v>
      </c>
      <c r="F19" s="19" t="s">
        <v>273</v>
      </c>
      <c r="G19" s="19" t="s">
        <v>274</v>
      </c>
      <c r="H19" s="19" t="s">
        <v>275</v>
      </c>
    </row>
    <row r="20" spans="1:8">
      <c r="A20" s="47"/>
      <c r="B20" s="55" t="s">
        <v>483</v>
      </c>
      <c r="C20" s="19" t="s">
        <v>276</v>
      </c>
      <c r="D20" s="19" t="s">
        <v>277</v>
      </c>
      <c r="E20" s="19" t="s">
        <v>278</v>
      </c>
      <c r="F20" s="19" t="s">
        <v>279</v>
      </c>
      <c r="G20" s="19" t="s">
        <v>280</v>
      </c>
      <c r="H20" s="19" t="s">
        <v>281</v>
      </c>
    </row>
    <row r="21" spans="1:8">
      <c r="A21" s="47"/>
      <c r="B21" s="55" t="s">
        <v>484</v>
      </c>
      <c r="C21" s="19" t="s">
        <v>282</v>
      </c>
      <c r="D21" s="19" t="s">
        <v>283</v>
      </c>
      <c r="E21" s="19" t="s">
        <v>284</v>
      </c>
      <c r="F21" s="19" t="s">
        <v>285</v>
      </c>
      <c r="G21" s="19" t="s">
        <v>286</v>
      </c>
      <c r="H21" s="19" t="s">
        <v>287</v>
      </c>
    </row>
    <row r="22" spans="1:8">
      <c r="A22" s="47"/>
      <c r="B22" s="55" t="s">
        <v>485</v>
      </c>
      <c r="C22" s="19" t="s">
        <v>288</v>
      </c>
      <c r="D22" s="19" t="s">
        <v>289</v>
      </c>
      <c r="E22" s="19" t="s">
        <v>290</v>
      </c>
      <c r="F22" s="19" t="s">
        <v>291</v>
      </c>
      <c r="G22" s="19" t="s">
        <v>292</v>
      </c>
      <c r="H22" s="19" t="s">
        <v>293</v>
      </c>
    </row>
    <row r="23" spans="1:8">
      <c r="A23" s="47"/>
      <c r="B23" s="55" t="s">
        <v>486</v>
      </c>
      <c r="C23" s="19" t="s">
        <v>294</v>
      </c>
      <c r="D23" s="19" t="s">
        <v>295</v>
      </c>
      <c r="E23" s="19" t="s">
        <v>296</v>
      </c>
      <c r="F23" s="19" t="s">
        <v>297</v>
      </c>
      <c r="G23" s="19" t="s">
        <v>298</v>
      </c>
      <c r="H23" s="19" t="s">
        <v>299</v>
      </c>
    </row>
    <row r="24" spans="1:8">
      <c r="A24" s="47"/>
      <c r="B24" s="38" t="s">
        <v>487</v>
      </c>
      <c r="C24" s="19" t="s">
        <v>300</v>
      </c>
      <c r="D24" s="19" t="s">
        <v>301</v>
      </c>
      <c r="E24" s="19" t="s">
        <v>302</v>
      </c>
      <c r="F24" s="19" t="s">
        <v>303</v>
      </c>
      <c r="G24" s="19" t="s">
        <v>304</v>
      </c>
      <c r="H24" s="19" t="s">
        <v>305</v>
      </c>
    </row>
    <row r="25" spans="1:8">
      <c r="A25" s="47"/>
      <c r="B25" s="56" t="s">
        <v>488</v>
      </c>
      <c r="C25" s="19" t="s">
        <v>306</v>
      </c>
      <c r="D25" s="19" t="s">
        <v>307</v>
      </c>
      <c r="E25" s="19" t="s">
        <v>308</v>
      </c>
      <c r="F25" s="19" t="s">
        <v>309</v>
      </c>
      <c r="G25" s="19" t="s">
        <v>310</v>
      </c>
      <c r="H25" s="19" t="s">
        <v>311</v>
      </c>
    </row>
    <row r="26" spans="1:8">
      <c r="A26" s="47"/>
      <c r="B26" s="56" t="s">
        <v>489</v>
      </c>
      <c r="C26" s="19" t="s">
        <v>312</v>
      </c>
      <c r="D26" s="19" t="s">
        <v>313</v>
      </c>
      <c r="E26" s="19" t="s">
        <v>314</v>
      </c>
      <c r="F26" s="19" t="s">
        <v>315</v>
      </c>
      <c r="G26" s="19" t="s">
        <v>316</v>
      </c>
      <c r="H26" s="19" t="s">
        <v>317</v>
      </c>
    </row>
    <row r="27" spans="1:8">
      <c r="A27" s="47"/>
      <c r="B27" s="56" t="s">
        <v>490</v>
      </c>
      <c r="C27" s="19" t="s">
        <v>318</v>
      </c>
      <c r="D27" s="19" t="s">
        <v>319</v>
      </c>
      <c r="E27" s="19" t="s">
        <v>320</v>
      </c>
      <c r="F27" s="19" t="s">
        <v>321</v>
      </c>
      <c r="G27" s="19" t="s">
        <v>322</v>
      </c>
      <c r="H27" s="19" t="s">
        <v>323</v>
      </c>
    </row>
    <row r="28" spans="1:8">
      <c r="A28" s="47"/>
      <c r="B28" s="56" t="s">
        <v>491</v>
      </c>
      <c r="C28" s="19" t="s">
        <v>324</v>
      </c>
      <c r="D28" s="19" t="s">
        <v>325</v>
      </c>
      <c r="E28" s="19" t="s">
        <v>326</v>
      </c>
      <c r="F28" s="19" t="s">
        <v>327</v>
      </c>
      <c r="G28" s="19" t="s">
        <v>328</v>
      </c>
      <c r="H28" s="19" t="s">
        <v>329</v>
      </c>
    </row>
    <row r="29" spans="1:8">
      <c r="A29" s="47"/>
      <c r="B29" s="57" t="s">
        <v>492</v>
      </c>
      <c r="C29" s="19" t="s">
        <v>330</v>
      </c>
      <c r="D29" s="19" t="s">
        <v>331</v>
      </c>
      <c r="E29" s="19" t="s">
        <v>332</v>
      </c>
      <c r="F29" s="19" t="s">
        <v>333</v>
      </c>
      <c r="G29" s="19" t="s">
        <v>334</v>
      </c>
      <c r="H29" s="19" t="s">
        <v>335</v>
      </c>
    </row>
    <row r="30" spans="1:8">
      <c r="A30" s="47"/>
      <c r="B30" s="57" t="s">
        <v>493</v>
      </c>
      <c r="C30" s="19" t="s">
        <v>336</v>
      </c>
      <c r="D30" s="19" t="s">
        <v>337</v>
      </c>
      <c r="E30" s="19" t="s">
        <v>338</v>
      </c>
      <c r="F30" s="19" t="s">
        <v>339</v>
      </c>
      <c r="G30" s="19" t="s">
        <v>340</v>
      </c>
      <c r="H30" s="19" t="s">
        <v>341</v>
      </c>
    </row>
    <row r="31" spans="1:8">
      <c r="A31" s="47"/>
      <c r="B31" s="56" t="s">
        <v>494</v>
      </c>
      <c r="C31" s="19" t="s">
        <v>342</v>
      </c>
      <c r="D31" s="19" t="s">
        <v>343</v>
      </c>
      <c r="E31" s="19" t="s">
        <v>344</v>
      </c>
      <c r="F31" s="19" t="s">
        <v>345</v>
      </c>
      <c r="G31" s="19" t="s">
        <v>346</v>
      </c>
      <c r="H31" s="19" t="s">
        <v>347</v>
      </c>
    </row>
    <row r="32" spans="1:8">
      <c r="A32" s="47"/>
      <c r="B32" s="58" t="s">
        <v>495</v>
      </c>
      <c r="C32" s="19" t="s">
        <v>228</v>
      </c>
      <c r="D32" s="19" t="s">
        <v>229</v>
      </c>
      <c r="E32" s="19" t="s">
        <v>230</v>
      </c>
      <c r="F32" s="19" t="s">
        <v>231</v>
      </c>
      <c r="G32" s="19" t="s">
        <v>232</v>
      </c>
      <c r="H32" s="19" t="s">
        <v>233</v>
      </c>
    </row>
    <row r="33" spans="1:8" ht="15" customHeight="1">
      <c r="A33" s="47"/>
      <c r="B33" s="58"/>
      <c r="C33" s="51"/>
      <c r="D33" s="51"/>
      <c r="E33" s="51"/>
      <c r="F33" s="51"/>
      <c r="G33" s="51"/>
      <c r="H33" s="51"/>
    </row>
    <row r="34" spans="1:8">
      <c r="A34" s="47"/>
      <c r="B34" s="60" t="s">
        <v>496</v>
      </c>
      <c r="C34" s="51"/>
      <c r="D34" s="51"/>
      <c r="E34" s="51"/>
      <c r="F34" s="51"/>
      <c r="G34" s="51"/>
      <c r="H34" s="51"/>
    </row>
    <row r="35" spans="1:8">
      <c r="A35" s="59"/>
      <c r="B35" s="60" t="s">
        <v>497</v>
      </c>
      <c r="C35" s="19" t="s">
        <v>354</v>
      </c>
      <c r="D35" s="19" t="s">
        <v>355</v>
      </c>
      <c r="E35" s="19" t="s">
        <v>356</v>
      </c>
      <c r="F35" s="19" t="s">
        <v>357</v>
      </c>
      <c r="G35" s="19" t="s">
        <v>358</v>
      </c>
      <c r="H35" s="19" t="s">
        <v>359</v>
      </c>
    </row>
    <row r="36" spans="1:8">
      <c r="A36" s="40"/>
      <c r="B36" s="63" t="s">
        <v>498</v>
      </c>
      <c r="C36" s="19" t="s">
        <v>360</v>
      </c>
      <c r="D36" s="19" t="s">
        <v>361</v>
      </c>
      <c r="E36" s="19" t="s">
        <v>362</v>
      </c>
      <c r="F36" s="19" t="s">
        <v>363</v>
      </c>
      <c r="G36" s="19" t="s">
        <v>364</v>
      </c>
      <c r="H36" s="19" t="s">
        <v>365</v>
      </c>
    </row>
    <row r="37" spans="1:8">
      <c r="A37" s="30"/>
      <c r="B37" s="63" t="s">
        <v>499</v>
      </c>
      <c r="C37" s="19" t="s">
        <v>366</v>
      </c>
      <c r="D37" s="19" t="s">
        <v>367</v>
      </c>
      <c r="E37" s="19" t="s">
        <v>368</v>
      </c>
      <c r="F37" s="19" t="s">
        <v>369</v>
      </c>
      <c r="G37" s="19" t="s">
        <v>370</v>
      </c>
      <c r="H37" s="19" t="s">
        <v>371</v>
      </c>
    </row>
    <row r="38" spans="1:8" ht="15" customHeight="1">
      <c r="B38" s="63" t="s">
        <v>500</v>
      </c>
      <c r="C38" s="19" t="s">
        <v>372</v>
      </c>
      <c r="D38" s="19" t="s">
        <v>373</v>
      </c>
      <c r="E38" s="19" t="s">
        <v>374</v>
      </c>
      <c r="F38" s="19" t="s">
        <v>375</v>
      </c>
      <c r="G38" s="19" t="s">
        <v>376</v>
      </c>
      <c r="H38" s="19" t="s">
        <v>377</v>
      </c>
    </row>
    <row r="39" spans="1:8" ht="15" customHeight="1">
      <c r="B39" s="63" t="s">
        <v>501</v>
      </c>
      <c r="C39" s="19" t="s">
        <v>378</v>
      </c>
      <c r="D39" s="19" t="s">
        <v>379</v>
      </c>
      <c r="E39" s="19" t="s">
        <v>380</v>
      </c>
      <c r="F39" s="19" t="s">
        <v>381</v>
      </c>
      <c r="G39" s="19" t="s">
        <v>382</v>
      </c>
      <c r="H39" s="19" t="s">
        <v>383</v>
      </c>
    </row>
    <row r="40" spans="1:8" ht="15" customHeight="1">
      <c r="B40" s="63" t="s">
        <v>502</v>
      </c>
      <c r="C40" s="19" t="s">
        <v>384</v>
      </c>
      <c r="D40" s="19" t="s">
        <v>385</v>
      </c>
      <c r="E40" s="19" t="s">
        <v>386</v>
      </c>
      <c r="F40" s="19" t="s">
        <v>387</v>
      </c>
      <c r="G40" s="19" t="s">
        <v>388</v>
      </c>
      <c r="H40" s="19" t="s">
        <v>389</v>
      </c>
    </row>
    <row r="41" spans="1:8" ht="15" customHeight="1">
      <c r="B41" s="63" t="s">
        <v>503</v>
      </c>
      <c r="C41" s="19" t="s">
        <v>390</v>
      </c>
      <c r="D41" s="19" t="s">
        <v>391</v>
      </c>
      <c r="E41" s="19" t="s">
        <v>392</v>
      </c>
      <c r="F41" s="19" t="s">
        <v>393</v>
      </c>
      <c r="G41" s="19" t="s">
        <v>394</v>
      </c>
      <c r="H41" s="19" t="s">
        <v>395</v>
      </c>
    </row>
    <row r="42" spans="1:8" ht="15" customHeight="1">
      <c r="B42" s="60" t="s">
        <v>504</v>
      </c>
      <c r="C42" s="19" t="s">
        <v>396</v>
      </c>
      <c r="D42" s="19" t="s">
        <v>397</v>
      </c>
      <c r="E42" s="19" t="s">
        <v>398</v>
      </c>
      <c r="F42" s="19" t="s">
        <v>399</v>
      </c>
      <c r="G42" s="19" t="s">
        <v>400</v>
      </c>
      <c r="H42" s="19" t="s">
        <v>401</v>
      </c>
    </row>
    <row r="43" spans="1:8" ht="15" customHeight="1">
      <c r="B43" s="63" t="s">
        <v>505</v>
      </c>
      <c r="C43" s="19" t="s">
        <v>402</v>
      </c>
      <c r="D43" s="19" t="s">
        <v>403</v>
      </c>
      <c r="E43" s="19" t="s">
        <v>404</v>
      </c>
      <c r="F43" s="19" t="s">
        <v>405</v>
      </c>
      <c r="G43" s="19" t="s">
        <v>406</v>
      </c>
      <c r="H43" s="19" t="s">
        <v>407</v>
      </c>
    </row>
    <row r="44" spans="1:8" ht="15" customHeight="1">
      <c r="B44" s="63" t="s">
        <v>506</v>
      </c>
      <c r="C44" s="19" t="s">
        <v>408</v>
      </c>
      <c r="D44" s="19" t="s">
        <v>409</v>
      </c>
      <c r="E44" s="19" t="s">
        <v>410</v>
      </c>
      <c r="F44" s="19" t="s">
        <v>411</v>
      </c>
      <c r="G44" s="19" t="s">
        <v>412</v>
      </c>
      <c r="H44" s="19" t="s">
        <v>413</v>
      </c>
    </row>
    <row r="45" spans="1:8" ht="15" customHeight="1">
      <c r="B45" s="63" t="s">
        <v>507</v>
      </c>
      <c r="C45" s="19" t="s">
        <v>414</v>
      </c>
      <c r="D45" s="19" t="s">
        <v>415</v>
      </c>
      <c r="E45" s="19" t="s">
        <v>416</v>
      </c>
      <c r="F45" s="19" t="s">
        <v>417</v>
      </c>
      <c r="G45" s="19" t="s">
        <v>418</v>
      </c>
      <c r="H45" s="19" t="s">
        <v>419</v>
      </c>
    </row>
    <row r="46" spans="1:8" ht="15" customHeight="1">
      <c r="B46" s="63" t="s">
        <v>508</v>
      </c>
      <c r="C46" s="19" t="s">
        <v>420</v>
      </c>
      <c r="D46" s="19" t="s">
        <v>421</v>
      </c>
      <c r="E46" s="19" t="s">
        <v>422</v>
      </c>
      <c r="F46" s="19" t="s">
        <v>423</v>
      </c>
      <c r="G46" s="19" t="s">
        <v>424</v>
      </c>
      <c r="H46" s="19" t="s">
        <v>425</v>
      </c>
    </row>
    <row r="47" spans="1:8" ht="15" customHeight="1">
      <c r="B47" s="63" t="s">
        <v>509</v>
      </c>
      <c r="C47" s="19" t="s">
        <v>426</v>
      </c>
      <c r="D47" s="19" t="s">
        <v>427</v>
      </c>
      <c r="E47" s="19" t="s">
        <v>428</v>
      </c>
      <c r="F47" s="19" t="s">
        <v>429</v>
      </c>
      <c r="G47" s="19" t="s">
        <v>430</v>
      </c>
      <c r="H47" s="19" t="s">
        <v>431</v>
      </c>
    </row>
    <row r="48" spans="1:8" ht="15" customHeight="1">
      <c r="B48" s="63" t="s">
        <v>510</v>
      </c>
      <c r="C48" s="19" t="s">
        <v>432</v>
      </c>
      <c r="D48" s="19" t="s">
        <v>433</v>
      </c>
      <c r="E48" s="19" t="s">
        <v>434</v>
      </c>
      <c r="F48" s="19" t="s">
        <v>435</v>
      </c>
      <c r="G48" s="19" t="s">
        <v>436</v>
      </c>
      <c r="H48" s="19" t="s">
        <v>437</v>
      </c>
    </row>
    <row r="49" spans="2:8" ht="15" customHeight="1">
      <c r="B49" s="64" t="s">
        <v>511</v>
      </c>
      <c r="C49" s="19" t="s">
        <v>348</v>
      </c>
      <c r="D49" s="19" t="s">
        <v>349</v>
      </c>
      <c r="E49" s="19" t="s">
        <v>350</v>
      </c>
      <c r="F49" s="19" t="s">
        <v>351</v>
      </c>
      <c r="G49" s="19" t="s">
        <v>352</v>
      </c>
      <c r="H49" s="19" t="s">
        <v>353</v>
      </c>
    </row>
    <row r="50" spans="2:8" ht="15" customHeight="1">
      <c r="B50" s="64"/>
      <c r="C50" s="51"/>
      <c r="D50" s="51"/>
      <c r="E50" s="51"/>
      <c r="F50" s="51"/>
      <c r="G50" s="51"/>
      <c r="H50" s="51"/>
    </row>
    <row r="51" spans="2:8" ht="15" customHeight="1">
      <c r="B51" s="65" t="s">
        <v>473</v>
      </c>
      <c r="C51" s="19" t="s">
        <v>438</v>
      </c>
      <c r="D51" s="19" t="s">
        <v>439</v>
      </c>
      <c r="E51" s="19" t="s">
        <v>440</v>
      </c>
      <c r="F51" s="19" t="s">
        <v>441</v>
      </c>
      <c r="G51" s="19" t="s">
        <v>442</v>
      </c>
      <c r="H51" s="19" t="s">
        <v>443</v>
      </c>
    </row>
    <row r="52" spans="2:8" ht="15" customHeight="1">
      <c r="B52" s="65"/>
      <c r="C52" s="51"/>
      <c r="D52" s="51"/>
      <c r="E52" s="51"/>
      <c r="F52" s="51"/>
      <c r="G52" s="51"/>
      <c r="H52" s="51"/>
    </row>
    <row r="53" spans="2:8" ht="15" customHeight="1">
      <c r="B53" s="66" t="s">
        <v>512</v>
      </c>
      <c r="C53" s="51"/>
      <c r="D53" s="51"/>
      <c r="E53" s="51"/>
      <c r="F53" s="51"/>
      <c r="G53" s="51"/>
      <c r="H53" s="51"/>
    </row>
  </sheetData>
  <mergeCells count="4">
    <mergeCell ref="B5:L5"/>
    <mergeCell ref="B6:L6"/>
    <mergeCell ref="A8:H8"/>
    <mergeCell ref="C9:H9"/>
  </mergeCells>
  <hyperlinks>
    <hyperlink ref="B53" r:id="rId1" display="© Commonwealth of Australia 2011" xr:uid="{765F58E9-C97E-4563-A7F6-7E2A5D1CE93D}"/>
    <hyperlink ref="C13" location="A124860222C" display="A124860222C" xr:uid="{EDA1857F-DAB3-489B-A72A-B838B661E117}"/>
    <hyperlink ref="D13" location="A124859790C" display="A124859790C" xr:uid="{E087B096-12B0-4B0E-B3D3-AE52F7ECDD86}"/>
    <hyperlink ref="E13" location="A124860366R" display="A124860366R" xr:uid="{C81EBCF2-A890-4D8A-8590-26806B0B8ECB}"/>
    <hyperlink ref="F13" location="A124860510W" display="A124860510W" xr:uid="{603C425E-8308-42B1-A6F0-CEBDBF9E0D50}"/>
    <hyperlink ref="G13" location="A124859934C" display="A124859934C" xr:uid="{722C268E-FC8E-48E8-8587-6E7DE5F1A889}"/>
    <hyperlink ref="H13" location="A124860078W" display="A124860078W" xr:uid="{DF970B9C-0387-4B19-B934-F7DD0B264AE2}"/>
    <hyperlink ref="C14" location="A124860178F" display="A124860178F" xr:uid="{2AF12DF4-7C37-480E-BB91-4E8B4330DC92}"/>
    <hyperlink ref="D14" location="A124859746V" display="A124859746V" xr:uid="{66158844-06BD-4161-9A0C-940DA98C3A94}"/>
    <hyperlink ref="E14" location="A124860322L" display="A124860322L" xr:uid="{0CA25CDF-82D5-419C-9561-203BC01F5DC6}"/>
    <hyperlink ref="F14" location="A124860466X" display="A124860466X" xr:uid="{6F9A1BE9-B6FD-4D44-8D99-775BC2A56A02}"/>
    <hyperlink ref="G14" location="A124859890L" display="A124859890L" xr:uid="{76100AFE-6DDD-44D3-AEF4-47AD3FC8DAB5}"/>
    <hyperlink ref="H14" location="A124860034V" display="A124860034V" xr:uid="{AE8ACF95-9B6F-4234-ABF1-FF99727BDFB5}"/>
    <hyperlink ref="C15" location="A124860226L" display="A124860226L" xr:uid="{87CE0036-27C3-4B0E-9494-4F0ADAFEDDE6}"/>
    <hyperlink ref="D15" location="A124859794L" display="A124859794L" xr:uid="{5FC94350-6979-4014-AF00-EC3302CCCEC5}"/>
    <hyperlink ref="E15" location="A124860370F" display="A124860370F" xr:uid="{44B086D5-10DE-45FA-AF83-CF069166B2E4}"/>
    <hyperlink ref="F15" location="A124860514F" display="A124860514F" xr:uid="{CBA2CDEE-11D6-41AE-B7A6-04B977F9F9AD}"/>
    <hyperlink ref="G15" location="A124859938L" display="A124859938L" xr:uid="{AFEB4DBB-3894-4D2B-83F5-43E464E66577}"/>
    <hyperlink ref="H15" location="A124860082L" display="A124860082L" xr:uid="{3E5BB3DE-5293-4ACB-815C-DC788373F7A4}"/>
    <hyperlink ref="C16" location="A124860230C" display="A124860230C" xr:uid="{176ED886-1989-4F38-8C72-E5A36D0A4E41}"/>
    <hyperlink ref="D16" location="A124859798W" display="A124859798W" xr:uid="{3CD61A5D-6EF5-4714-819F-529A6E342C74}"/>
    <hyperlink ref="E16" location="A124860374R" display="A124860374R" xr:uid="{07BC0516-697B-4CEF-A28B-88E4C38CFA05}"/>
    <hyperlink ref="F16" location="A124860518R" display="A124860518R" xr:uid="{D7EB6E40-1372-440C-B479-ADF12F47CF28}"/>
    <hyperlink ref="G16" location="A124859942C" display="A124859942C" xr:uid="{B45CC9C8-ACD8-4DE5-B47C-837217DD6012}"/>
    <hyperlink ref="H16" location="A124860086W" display="A124860086W" xr:uid="{4629ABD1-F9FF-4C69-B1E5-436632C789E7}"/>
    <hyperlink ref="C17" location="A124860182W" display="A124860182W" xr:uid="{2B2225C1-E729-4597-A7EF-FC6EDEA7D938}"/>
    <hyperlink ref="D17" location="A124859750K" display="A124859750K" xr:uid="{4531F555-337E-4F72-A9AF-5B942DC5BC34}"/>
    <hyperlink ref="E17" location="A124860326W" display="A124860326W" xr:uid="{B9A225C7-65A5-41CE-86D2-DFB0CDD1CAC8}"/>
    <hyperlink ref="F17" location="A124860470R" display="A124860470R" xr:uid="{3F07C541-7971-415A-91DA-8D68E866994E}"/>
    <hyperlink ref="G17" location="A124859894W" display="A124859894W" xr:uid="{B6F2F181-B75A-48D1-B91A-DFD3FFAED600}"/>
    <hyperlink ref="H17" location="A124860038C" display="A124860038C" xr:uid="{6233479B-78B6-463B-9AEF-4AE02D091A3A}"/>
    <hyperlink ref="C18" location="A124860186F" display="A124860186F" xr:uid="{96EF700F-138F-4864-86A2-24A2A3C68D4D}"/>
    <hyperlink ref="D18" location="A124859754V" display="A124859754V" xr:uid="{6E756453-AD9D-4487-9A52-0381ABD0E924}"/>
    <hyperlink ref="E18" location="A124860330L" display="A124860330L" xr:uid="{AA4841D7-0AD5-443B-8BEB-130C43EE2B88}"/>
    <hyperlink ref="F18" location="A124860474X" display="A124860474X" xr:uid="{4F61F2C0-1841-4816-A225-4D6C4C869F4D}"/>
    <hyperlink ref="G18" location="A124859898F" display="A124859898F" xr:uid="{BCD50683-687D-42EC-8D72-685AEBAB9906}"/>
    <hyperlink ref="H18" location="A124860042V" display="A124860042V" xr:uid="{AFE0A6BD-4745-4655-99B0-E32FF63BC2EF}"/>
    <hyperlink ref="C19" location="A124860206C" display="A124860206C" xr:uid="{277B33E9-59EE-496F-B47A-AB825A952BD1}"/>
    <hyperlink ref="D19" location="A124859774C" display="A124859774C" xr:uid="{6CB4F01B-242D-4614-8C30-CD5ADFD40A1C}"/>
    <hyperlink ref="E19" location="A124860350W" display="A124860350W" xr:uid="{54D83ADC-EBB5-47E0-B7D3-EAF204DF0CB5}"/>
    <hyperlink ref="F19" location="A124860494J" display="A124860494J" xr:uid="{A3BC8A52-ADA5-47AF-9B6B-8F29D92D23D5}"/>
    <hyperlink ref="G19" location="A124859918C" display="A124859918C" xr:uid="{8CD927A8-F76E-412E-9B3F-80CFA5A08C46}"/>
    <hyperlink ref="H19" location="A124860062C" display="A124860062C" xr:uid="{A2DC1174-DDE4-4E9B-A15E-8EEC02E0CFAA}"/>
    <hyperlink ref="C20" location="A124860154L" display="A124860154L" xr:uid="{80FF7B61-7BDB-429B-89DF-C7E95B72D2AE}"/>
    <hyperlink ref="D20" location="A124859722A" display="A124859722A" xr:uid="{C61EB1A6-9C44-4CFF-812A-8C9F81AFEF68}"/>
    <hyperlink ref="E20" location="A124860298X" display="A124860298X" xr:uid="{3B0A7042-8991-4F92-A7C1-D2ECE4CFC736}"/>
    <hyperlink ref="F20" location="A124860442F" display="A124860442F" xr:uid="{A6B23C28-9C09-4337-AFFB-792CF37D0A77}"/>
    <hyperlink ref="G20" location="A124859866L" display="A124859866L" xr:uid="{3BE1BB54-983E-43D9-A4C2-BA8C435A2877}"/>
    <hyperlink ref="H20" location="A124860010A" display="A124860010A" xr:uid="{4B6C490F-CD8D-4F01-9EB6-EA6D78BEB247}"/>
    <hyperlink ref="C21" location="A124860234L" display="A124860234L" xr:uid="{35DF8E5C-99E1-459D-850D-E1E8C28EB9C5}"/>
    <hyperlink ref="D21" location="A124859802A" display="A124859802A" xr:uid="{CC09C295-EB51-45A6-8A19-E3251FA4A217}"/>
    <hyperlink ref="E21" location="A124860378X" display="A124860378X" xr:uid="{BCC5316E-6087-4F79-B8A7-AA2F1DB070F2}"/>
    <hyperlink ref="F21" location="A124860522F" display="A124860522F" xr:uid="{FAAE26B3-E895-4E31-B34F-EB7CE7549A00}"/>
    <hyperlink ref="G21" location="A124859946L" display="A124859946L" xr:uid="{E8506AD9-3531-478C-964C-F0ADDA323F20}"/>
    <hyperlink ref="H21" location="A124860090L" display="A124860090L" xr:uid="{A1D22049-7D36-4C38-A225-B507B97EAE79}"/>
    <hyperlink ref="C22" location="A124860210V" display="A124860210V" xr:uid="{08CD8F16-3E20-465E-859A-85995089F7CB}"/>
    <hyperlink ref="D22" location="A124859778L" display="A124859778L" xr:uid="{CBDE53F2-F770-4D7F-9AC7-C31B5235C6CD}"/>
    <hyperlink ref="E22" location="A124860354F" display="A124860354F" xr:uid="{E0AE9386-7BE6-44B1-A015-5F7683BEEEB9}"/>
    <hyperlink ref="F22" location="A124860498T" display="A124860498T" xr:uid="{3C67A384-F40B-4700-8CB6-C6BA17B67269}"/>
    <hyperlink ref="G22" location="A124859922V" display="A124859922V" xr:uid="{1F368C21-3A6C-4805-AC21-D3C20AB327BB}"/>
    <hyperlink ref="H22" location="A124860066L" display="A124860066L" xr:uid="{B516EC8D-88DF-4FDC-9B75-BC4FEB45CF4E}"/>
    <hyperlink ref="C23" location="A124860246W" display="A124860246W" xr:uid="{4BFFE615-B83F-49B7-BA90-C2D2F10BF906}"/>
    <hyperlink ref="D23" location="A124859814K" display="A124859814K" xr:uid="{9919FFBE-A3AE-4A90-A60E-725406D40F4B}"/>
    <hyperlink ref="E23" location="A124860390R" display="A124860390R" xr:uid="{08F9B473-DDF2-4DB8-939A-077C28F77EAB}"/>
    <hyperlink ref="F23" location="A124860534R" display="A124860534R" xr:uid="{19FBD33D-646D-41EA-A5EB-2D06E75D5299}"/>
    <hyperlink ref="G23" location="A124859958W" display="A124859958W" xr:uid="{727D1EE7-F538-4813-A21E-E89889B71EE3}"/>
    <hyperlink ref="H23" location="A124860102K" display="A124860102K" xr:uid="{9D965E9A-E211-4435-AB6D-AA6360E5D84A}"/>
    <hyperlink ref="C24" location="A124860158W" display="A124860158W" xr:uid="{E2DFD8D4-30D4-485E-A3CC-2A571257FEFC}"/>
    <hyperlink ref="D24" location="A124859726K" display="A124859726K" xr:uid="{06960D61-463E-476E-A65A-6B5B16DDFB25}"/>
    <hyperlink ref="E24" location="A124860302C" display="A124860302C" xr:uid="{3245EA06-6686-427C-8EDC-ECEA12F95386}"/>
    <hyperlink ref="F24" location="A124860446R" display="A124860446R" xr:uid="{1FDBC469-DEB0-4E70-B239-D1F9F997AD60}"/>
    <hyperlink ref="G24" location="A124859870C" display="A124859870C" xr:uid="{23ABC057-086C-4D5F-A334-894754E38FE0}"/>
    <hyperlink ref="H24" location="A124860014K" display="A124860014K" xr:uid="{7F31EB18-529E-4C57-88ED-2E24EB694F8D}"/>
    <hyperlink ref="C25" location="A124860114V" display="A124860114V" xr:uid="{6801B9DF-9DD3-491D-AF6F-764E14AE1AF3}"/>
    <hyperlink ref="D25" location="A124859682V" display="A124859682V" xr:uid="{5B228247-F067-4659-9F82-DEFC0C521A50}"/>
    <hyperlink ref="E25" location="A124860258F" display="A124860258F" xr:uid="{E4F346B1-9D0E-4A17-BEB5-C0A6DBEB54D4}"/>
    <hyperlink ref="F25" location="A124860402L" display="A124860402L" xr:uid="{34F24C8E-6D79-4177-A986-5BC31B7EC8D8}"/>
    <hyperlink ref="G25" location="A124859826V" display="A124859826V" xr:uid="{88C68DF2-6770-4A84-A9FB-7363DE28D291}"/>
    <hyperlink ref="H25" location="A124859970L" display="A124859970L" xr:uid="{3C91DB64-8C86-48E0-A037-4509DF032D20}"/>
    <hyperlink ref="C26" location="A124860134C" display="A124860134C" xr:uid="{B65C1755-7EB6-4BE9-BFBB-F51DC7802B67}"/>
    <hyperlink ref="D26" location="A124859702T" display="A124859702T" xr:uid="{905B3ABD-F753-413C-BF5B-DFD7F375E7AD}"/>
    <hyperlink ref="E26" location="A124860278R" display="A124860278R" xr:uid="{B0C27790-27D5-4346-9A1B-4A307EF9D541}"/>
    <hyperlink ref="F26" location="A124860422W" display="A124860422W" xr:uid="{3125548A-C698-4789-B1BC-D6AA5587F987}"/>
    <hyperlink ref="G26" location="A124859846C" display="A124859846C" xr:uid="{911C08D8-78E8-4C52-BA1C-C9F92F35F202}"/>
    <hyperlink ref="H26" location="A124859990W" display="A124859990W" xr:uid="{BA9DE6F8-97F7-402E-BA26-6F90121C12CF}"/>
    <hyperlink ref="C27" location="A124860190W" display="A124860190W" xr:uid="{03A5DC32-DD3E-47E0-80B4-F60EF1CDBF3B}"/>
    <hyperlink ref="D27" location="A124859758C" display="A124859758C" xr:uid="{E977C44C-95CB-458F-8B3F-A9F287C7374E}"/>
    <hyperlink ref="E27" location="A124860334W" display="A124860334W" xr:uid="{B1F8FFB9-FF9A-4E4B-B1E3-B92E1DB9BC40}"/>
    <hyperlink ref="F27" location="A124860478J" display="A124860478J" xr:uid="{4187DCE3-1593-432A-9736-780B7437C780}"/>
    <hyperlink ref="G27" location="A124859902K" display="A124859902K" xr:uid="{95E50D66-806F-4A7B-AA91-5A5730EF14F7}"/>
    <hyperlink ref="H27" location="A124860046C" display="A124860046C" xr:uid="{DDDBC65B-82E2-4D5C-AAE9-9710F33D4DC8}"/>
    <hyperlink ref="C28" location="A124860138L" display="A124860138L" xr:uid="{B6934202-F4B4-4B2A-8A42-3AD23325EEB7}"/>
    <hyperlink ref="D28" location="A124859706A" display="A124859706A" xr:uid="{22626591-E74C-4553-A452-644BAD764AF6}"/>
    <hyperlink ref="E28" location="A124860282F" display="A124860282F" xr:uid="{84F36424-D208-4E38-93ED-DCE8878D896B}"/>
    <hyperlink ref="F28" location="A124860426F" display="A124860426F" xr:uid="{ED87A782-FEE6-4B75-B899-0F2334CD28A3}"/>
    <hyperlink ref="G28" location="A124859850V" display="A124859850V" xr:uid="{140E00A1-CC79-4DFF-9B08-2B2108BD48C4}"/>
    <hyperlink ref="H28" location="A124859994F" display="A124859994F" xr:uid="{28EFE70B-B356-4613-BD3B-4F328B46E7B5}"/>
    <hyperlink ref="C29" location="A124860194F" display="A124860194F" xr:uid="{20DE57E0-7BE5-4AF0-82A9-CB1503C0608F}"/>
    <hyperlink ref="D29" location="A124859762V" display="A124859762V" xr:uid="{B4BEF2EC-3621-4D24-B27B-3E441984BD4F}"/>
    <hyperlink ref="E29" location="A124860338F" display="A124860338F" xr:uid="{385B61FD-96CA-47DD-BE43-49DBB9297C73}"/>
    <hyperlink ref="F29" location="A124860482X" display="A124860482X" xr:uid="{3694B348-0E2D-44DA-9E25-7E2E45F3E91C}"/>
    <hyperlink ref="G29" location="A124859906V" display="A124859906V" xr:uid="{B8E4F28F-83A3-4876-AE2B-90A4E855FB45}"/>
    <hyperlink ref="H29" location="A124860050V" display="A124860050V" xr:uid="{E0AC8CB9-4F6C-403E-84C6-6FFF5B0895CF}"/>
    <hyperlink ref="C30" location="A124860198R" display="A124860198R" xr:uid="{7694BA35-0485-4F71-8364-6356CD8C4B4B}"/>
    <hyperlink ref="D30" location="A124859766C" display="A124859766C" xr:uid="{621AE588-BBF9-4BBB-8BA8-FA08C2B1C07F}"/>
    <hyperlink ref="E30" location="A124860342W" display="A124860342W" xr:uid="{33458F81-DF6B-4CDD-ABB9-24B23C58EA7C}"/>
    <hyperlink ref="F30" location="A124860486J" display="A124860486J" xr:uid="{729E5686-AF65-4545-8829-E5FDD722DCEB}"/>
    <hyperlink ref="G30" location="A124859910K" display="A124859910K" xr:uid="{046DFB14-C2E3-4A5A-B4EB-AC107D3134EE}"/>
    <hyperlink ref="H30" location="A124860054C" display="A124860054C" xr:uid="{F3A0A988-40F3-41F7-8BBC-88D72BEC0E8F}"/>
    <hyperlink ref="C31" location="A124860250L" display="A124860250L" xr:uid="{BDE37B8F-CAF2-4A48-9E67-586F707CEC89}"/>
    <hyperlink ref="D31" location="A124859818V" display="A124859818V" xr:uid="{717104BF-F328-49E6-BF78-7584DB268F76}"/>
    <hyperlink ref="E31" location="A124860394X" display="A124860394X" xr:uid="{12D54495-0910-4816-A11A-DEBEB1F0CAF9}"/>
    <hyperlink ref="F31" location="A124860538X" display="A124860538X" xr:uid="{37602AA9-F5E6-4AFB-929E-850E4BE5E9DB}"/>
    <hyperlink ref="G31" location="A124859962L" display="A124859962L" xr:uid="{D3FB8440-DF84-442B-911F-C37640693DC8}"/>
    <hyperlink ref="H31" location="A124860106V" display="A124860106V" xr:uid="{7FAE35D4-8F87-46E9-8FEF-1A191347467E}"/>
    <hyperlink ref="C32" location="A124860118C" display="A124860118C" xr:uid="{A8450855-6885-424A-ACAA-A7259017B098}"/>
    <hyperlink ref="D32" location="A124859686C" display="A124859686C" xr:uid="{4CCEE329-F9D8-4571-A622-25125235482B}"/>
    <hyperlink ref="E32" location="A124860262W" display="A124860262W" xr:uid="{E5988118-77AD-47FF-85DE-35BF3A9CA6F4}"/>
    <hyperlink ref="F32" location="A124860406W" display="A124860406W" xr:uid="{5920ACEF-02FE-425D-A542-D209D5BFA17B}"/>
    <hyperlink ref="G32" location="A124859830K" display="A124859830K" xr:uid="{560843D5-A994-44FF-A5C4-76044755BAC6}"/>
    <hyperlink ref="H32" location="A124859974W" display="A124859974W" xr:uid="{8E4DC011-530B-4F46-9F1B-1D6473232646}"/>
    <hyperlink ref="C35" location="A124860238W" display="A124860238W" xr:uid="{0AEC0C25-10D7-4EA7-9514-03E2FD6664D5}"/>
    <hyperlink ref="D35" location="A124859806K" display="A124859806K" xr:uid="{2BC91077-77DD-4944-B221-9AF7175F0E82}"/>
    <hyperlink ref="E35" location="A124860382R" display="A124860382R" xr:uid="{C751639C-D694-4C6F-B283-6E15018BA5D7}"/>
    <hyperlink ref="F35" location="A124860526R" display="A124860526R" xr:uid="{1D4FF4CE-67FE-48D7-872E-C3DCA97933E0}"/>
    <hyperlink ref="G35" location="A124859950C" display="A124859950C" xr:uid="{707C6163-8135-4A35-9E95-8E82048FECD5}"/>
    <hyperlink ref="H35" location="A124860094W" display="A124860094W" xr:uid="{A39A5C49-6517-4100-81FE-0E9EBD4FB43F}"/>
    <hyperlink ref="C36" location="A124860242L" display="A124860242L" xr:uid="{547AD2FA-8D99-46D2-A2F2-0121E8ACAA46}"/>
    <hyperlink ref="D36" location="A124859810A" display="A124859810A" xr:uid="{80A26970-9125-41BE-85DE-CFF215CA705F}"/>
    <hyperlink ref="E36" location="A124860386X" display="A124860386X" xr:uid="{C067FCDF-26E3-494C-AF87-6795BB396EBE}"/>
    <hyperlink ref="F36" location="A124860530F" display="A124860530F" xr:uid="{4D1AF840-B873-42AF-AF15-BE4CCF6D5739}"/>
    <hyperlink ref="G36" location="A124859954L" display="A124859954L" xr:uid="{D77D5F97-A6D1-484E-8A88-AFD9BCDC1626}"/>
    <hyperlink ref="H36" location="A124860098F" display="A124860098F" xr:uid="{0A2F1D0C-929F-488E-B937-86C069BD7CFD}"/>
    <hyperlink ref="C37" location="A124860122V" display="A124860122V" xr:uid="{5F43FF6F-BD37-43E7-9202-A92491399E33}"/>
    <hyperlink ref="D37" location="A124859690V" display="A124859690V" xr:uid="{93A8ECA0-CB89-4159-9C15-BB1C354701D7}"/>
    <hyperlink ref="E37" location="A124860266F" display="A124860266F" xr:uid="{63FD0FD6-6CB8-4D2A-969D-71A7E284D5BE}"/>
    <hyperlink ref="F37" location="A124860410L" display="A124860410L" xr:uid="{037769C7-90AD-474B-8E7D-E56C9BF96041}"/>
    <hyperlink ref="G37" location="A124859834V" display="A124859834V" xr:uid="{B8C60049-0F8A-4DCB-8F4B-CA22A8CDC77A}"/>
    <hyperlink ref="H37" location="A124859978F" display="A124859978F" xr:uid="{458664F0-23E4-4214-9081-7B6C8ECEEC6A}"/>
    <hyperlink ref="C38" location="A124860162L" display="A124860162L" xr:uid="{FDCF7374-A0F4-4331-9AB3-8ACFCEBBE4FF}"/>
    <hyperlink ref="D38" location="A124859730A" display="A124859730A" xr:uid="{24B6A84D-82C1-402F-AC5A-67BCF0947C09}"/>
    <hyperlink ref="E38" location="A124860306L" display="A124860306L" xr:uid="{37C9F8A2-6CC6-41A3-A845-29AF3C47EE53}"/>
    <hyperlink ref="F38" location="A124860450F" display="A124860450F" xr:uid="{5FD96CF6-C2CA-49F1-84C3-A63768B518E4}"/>
    <hyperlink ref="G38" location="A124859874L" display="A124859874L" xr:uid="{C2CE794B-EEEF-433E-98BA-6A11166F5C44}"/>
    <hyperlink ref="H38" location="A124860018V" display="A124860018V" xr:uid="{AE4D95ED-9B2F-4F0F-AE30-15984904F908}"/>
    <hyperlink ref="C39" location="A124860202V" display="A124860202V" xr:uid="{610C88A1-5608-45B7-91C3-F6F265DE419B}"/>
    <hyperlink ref="D39" location="A124859770V" display="A124859770V" xr:uid="{58E7649C-A34E-44C9-89E4-EAC6B8EF41C8}"/>
    <hyperlink ref="E39" location="A124860346F" display="A124860346F" xr:uid="{EC47D92F-8550-454C-9001-B118CB706C2F}"/>
    <hyperlink ref="F39" location="A124860490X" display="A124860490X" xr:uid="{FB9E84E5-A5B4-4D65-92C9-A0ADE0DE1C14}"/>
    <hyperlink ref="G39" location="A124859914V" display="A124859914V" xr:uid="{BF1BEC23-632A-4639-ACEA-2B5D75750D6B}"/>
    <hyperlink ref="H39" location="A124860058L" display="A124860058L" xr:uid="{647B51FA-2184-49A1-8BE5-2B2A9008DE0E}"/>
    <hyperlink ref="C40" location="A124860254W" display="A124860254W" xr:uid="{90168605-6BF0-499A-8C5A-1209548347E7}"/>
    <hyperlink ref="D40" location="A124859822K" display="A124859822K" xr:uid="{F212DAFD-5D66-4052-B888-3BA5734E3E0D}"/>
    <hyperlink ref="E40" location="A124860398J" display="A124860398J" xr:uid="{08BC5EB2-376F-44C6-ADE6-C60FC172C5D3}"/>
    <hyperlink ref="F40" location="A124860542R" display="A124860542R" xr:uid="{5DCE6272-4767-4D81-87D5-65E0D6EBFFE5}"/>
    <hyperlink ref="G40" location="A124859966W" display="A124859966W" xr:uid="{1EDAC68D-8283-4C77-878F-7E1AC40A8A7D}"/>
    <hyperlink ref="H40" location="A124860110K" display="A124860110K" xr:uid="{C283B15B-1CB2-4B82-AFF6-8D7697393BEC}"/>
    <hyperlink ref="C41" location="A124860126C" display="A124860126C" xr:uid="{F569FEA4-4711-4185-AE72-C6AFAA75FD99}"/>
    <hyperlink ref="D41" location="A124859694C" display="A124859694C" xr:uid="{D9DE4315-E084-4B2E-9453-A128E529CF60}"/>
    <hyperlink ref="E41" location="A124860270W" display="A124860270W" xr:uid="{E6A8A9E0-635F-4B27-A502-64BF3868A311}"/>
    <hyperlink ref="F41" location="A124860414W" display="A124860414W" xr:uid="{223D7582-59D0-4A6D-B652-D9259B279368}"/>
    <hyperlink ref="G41" location="A124859838C" display="A124859838C" xr:uid="{3D642A73-4354-4B3C-98B7-3C873967E308}"/>
    <hyperlink ref="H41" location="A124859982W" display="A124859982W" xr:uid="{21062FDC-3079-4FDA-9504-4390395AB9E5}"/>
    <hyperlink ref="C42" location="A124860214C" display="A124860214C" xr:uid="{03E3D127-EE3E-4F75-9F35-BF324CBCE0CE}"/>
    <hyperlink ref="D42" location="A124859782C" display="A124859782C" xr:uid="{AD094166-6508-414C-B1A4-77ACC9ACE24F}"/>
    <hyperlink ref="E42" location="A124860358R" display="A124860358R" xr:uid="{24513BD2-26E0-46C1-A0B3-0165924416CE}"/>
    <hyperlink ref="F42" location="A124860502W" display="A124860502W" xr:uid="{57FEE32D-E3F5-4C4A-A72B-EE8F20B97856}"/>
    <hyperlink ref="G42" location="A124859926C" display="A124859926C" xr:uid="{6357EF5D-CC6B-4255-8B91-37E63835683F}"/>
    <hyperlink ref="H42" location="A124860070C" display="A124860070C" xr:uid="{9516B71E-685F-4591-A238-2D4E1AFEA927}"/>
    <hyperlink ref="C43" location="A124860218L" display="A124860218L" xr:uid="{FC9A0313-2FA1-45A2-895A-D82BC30AC0D4}"/>
    <hyperlink ref="D43" location="A124859786L" display="A124859786L" xr:uid="{0FFF5704-A02D-4142-BC33-94C04F96FFA5}"/>
    <hyperlink ref="E43" location="A124860362F" display="A124860362F" xr:uid="{0EE9CD8E-2142-4AE7-A181-2D61A669379F}"/>
    <hyperlink ref="F43" location="A124860506F" display="A124860506F" xr:uid="{59803D33-66AA-4AD4-BCC1-EC7DB5D4EA47}"/>
    <hyperlink ref="G43" location="A124859930V" display="A124859930V" xr:uid="{53AB970B-257C-41FD-AE93-22D4BC34F51F}"/>
    <hyperlink ref="H43" location="A124860074L" display="A124860074L" xr:uid="{066C3DD3-F9CC-4FE2-BBA1-75B1341306BD}"/>
    <hyperlink ref="C44" location="A124860146L" display="A124860146L" xr:uid="{4735BE8F-3F4E-4505-AC60-F10C6FCC10E5}"/>
    <hyperlink ref="D44" location="A124859714A" display="A124859714A" xr:uid="{774C26E8-E519-41BD-BFF6-943B405E2F8F}"/>
    <hyperlink ref="E44" location="A124860290F" display="A124860290F" xr:uid="{AA40A12E-8545-49BE-8B67-EDB1D377BF58}"/>
    <hyperlink ref="F44" location="A124860434F" display="A124860434F" xr:uid="{769DB885-21A3-4FB4-B49E-90A8D2029C05}"/>
    <hyperlink ref="G44" location="A124859858L" display="A124859858L" xr:uid="{E4A3C56B-179A-42E4-88AA-3F23492E05B6}"/>
    <hyperlink ref="H44" location="A124860002A" display="A124860002A" xr:uid="{74188C3A-126F-41F7-9D74-45A3D2202377}"/>
    <hyperlink ref="C45" location="A124860130V" display="A124860130V" xr:uid="{44B5CA42-DE1E-4F91-97D2-13ADCB04E038}"/>
    <hyperlink ref="D45" location="A124859698L" display="A124859698L" xr:uid="{3F447DE2-96B0-4FEB-B317-05B7A70CA159}"/>
    <hyperlink ref="E45" location="A124860274F" display="A124860274F" xr:uid="{5B17A171-5A8C-49CD-86CC-EC8F5D8FA817}"/>
    <hyperlink ref="F45" location="A124860418F" display="A124860418F" xr:uid="{83528E41-06F1-47CD-AB10-CB685BBCBEB1}"/>
    <hyperlink ref="G45" location="A124859842V" display="A124859842V" xr:uid="{138EA2EB-7F6B-4938-AC02-9034A3562887}"/>
    <hyperlink ref="H45" location="A124859986F" display="A124859986F" xr:uid="{E5E7B8FF-8F94-4CD0-A7C3-BF038A1B736F}"/>
    <hyperlink ref="C46" location="A124860166W" display="A124860166W" xr:uid="{EE5E2550-4FFB-4B2B-9E60-733B146FAD30}"/>
    <hyperlink ref="D46" location="A124859734K" display="A124859734K" xr:uid="{6E83CEA8-A4C3-4F91-9C1E-4D8DC37FD392}"/>
    <hyperlink ref="E46" location="A124860310C" display="A124860310C" xr:uid="{21B730B4-1BD7-4E5F-8D27-CB38A50BEE85}"/>
    <hyperlink ref="F46" location="A124860454R" display="A124860454R" xr:uid="{F49B9317-39A9-42E1-96BB-CE6F452AC676}"/>
    <hyperlink ref="G46" location="A124859878W" display="A124859878W" xr:uid="{49A9CFBA-B202-4E54-8B25-8581D2566117}"/>
    <hyperlink ref="H46" location="A124860022K" display="A124860022K" xr:uid="{450539BC-5574-46BB-9B5B-D809BC554613}"/>
    <hyperlink ref="C47" location="A124860142C" display="A124860142C" xr:uid="{572B3CF0-44B5-4DE0-8A91-B1658D85784B}"/>
    <hyperlink ref="D47" location="A124859710T" display="A124859710T" xr:uid="{F3A56468-B760-4924-9033-55027B12D528}"/>
    <hyperlink ref="E47" location="A124860286R" display="A124860286R" xr:uid="{322563AF-496D-41F7-B04C-C62A83B8A288}"/>
    <hyperlink ref="F47" location="A124860430W" display="A124860430W" xr:uid="{2AA0447B-79E7-4E7B-A78F-54E927A965B1}"/>
    <hyperlink ref="G47" location="A124859854C" display="A124859854C" xr:uid="{B6A97A41-4412-4170-9BBD-4DE418A9CF2D}"/>
    <hyperlink ref="H47" location="A124859998R" display="A124859998R" xr:uid="{643DBDDC-6DD8-4D8C-8976-527A15621B8A}"/>
    <hyperlink ref="C48" location="A124860170L" display="A124860170L" xr:uid="{CA244A52-E406-4D0C-95E5-A3C7100953C0}"/>
    <hyperlink ref="D48" location="A124859738V" display="A124859738V" xr:uid="{7212586A-9B8E-4DAF-A4D9-9145E7EBEF36}"/>
    <hyperlink ref="E48" location="A124860314L" display="A124860314L" xr:uid="{D2E963CD-5C0C-4E99-985D-E2486ACA8D0F}"/>
    <hyperlink ref="F48" location="A124860458X" display="A124860458X" xr:uid="{F8326BB4-2CAA-427C-BF73-F61D10A2A689}"/>
    <hyperlink ref="G48" location="A124859882L" display="A124859882L" xr:uid="{B6712A9B-BABB-44F8-B004-B106295B178A}"/>
    <hyperlink ref="H48" location="A124860026V" display="A124860026V" xr:uid="{00AC5F98-36F6-4878-80FC-D0FD77201BC9}"/>
    <hyperlink ref="C49" location="A124860150C" display="A124860150C" xr:uid="{B8BFDA6E-E0A4-48EE-8E24-859B0FF545B5}"/>
    <hyperlink ref="D49" location="A124859718K" display="A124859718K" xr:uid="{C0576B36-2810-4B89-8037-89E6BB99A82C}"/>
    <hyperlink ref="E49" location="A124860294R" display="A124860294R" xr:uid="{1A0EE9DF-9F55-4235-9CA4-805F7B50F43C}"/>
    <hyperlink ref="F49" location="A124860438R" display="A124860438R" xr:uid="{864ED0EB-F8F8-4CE5-933C-F31A513B2364}"/>
    <hyperlink ref="G49" location="A124859862C" display="A124859862C" xr:uid="{2CABD7CC-9899-4D06-A57C-28CB5F57EB83}"/>
    <hyperlink ref="H49" location="A124860006K" display="A124860006K" xr:uid="{5E1D0EDE-9C27-4233-BD54-8BAA397EB183}"/>
    <hyperlink ref="C51" location="A124860174W" display="A124860174W" xr:uid="{296CCC17-CEEB-4E51-A55A-14578C3D0F77}"/>
    <hyperlink ref="D51" location="A124859742K" display="A124859742K" xr:uid="{0BB9C317-F463-45F5-AF5D-716478E09F17}"/>
    <hyperlink ref="E51" location="A124860318W" display="A124860318W" xr:uid="{5EBEC789-1475-4CB7-8E58-81A304F1F67B}"/>
    <hyperlink ref="F51" location="A124860462R" display="A124860462R" xr:uid="{01F14209-CE38-4C61-82BE-A87DA02D7E92}"/>
    <hyperlink ref="G51" location="A124859886W" display="A124859886W" xr:uid="{075CE9EA-FA4B-4B91-87FD-65A04531BB17}"/>
    <hyperlink ref="H51" location="A124860030K" display="A124860030K" xr:uid="{E92505DF-CF95-4A69-924C-E300CC91E3D8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29"/>
  <sheetViews>
    <sheetView showGridLines="0" workbookViewId="0">
      <pane ySplit="11" topLeftCell="A12" activePane="bottomLeft" state="frozen"/>
      <selection pane="bottomLeft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1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444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445</v>
      </c>
    </row>
    <row r="6" spans="1:13" ht="15.75" customHeight="1">
      <c r="B6" s="69" t="s">
        <v>446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1:13" ht="15">
      <c r="D8" s="16" t="s">
        <v>448</v>
      </c>
    </row>
    <row r="9" spans="1:13" s="17" customFormat="1"/>
    <row r="10" spans="1:13" ht="22.5" customHeight="1">
      <c r="A10" s="18" t="s">
        <v>449</v>
      </c>
      <c r="B10" s="18"/>
      <c r="C10" s="18"/>
      <c r="D10" s="18" t="s">
        <v>217</v>
      </c>
      <c r="E10" s="18" t="s">
        <v>224</v>
      </c>
      <c r="F10" s="18" t="s">
        <v>221</v>
      </c>
      <c r="G10" s="18" t="s">
        <v>222</v>
      </c>
      <c r="H10" s="18" t="s">
        <v>450</v>
      </c>
      <c r="I10" s="18" t="s">
        <v>216</v>
      </c>
      <c r="J10" s="18" t="s">
        <v>218</v>
      </c>
      <c r="K10" s="18" t="s">
        <v>451</v>
      </c>
      <c r="L10" s="18" t="s">
        <v>220</v>
      </c>
    </row>
    <row r="12" spans="1:13">
      <c r="A12" s="11" t="s">
        <v>0</v>
      </c>
      <c r="D12" s="11" t="s">
        <v>226</v>
      </c>
      <c r="E12" s="19" t="s">
        <v>228</v>
      </c>
      <c r="F12" s="10">
        <v>39965</v>
      </c>
      <c r="G12" s="10">
        <v>44348</v>
      </c>
      <c r="H12" s="11">
        <v>20</v>
      </c>
      <c r="I12" s="20" t="s">
        <v>225</v>
      </c>
      <c r="J12" s="11" t="s">
        <v>227</v>
      </c>
      <c r="K12" s="11" t="s">
        <v>453</v>
      </c>
      <c r="L12" s="11" t="s">
        <v>454</v>
      </c>
    </row>
    <row r="13" spans="1:13">
      <c r="A13" s="11" t="s">
        <v>1</v>
      </c>
      <c r="D13" s="11" t="s">
        <v>226</v>
      </c>
      <c r="E13" s="19" t="s">
        <v>229</v>
      </c>
      <c r="F13" s="10">
        <v>39965</v>
      </c>
      <c r="G13" s="10">
        <v>44348</v>
      </c>
      <c r="H13" s="11">
        <v>20</v>
      </c>
      <c r="I13" s="20" t="s">
        <v>225</v>
      </c>
      <c r="J13" s="11" t="s">
        <v>227</v>
      </c>
      <c r="K13" s="11" t="s">
        <v>453</v>
      </c>
      <c r="L13" s="11" t="s">
        <v>454</v>
      </c>
    </row>
    <row r="14" spans="1:13">
      <c r="A14" s="11" t="s">
        <v>2</v>
      </c>
      <c r="D14" s="11" t="s">
        <v>226</v>
      </c>
      <c r="E14" s="19" t="s">
        <v>230</v>
      </c>
      <c r="F14" s="10">
        <v>39965</v>
      </c>
      <c r="G14" s="10">
        <v>44348</v>
      </c>
      <c r="H14" s="11">
        <v>20</v>
      </c>
      <c r="I14" s="20" t="s">
        <v>225</v>
      </c>
      <c r="J14" s="11" t="s">
        <v>227</v>
      </c>
      <c r="K14" s="11" t="s">
        <v>453</v>
      </c>
      <c r="L14" s="11" t="s">
        <v>454</v>
      </c>
    </row>
    <row r="15" spans="1:13">
      <c r="A15" s="11" t="s">
        <v>3</v>
      </c>
      <c r="D15" s="11" t="s">
        <v>226</v>
      </c>
      <c r="E15" s="19" t="s">
        <v>231</v>
      </c>
      <c r="F15" s="10">
        <v>39965</v>
      </c>
      <c r="G15" s="10">
        <v>44348</v>
      </c>
      <c r="H15" s="11">
        <v>20</v>
      </c>
      <c r="I15" s="20" t="s">
        <v>225</v>
      </c>
      <c r="J15" s="11" t="s">
        <v>227</v>
      </c>
      <c r="K15" s="11" t="s">
        <v>453</v>
      </c>
      <c r="L15" s="11" t="s">
        <v>454</v>
      </c>
    </row>
    <row r="16" spans="1:13">
      <c r="A16" s="11" t="s">
        <v>4</v>
      </c>
      <c r="D16" s="11" t="s">
        <v>226</v>
      </c>
      <c r="E16" s="19" t="s">
        <v>232</v>
      </c>
      <c r="F16" s="10">
        <v>39965</v>
      </c>
      <c r="G16" s="10">
        <v>44348</v>
      </c>
      <c r="H16" s="11">
        <v>20</v>
      </c>
      <c r="I16" s="20" t="s">
        <v>225</v>
      </c>
      <c r="J16" s="11" t="s">
        <v>227</v>
      </c>
      <c r="K16" s="11" t="s">
        <v>453</v>
      </c>
      <c r="L16" s="11" t="s">
        <v>454</v>
      </c>
    </row>
    <row r="17" spans="1:12">
      <c r="A17" s="11" t="s">
        <v>5</v>
      </c>
      <c r="D17" s="11" t="s">
        <v>226</v>
      </c>
      <c r="E17" s="19" t="s">
        <v>233</v>
      </c>
      <c r="F17" s="10">
        <v>39965</v>
      </c>
      <c r="G17" s="10">
        <v>44348</v>
      </c>
      <c r="H17" s="11">
        <v>20</v>
      </c>
      <c r="I17" s="20" t="s">
        <v>225</v>
      </c>
      <c r="J17" s="11" t="s">
        <v>227</v>
      </c>
      <c r="K17" s="11" t="s">
        <v>453</v>
      </c>
      <c r="L17" s="11" t="s">
        <v>454</v>
      </c>
    </row>
    <row r="18" spans="1:12">
      <c r="A18" s="11" t="s">
        <v>6</v>
      </c>
      <c r="D18" s="11" t="s">
        <v>226</v>
      </c>
      <c r="E18" s="19" t="s">
        <v>234</v>
      </c>
      <c r="F18" s="10">
        <v>39965</v>
      </c>
      <c r="G18" s="10">
        <v>44348</v>
      </c>
      <c r="H18" s="11">
        <v>20</v>
      </c>
      <c r="I18" s="20" t="s">
        <v>225</v>
      </c>
      <c r="J18" s="11" t="s">
        <v>227</v>
      </c>
      <c r="K18" s="11" t="s">
        <v>453</v>
      </c>
      <c r="L18" s="11" t="s">
        <v>454</v>
      </c>
    </row>
    <row r="19" spans="1:12">
      <c r="A19" s="11" t="s">
        <v>7</v>
      </c>
      <c r="D19" s="11" t="s">
        <v>226</v>
      </c>
      <c r="E19" s="19" t="s">
        <v>235</v>
      </c>
      <c r="F19" s="10">
        <v>39965</v>
      </c>
      <c r="G19" s="10">
        <v>44348</v>
      </c>
      <c r="H19" s="11">
        <v>20</v>
      </c>
      <c r="I19" s="20" t="s">
        <v>225</v>
      </c>
      <c r="J19" s="11" t="s">
        <v>227</v>
      </c>
      <c r="K19" s="11" t="s">
        <v>453</v>
      </c>
      <c r="L19" s="11" t="s">
        <v>454</v>
      </c>
    </row>
    <row r="20" spans="1:12">
      <c r="A20" s="11" t="s">
        <v>8</v>
      </c>
      <c r="D20" s="11" t="s">
        <v>226</v>
      </c>
      <c r="E20" s="19" t="s">
        <v>236</v>
      </c>
      <c r="F20" s="10">
        <v>39965</v>
      </c>
      <c r="G20" s="10">
        <v>44348</v>
      </c>
      <c r="H20" s="11">
        <v>20</v>
      </c>
      <c r="I20" s="20" t="s">
        <v>225</v>
      </c>
      <c r="J20" s="11" t="s">
        <v>227</v>
      </c>
      <c r="K20" s="11" t="s">
        <v>453</v>
      </c>
      <c r="L20" s="11" t="s">
        <v>454</v>
      </c>
    </row>
    <row r="21" spans="1:12">
      <c r="A21" s="11" t="s">
        <v>9</v>
      </c>
      <c r="D21" s="11" t="s">
        <v>226</v>
      </c>
      <c r="E21" s="19" t="s">
        <v>237</v>
      </c>
      <c r="F21" s="10">
        <v>39965</v>
      </c>
      <c r="G21" s="10">
        <v>44348</v>
      </c>
      <c r="H21" s="11">
        <v>20</v>
      </c>
      <c r="I21" s="20" t="s">
        <v>225</v>
      </c>
      <c r="J21" s="11" t="s">
        <v>227</v>
      </c>
      <c r="K21" s="11" t="s">
        <v>453</v>
      </c>
      <c r="L21" s="11" t="s">
        <v>454</v>
      </c>
    </row>
    <row r="22" spans="1:12">
      <c r="A22" s="11" t="s">
        <v>10</v>
      </c>
      <c r="D22" s="11" t="s">
        <v>226</v>
      </c>
      <c r="E22" s="19" t="s">
        <v>238</v>
      </c>
      <c r="F22" s="10">
        <v>39965</v>
      </c>
      <c r="G22" s="10">
        <v>44348</v>
      </c>
      <c r="H22" s="11">
        <v>20</v>
      </c>
      <c r="I22" s="20" t="s">
        <v>225</v>
      </c>
      <c r="J22" s="11" t="s">
        <v>227</v>
      </c>
      <c r="K22" s="11" t="s">
        <v>453</v>
      </c>
      <c r="L22" s="11" t="s">
        <v>454</v>
      </c>
    </row>
    <row r="23" spans="1:12">
      <c r="A23" s="11" t="s">
        <v>11</v>
      </c>
      <c r="D23" s="11" t="s">
        <v>226</v>
      </c>
      <c r="E23" s="19" t="s">
        <v>239</v>
      </c>
      <c r="F23" s="10">
        <v>39965</v>
      </c>
      <c r="G23" s="10">
        <v>44348</v>
      </c>
      <c r="H23" s="11">
        <v>20</v>
      </c>
      <c r="I23" s="20" t="s">
        <v>225</v>
      </c>
      <c r="J23" s="11" t="s">
        <v>227</v>
      </c>
      <c r="K23" s="11" t="s">
        <v>453</v>
      </c>
      <c r="L23" s="11" t="s">
        <v>454</v>
      </c>
    </row>
    <row r="24" spans="1:12">
      <c r="A24" s="11" t="s">
        <v>12</v>
      </c>
      <c r="D24" s="11" t="s">
        <v>226</v>
      </c>
      <c r="E24" s="19" t="s">
        <v>240</v>
      </c>
      <c r="F24" s="10">
        <v>39965</v>
      </c>
      <c r="G24" s="10">
        <v>44348</v>
      </c>
      <c r="H24" s="11">
        <v>20</v>
      </c>
      <c r="I24" s="20" t="s">
        <v>225</v>
      </c>
      <c r="J24" s="11" t="s">
        <v>227</v>
      </c>
      <c r="K24" s="11" t="s">
        <v>453</v>
      </c>
      <c r="L24" s="11" t="s">
        <v>454</v>
      </c>
    </row>
    <row r="25" spans="1:12">
      <c r="A25" s="11" t="s">
        <v>13</v>
      </c>
      <c r="D25" s="11" t="s">
        <v>226</v>
      </c>
      <c r="E25" s="19" t="s">
        <v>241</v>
      </c>
      <c r="F25" s="10">
        <v>39965</v>
      </c>
      <c r="G25" s="10">
        <v>44348</v>
      </c>
      <c r="H25" s="11">
        <v>20</v>
      </c>
      <c r="I25" s="20" t="s">
        <v>225</v>
      </c>
      <c r="J25" s="11" t="s">
        <v>227</v>
      </c>
      <c r="K25" s="11" t="s">
        <v>453</v>
      </c>
      <c r="L25" s="11" t="s">
        <v>454</v>
      </c>
    </row>
    <row r="26" spans="1:12">
      <c r="A26" s="11" t="s">
        <v>14</v>
      </c>
      <c r="D26" s="11" t="s">
        <v>226</v>
      </c>
      <c r="E26" s="19" t="s">
        <v>242</v>
      </c>
      <c r="F26" s="10">
        <v>39965</v>
      </c>
      <c r="G26" s="10">
        <v>44348</v>
      </c>
      <c r="H26" s="11">
        <v>20</v>
      </c>
      <c r="I26" s="20" t="s">
        <v>225</v>
      </c>
      <c r="J26" s="11" t="s">
        <v>227</v>
      </c>
      <c r="K26" s="11" t="s">
        <v>453</v>
      </c>
      <c r="L26" s="11" t="s">
        <v>454</v>
      </c>
    </row>
    <row r="27" spans="1:12">
      <c r="A27" s="11" t="s">
        <v>15</v>
      </c>
      <c r="D27" s="11" t="s">
        <v>226</v>
      </c>
      <c r="E27" s="19" t="s">
        <v>243</v>
      </c>
      <c r="F27" s="10">
        <v>39965</v>
      </c>
      <c r="G27" s="10">
        <v>44348</v>
      </c>
      <c r="H27" s="11">
        <v>20</v>
      </c>
      <c r="I27" s="20" t="s">
        <v>225</v>
      </c>
      <c r="J27" s="11" t="s">
        <v>227</v>
      </c>
      <c r="K27" s="11" t="s">
        <v>453</v>
      </c>
      <c r="L27" s="11" t="s">
        <v>454</v>
      </c>
    </row>
    <row r="28" spans="1:12">
      <c r="A28" s="11" t="s">
        <v>16</v>
      </c>
      <c r="D28" s="11" t="s">
        <v>226</v>
      </c>
      <c r="E28" s="19" t="s">
        <v>244</v>
      </c>
      <c r="F28" s="10">
        <v>39965</v>
      </c>
      <c r="G28" s="10">
        <v>44348</v>
      </c>
      <c r="H28" s="11">
        <v>20</v>
      </c>
      <c r="I28" s="20" t="s">
        <v>225</v>
      </c>
      <c r="J28" s="11" t="s">
        <v>227</v>
      </c>
      <c r="K28" s="11" t="s">
        <v>453</v>
      </c>
      <c r="L28" s="11" t="s">
        <v>454</v>
      </c>
    </row>
    <row r="29" spans="1:12">
      <c r="A29" s="11" t="s">
        <v>17</v>
      </c>
      <c r="D29" s="11" t="s">
        <v>226</v>
      </c>
      <c r="E29" s="19" t="s">
        <v>245</v>
      </c>
      <c r="F29" s="10">
        <v>39965</v>
      </c>
      <c r="G29" s="10">
        <v>44348</v>
      </c>
      <c r="H29" s="11">
        <v>20</v>
      </c>
      <c r="I29" s="20" t="s">
        <v>225</v>
      </c>
      <c r="J29" s="11" t="s">
        <v>227</v>
      </c>
      <c r="K29" s="11" t="s">
        <v>453</v>
      </c>
      <c r="L29" s="11" t="s">
        <v>454</v>
      </c>
    </row>
    <row r="30" spans="1:12">
      <c r="A30" s="11" t="s">
        <v>18</v>
      </c>
      <c r="D30" s="11" t="s">
        <v>226</v>
      </c>
      <c r="E30" s="19" t="s">
        <v>246</v>
      </c>
      <c r="F30" s="10">
        <v>39965</v>
      </c>
      <c r="G30" s="10">
        <v>44348</v>
      </c>
      <c r="H30" s="11">
        <v>20</v>
      </c>
      <c r="I30" s="20" t="s">
        <v>225</v>
      </c>
      <c r="J30" s="11" t="s">
        <v>227</v>
      </c>
      <c r="K30" s="11" t="s">
        <v>453</v>
      </c>
      <c r="L30" s="11" t="s">
        <v>454</v>
      </c>
    </row>
    <row r="31" spans="1:12">
      <c r="A31" s="11" t="s">
        <v>19</v>
      </c>
      <c r="D31" s="11" t="s">
        <v>226</v>
      </c>
      <c r="E31" s="19" t="s">
        <v>247</v>
      </c>
      <c r="F31" s="10">
        <v>39965</v>
      </c>
      <c r="G31" s="10">
        <v>44348</v>
      </c>
      <c r="H31" s="11">
        <v>20</v>
      </c>
      <c r="I31" s="20" t="s">
        <v>225</v>
      </c>
      <c r="J31" s="11" t="s">
        <v>227</v>
      </c>
      <c r="K31" s="11" t="s">
        <v>453</v>
      </c>
      <c r="L31" s="11" t="s">
        <v>454</v>
      </c>
    </row>
    <row r="32" spans="1:12">
      <c r="A32" s="11" t="s">
        <v>20</v>
      </c>
      <c r="D32" s="11" t="s">
        <v>226</v>
      </c>
      <c r="E32" s="19" t="s">
        <v>248</v>
      </c>
      <c r="F32" s="10">
        <v>39965</v>
      </c>
      <c r="G32" s="10">
        <v>44348</v>
      </c>
      <c r="H32" s="11">
        <v>20</v>
      </c>
      <c r="I32" s="20" t="s">
        <v>225</v>
      </c>
      <c r="J32" s="11" t="s">
        <v>227</v>
      </c>
      <c r="K32" s="11" t="s">
        <v>453</v>
      </c>
      <c r="L32" s="11" t="s">
        <v>454</v>
      </c>
    </row>
    <row r="33" spans="1:12">
      <c r="A33" s="11" t="s">
        <v>21</v>
      </c>
      <c r="D33" s="11" t="s">
        <v>226</v>
      </c>
      <c r="E33" s="19" t="s">
        <v>249</v>
      </c>
      <c r="F33" s="10">
        <v>39965</v>
      </c>
      <c r="G33" s="10">
        <v>44348</v>
      </c>
      <c r="H33" s="11">
        <v>20</v>
      </c>
      <c r="I33" s="20" t="s">
        <v>225</v>
      </c>
      <c r="J33" s="11" t="s">
        <v>227</v>
      </c>
      <c r="K33" s="11" t="s">
        <v>453</v>
      </c>
      <c r="L33" s="11" t="s">
        <v>454</v>
      </c>
    </row>
    <row r="34" spans="1:12">
      <c r="A34" s="11" t="s">
        <v>22</v>
      </c>
      <c r="D34" s="11" t="s">
        <v>226</v>
      </c>
      <c r="E34" s="19" t="s">
        <v>250</v>
      </c>
      <c r="F34" s="10">
        <v>39965</v>
      </c>
      <c r="G34" s="10">
        <v>44348</v>
      </c>
      <c r="H34" s="11">
        <v>20</v>
      </c>
      <c r="I34" s="20" t="s">
        <v>225</v>
      </c>
      <c r="J34" s="11" t="s">
        <v>227</v>
      </c>
      <c r="K34" s="11" t="s">
        <v>453</v>
      </c>
      <c r="L34" s="11" t="s">
        <v>454</v>
      </c>
    </row>
    <row r="35" spans="1:12">
      <c r="A35" s="11" t="s">
        <v>23</v>
      </c>
      <c r="D35" s="11" t="s">
        <v>226</v>
      </c>
      <c r="E35" s="19" t="s">
        <v>251</v>
      </c>
      <c r="F35" s="10">
        <v>39965</v>
      </c>
      <c r="G35" s="10">
        <v>44348</v>
      </c>
      <c r="H35" s="11">
        <v>20</v>
      </c>
      <c r="I35" s="20" t="s">
        <v>225</v>
      </c>
      <c r="J35" s="11" t="s">
        <v>227</v>
      </c>
      <c r="K35" s="11" t="s">
        <v>453</v>
      </c>
      <c r="L35" s="11" t="s">
        <v>454</v>
      </c>
    </row>
    <row r="36" spans="1:12">
      <c r="A36" s="11" t="s">
        <v>24</v>
      </c>
      <c r="D36" s="11" t="s">
        <v>226</v>
      </c>
      <c r="E36" s="19" t="s">
        <v>252</v>
      </c>
      <c r="F36" s="10">
        <v>39965</v>
      </c>
      <c r="G36" s="10">
        <v>44348</v>
      </c>
      <c r="H36" s="11">
        <v>20</v>
      </c>
      <c r="I36" s="20" t="s">
        <v>225</v>
      </c>
      <c r="J36" s="11" t="s">
        <v>227</v>
      </c>
      <c r="K36" s="11" t="s">
        <v>453</v>
      </c>
      <c r="L36" s="11" t="s">
        <v>454</v>
      </c>
    </row>
    <row r="37" spans="1:12">
      <c r="A37" s="11" t="s">
        <v>25</v>
      </c>
      <c r="D37" s="11" t="s">
        <v>226</v>
      </c>
      <c r="E37" s="19" t="s">
        <v>253</v>
      </c>
      <c r="F37" s="10">
        <v>39965</v>
      </c>
      <c r="G37" s="10">
        <v>44348</v>
      </c>
      <c r="H37" s="11">
        <v>20</v>
      </c>
      <c r="I37" s="20" t="s">
        <v>225</v>
      </c>
      <c r="J37" s="11" t="s">
        <v>227</v>
      </c>
      <c r="K37" s="11" t="s">
        <v>453</v>
      </c>
      <c r="L37" s="11" t="s">
        <v>454</v>
      </c>
    </row>
    <row r="38" spans="1:12">
      <c r="A38" s="11" t="s">
        <v>26</v>
      </c>
      <c r="D38" s="11" t="s">
        <v>226</v>
      </c>
      <c r="E38" s="19" t="s">
        <v>254</v>
      </c>
      <c r="F38" s="10">
        <v>39965</v>
      </c>
      <c r="G38" s="10">
        <v>44348</v>
      </c>
      <c r="H38" s="11">
        <v>20</v>
      </c>
      <c r="I38" s="20" t="s">
        <v>225</v>
      </c>
      <c r="J38" s="11" t="s">
        <v>227</v>
      </c>
      <c r="K38" s="11" t="s">
        <v>453</v>
      </c>
      <c r="L38" s="11" t="s">
        <v>454</v>
      </c>
    </row>
    <row r="39" spans="1:12">
      <c r="A39" s="11" t="s">
        <v>27</v>
      </c>
      <c r="D39" s="11" t="s">
        <v>226</v>
      </c>
      <c r="E39" s="19" t="s">
        <v>255</v>
      </c>
      <c r="F39" s="10">
        <v>39965</v>
      </c>
      <c r="G39" s="10">
        <v>44348</v>
      </c>
      <c r="H39" s="11">
        <v>20</v>
      </c>
      <c r="I39" s="20" t="s">
        <v>225</v>
      </c>
      <c r="J39" s="11" t="s">
        <v>227</v>
      </c>
      <c r="K39" s="11" t="s">
        <v>453</v>
      </c>
      <c r="L39" s="11" t="s">
        <v>454</v>
      </c>
    </row>
    <row r="40" spans="1:12">
      <c r="A40" s="11" t="s">
        <v>28</v>
      </c>
      <c r="D40" s="11" t="s">
        <v>226</v>
      </c>
      <c r="E40" s="19" t="s">
        <v>256</v>
      </c>
      <c r="F40" s="10">
        <v>39965</v>
      </c>
      <c r="G40" s="10">
        <v>44348</v>
      </c>
      <c r="H40" s="11">
        <v>20</v>
      </c>
      <c r="I40" s="20" t="s">
        <v>225</v>
      </c>
      <c r="J40" s="11" t="s">
        <v>227</v>
      </c>
      <c r="K40" s="11" t="s">
        <v>453</v>
      </c>
      <c r="L40" s="11" t="s">
        <v>454</v>
      </c>
    </row>
    <row r="41" spans="1:12">
      <c r="A41" s="11" t="s">
        <v>29</v>
      </c>
      <c r="D41" s="11" t="s">
        <v>226</v>
      </c>
      <c r="E41" s="19" t="s">
        <v>257</v>
      </c>
      <c r="F41" s="10">
        <v>39965</v>
      </c>
      <c r="G41" s="10">
        <v>44348</v>
      </c>
      <c r="H41" s="11">
        <v>20</v>
      </c>
      <c r="I41" s="20" t="s">
        <v>225</v>
      </c>
      <c r="J41" s="11" t="s">
        <v>227</v>
      </c>
      <c r="K41" s="11" t="s">
        <v>453</v>
      </c>
      <c r="L41" s="11" t="s">
        <v>454</v>
      </c>
    </row>
    <row r="42" spans="1:12">
      <c r="A42" s="11" t="s">
        <v>30</v>
      </c>
      <c r="D42" s="11" t="s">
        <v>226</v>
      </c>
      <c r="E42" s="19" t="s">
        <v>258</v>
      </c>
      <c r="F42" s="10">
        <v>39965</v>
      </c>
      <c r="G42" s="10">
        <v>44348</v>
      </c>
      <c r="H42" s="11">
        <v>20</v>
      </c>
      <c r="I42" s="20" t="s">
        <v>225</v>
      </c>
      <c r="J42" s="11" t="s">
        <v>227</v>
      </c>
      <c r="K42" s="11" t="s">
        <v>453</v>
      </c>
      <c r="L42" s="11" t="s">
        <v>454</v>
      </c>
    </row>
    <row r="43" spans="1:12">
      <c r="A43" s="11" t="s">
        <v>31</v>
      </c>
      <c r="D43" s="11" t="s">
        <v>226</v>
      </c>
      <c r="E43" s="19" t="s">
        <v>259</v>
      </c>
      <c r="F43" s="10">
        <v>39965</v>
      </c>
      <c r="G43" s="10">
        <v>44348</v>
      </c>
      <c r="H43" s="11">
        <v>20</v>
      </c>
      <c r="I43" s="20" t="s">
        <v>225</v>
      </c>
      <c r="J43" s="11" t="s">
        <v>227</v>
      </c>
      <c r="K43" s="11" t="s">
        <v>453</v>
      </c>
      <c r="L43" s="11" t="s">
        <v>454</v>
      </c>
    </row>
    <row r="44" spans="1:12">
      <c r="A44" s="11" t="s">
        <v>32</v>
      </c>
      <c r="D44" s="11" t="s">
        <v>226</v>
      </c>
      <c r="E44" s="19" t="s">
        <v>260</v>
      </c>
      <c r="F44" s="10">
        <v>39965</v>
      </c>
      <c r="G44" s="10">
        <v>44348</v>
      </c>
      <c r="H44" s="11">
        <v>20</v>
      </c>
      <c r="I44" s="20" t="s">
        <v>225</v>
      </c>
      <c r="J44" s="11" t="s">
        <v>227</v>
      </c>
      <c r="K44" s="11" t="s">
        <v>453</v>
      </c>
      <c r="L44" s="11" t="s">
        <v>454</v>
      </c>
    </row>
    <row r="45" spans="1:12">
      <c r="A45" s="11" t="s">
        <v>33</v>
      </c>
      <c r="D45" s="11" t="s">
        <v>226</v>
      </c>
      <c r="E45" s="19" t="s">
        <v>261</v>
      </c>
      <c r="F45" s="10">
        <v>39965</v>
      </c>
      <c r="G45" s="10">
        <v>44348</v>
      </c>
      <c r="H45" s="11">
        <v>20</v>
      </c>
      <c r="I45" s="20" t="s">
        <v>225</v>
      </c>
      <c r="J45" s="11" t="s">
        <v>227</v>
      </c>
      <c r="K45" s="11" t="s">
        <v>453</v>
      </c>
      <c r="L45" s="11" t="s">
        <v>454</v>
      </c>
    </row>
    <row r="46" spans="1:12">
      <c r="A46" s="11" t="s">
        <v>34</v>
      </c>
      <c r="D46" s="11" t="s">
        <v>226</v>
      </c>
      <c r="E46" s="19" t="s">
        <v>262</v>
      </c>
      <c r="F46" s="10">
        <v>39965</v>
      </c>
      <c r="G46" s="10">
        <v>44348</v>
      </c>
      <c r="H46" s="11">
        <v>20</v>
      </c>
      <c r="I46" s="20" t="s">
        <v>225</v>
      </c>
      <c r="J46" s="11" t="s">
        <v>227</v>
      </c>
      <c r="K46" s="11" t="s">
        <v>453</v>
      </c>
      <c r="L46" s="11" t="s">
        <v>454</v>
      </c>
    </row>
    <row r="47" spans="1:12">
      <c r="A47" s="11" t="s">
        <v>35</v>
      </c>
      <c r="D47" s="11" t="s">
        <v>226</v>
      </c>
      <c r="E47" s="19" t="s">
        <v>263</v>
      </c>
      <c r="F47" s="10">
        <v>39965</v>
      </c>
      <c r="G47" s="10">
        <v>44348</v>
      </c>
      <c r="H47" s="11">
        <v>20</v>
      </c>
      <c r="I47" s="20" t="s">
        <v>225</v>
      </c>
      <c r="J47" s="11" t="s">
        <v>227</v>
      </c>
      <c r="K47" s="11" t="s">
        <v>453</v>
      </c>
      <c r="L47" s="11" t="s">
        <v>454</v>
      </c>
    </row>
    <row r="48" spans="1:12">
      <c r="A48" s="11" t="s">
        <v>36</v>
      </c>
      <c r="D48" s="11" t="s">
        <v>226</v>
      </c>
      <c r="E48" s="19" t="s">
        <v>264</v>
      </c>
      <c r="F48" s="10">
        <v>39965</v>
      </c>
      <c r="G48" s="10">
        <v>44348</v>
      </c>
      <c r="H48" s="11">
        <v>20</v>
      </c>
      <c r="I48" s="20" t="s">
        <v>225</v>
      </c>
      <c r="J48" s="11" t="s">
        <v>227</v>
      </c>
      <c r="K48" s="11" t="s">
        <v>453</v>
      </c>
      <c r="L48" s="11" t="s">
        <v>454</v>
      </c>
    </row>
    <row r="49" spans="1:12">
      <c r="A49" s="11" t="s">
        <v>37</v>
      </c>
      <c r="D49" s="11" t="s">
        <v>226</v>
      </c>
      <c r="E49" s="19" t="s">
        <v>265</v>
      </c>
      <c r="F49" s="10">
        <v>39965</v>
      </c>
      <c r="G49" s="10">
        <v>44348</v>
      </c>
      <c r="H49" s="11">
        <v>20</v>
      </c>
      <c r="I49" s="20" t="s">
        <v>225</v>
      </c>
      <c r="J49" s="11" t="s">
        <v>227</v>
      </c>
      <c r="K49" s="11" t="s">
        <v>453</v>
      </c>
      <c r="L49" s="11" t="s">
        <v>454</v>
      </c>
    </row>
    <row r="50" spans="1:12">
      <c r="A50" s="11" t="s">
        <v>38</v>
      </c>
      <c r="D50" s="11" t="s">
        <v>226</v>
      </c>
      <c r="E50" s="19" t="s">
        <v>266</v>
      </c>
      <c r="F50" s="10">
        <v>39965</v>
      </c>
      <c r="G50" s="10">
        <v>44348</v>
      </c>
      <c r="H50" s="11">
        <v>20</v>
      </c>
      <c r="I50" s="20" t="s">
        <v>225</v>
      </c>
      <c r="J50" s="11" t="s">
        <v>227</v>
      </c>
      <c r="K50" s="11" t="s">
        <v>453</v>
      </c>
      <c r="L50" s="11" t="s">
        <v>454</v>
      </c>
    </row>
    <row r="51" spans="1:12">
      <c r="A51" s="11" t="s">
        <v>39</v>
      </c>
      <c r="D51" s="11" t="s">
        <v>226</v>
      </c>
      <c r="E51" s="19" t="s">
        <v>267</v>
      </c>
      <c r="F51" s="10">
        <v>39965</v>
      </c>
      <c r="G51" s="10">
        <v>44348</v>
      </c>
      <c r="H51" s="11">
        <v>20</v>
      </c>
      <c r="I51" s="20" t="s">
        <v>225</v>
      </c>
      <c r="J51" s="11" t="s">
        <v>227</v>
      </c>
      <c r="K51" s="11" t="s">
        <v>453</v>
      </c>
      <c r="L51" s="11" t="s">
        <v>454</v>
      </c>
    </row>
    <row r="52" spans="1:12">
      <c r="A52" s="11" t="s">
        <v>40</v>
      </c>
      <c r="D52" s="11" t="s">
        <v>226</v>
      </c>
      <c r="E52" s="19" t="s">
        <v>268</v>
      </c>
      <c r="F52" s="10">
        <v>39965</v>
      </c>
      <c r="G52" s="10">
        <v>44348</v>
      </c>
      <c r="H52" s="11">
        <v>20</v>
      </c>
      <c r="I52" s="20" t="s">
        <v>225</v>
      </c>
      <c r="J52" s="11" t="s">
        <v>227</v>
      </c>
      <c r="K52" s="11" t="s">
        <v>453</v>
      </c>
      <c r="L52" s="11" t="s">
        <v>454</v>
      </c>
    </row>
    <row r="53" spans="1:12">
      <c r="A53" s="11" t="s">
        <v>41</v>
      </c>
      <c r="D53" s="11" t="s">
        <v>226</v>
      </c>
      <c r="E53" s="19" t="s">
        <v>269</v>
      </c>
      <c r="F53" s="10">
        <v>39965</v>
      </c>
      <c r="G53" s="10">
        <v>44348</v>
      </c>
      <c r="H53" s="11">
        <v>20</v>
      </c>
      <c r="I53" s="20" t="s">
        <v>225</v>
      </c>
      <c r="J53" s="11" t="s">
        <v>227</v>
      </c>
      <c r="K53" s="11" t="s">
        <v>453</v>
      </c>
      <c r="L53" s="11" t="s">
        <v>454</v>
      </c>
    </row>
    <row r="54" spans="1:12">
      <c r="A54" s="11" t="s">
        <v>42</v>
      </c>
      <c r="D54" s="11" t="s">
        <v>226</v>
      </c>
      <c r="E54" s="19" t="s">
        <v>270</v>
      </c>
      <c r="F54" s="10">
        <v>39965</v>
      </c>
      <c r="G54" s="10">
        <v>44348</v>
      </c>
      <c r="H54" s="11">
        <v>20</v>
      </c>
      <c r="I54" s="20" t="s">
        <v>225</v>
      </c>
      <c r="J54" s="11" t="s">
        <v>227</v>
      </c>
      <c r="K54" s="11" t="s">
        <v>453</v>
      </c>
      <c r="L54" s="11" t="s">
        <v>454</v>
      </c>
    </row>
    <row r="55" spans="1:12">
      <c r="A55" s="11" t="s">
        <v>43</v>
      </c>
      <c r="D55" s="11" t="s">
        <v>226</v>
      </c>
      <c r="E55" s="19" t="s">
        <v>271</v>
      </c>
      <c r="F55" s="10">
        <v>39965</v>
      </c>
      <c r="G55" s="10">
        <v>44348</v>
      </c>
      <c r="H55" s="11">
        <v>20</v>
      </c>
      <c r="I55" s="20" t="s">
        <v>225</v>
      </c>
      <c r="J55" s="11" t="s">
        <v>227</v>
      </c>
      <c r="K55" s="11" t="s">
        <v>453</v>
      </c>
      <c r="L55" s="11" t="s">
        <v>454</v>
      </c>
    </row>
    <row r="56" spans="1:12">
      <c r="A56" s="11" t="s">
        <v>44</v>
      </c>
      <c r="D56" s="11" t="s">
        <v>226</v>
      </c>
      <c r="E56" s="19" t="s">
        <v>272</v>
      </c>
      <c r="F56" s="10">
        <v>39965</v>
      </c>
      <c r="G56" s="10">
        <v>44348</v>
      </c>
      <c r="H56" s="11">
        <v>20</v>
      </c>
      <c r="I56" s="20" t="s">
        <v>225</v>
      </c>
      <c r="J56" s="11" t="s">
        <v>227</v>
      </c>
      <c r="K56" s="11" t="s">
        <v>453</v>
      </c>
      <c r="L56" s="11" t="s">
        <v>454</v>
      </c>
    </row>
    <row r="57" spans="1:12">
      <c r="A57" s="11" t="s">
        <v>45</v>
      </c>
      <c r="D57" s="11" t="s">
        <v>226</v>
      </c>
      <c r="E57" s="19" t="s">
        <v>273</v>
      </c>
      <c r="F57" s="10">
        <v>39965</v>
      </c>
      <c r="G57" s="10">
        <v>44348</v>
      </c>
      <c r="H57" s="11">
        <v>20</v>
      </c>
      <c r="I57" s="20" t="s">
        <v>225</v>
      </c>
      <c r="J57" s="11" t="s">
        <v>227</v>
      </c>
      <c r="K57" s="11" t="s">
        <v>453</v>
      </c>
      <c r="L57" s="11" t="s">
        <v>454</v>
      </c>
    </row>
    <row r="58" spans="1:12">
      <c r="A58" s="11" t="s">
        <v>46</v>
      </c>
      <c r="D58" s="11" t="s">
        <v>226</v>
      </c>
      <c r="E58" s="19" t="s">
        <v>274</v>
      </c>
      <c r="F58" s="10">
        <v>39965</v>
      </c>
      <c r="G58" s="10">
        <v>44348</v>
      </c>
      <c r="H58" s="11">
        <v>20</v>
      </c>
      <c r="I58" s="20" t="s">
        <v>225</v>
      </c>
      <c r="J58" s="11" t="s">
        <v>227</v>
      </c>
      <c r="K58" s="11" t="s">
        <v>453</v>
      </c>
      <c r="L58" s="11" t="s">
        <v>454</v>
      </c>
    </row>
    <row r="59" spans="1:12">
      <c r="A59" s="11" t="s">
        <v>47</v>
      </c>
      <c r="D59" s="11" t="s">
        <v>226</v>
      </c>
      <c r="E59" s="19" t="s">
        <v>275</v>
      </c>
      <c r="F59" s="10">
        <v>39965</v>
      </c>
      <c r="G59" s="10">
        <v>44348</v>
      </c>
      <c r="H59" s="11">
        <v>20</v>
      </c>
      <c r="I59" s="20" t="s">
        <v>225</v>
      </c>
      <c r="J59" s="11" t="s">
        <v>227</v>
      </c>
      <c r="K59" s="11" t="s">
        <v>453</v>
      </c>
      <c r="L59" s="11" t="s">
        <v>454</v>
      </c>
    </row>
    <row r="60" spans="1:12">
      <c r="A60" s="11" t="s">
        <v>48</v>
      </c>
      <c r="D60" s="11" t="s">
        <v>226</v>
      </c>
      <c r="E60" s="19" t="s">
        <v>276</v>
      </c>
      <c r="F60" s="10">
        <v>39965</v>
      </c>
      <c r="G60" s="10">
        <v>44348</v>
      </c>
      <c r="H60" s="11">
        <v>20</v>
      </c>
      <c r="I60" s="20" t="s">
        <v>225</v>
      </c>
      <c r="J60" s="11" t="s">
        <v>227</v>
      </c>
      <c r="K60" s="11" t="s">
        <v>453</v>
      </c>
      <c r="L60" s="11" t="s">
        <v>454</v>
      </c>
    </row>
    <row r="61" spans="1:12">
      <c r="A61" s="11" t="s">
        <v>49</v>
      </c>
      <c r="D61" s="11" t="s">
        <v>226</v>
      </c>
      <c r="E61" s="19" t="s">
        <v>277</v>
      </c>
      <c r="F61" s="10">
        <v>39965</v>
      </c>
      <c r="G61" s="10">
        <v>44348</v>
      </c>
      <c r="H61" s="11">
        <v>20</v>
      </c>
      <c r="I61" s="20" t="s">
        <v>225</v>
      </c>
      <c r="J61" s="11" t="s">
        <v>227</v>
      </c>
      <c r="K61" s="11" t="s">
        <v>453</v>
      </c>
      <c r="L61" s="11" t="s">
        <v>454</v>
      </c>
    </row>
    <row r="62" spans="1:12">
      <c r="A62" s="11" t="s">
        <v>50</v>
      </c>
      <c r="D62" s="11" t="s">
        <v>226</v>
      </c>
      <c r="E62" s="19" t="s">
        <v>278</v>
      </c>
      <c r="F62" s="10">
        <v>39965</v>
      </c>
      <c r="G62" s="10">
        <v>44348</v>
      </c>
      <c r="H62" s="11">
        <v>20</v>
      </c>
      <c r="I62" s="20" t="s">
        <v>225</v>
      </c>
      <c r="J62" s="11" t="s">
        <v>227</v>
      </c>
      <c r="K62" s="11" t="s">
        <v>453</v>
      </c>
      <c r="L62" s="11" t="s">
        <v>454</v>
      </c>
    </row>
    <row r="63" spans="1:12">
      <c r="A63" s="11" t="s">
        <v>51</v>
      </c>
      <c r="D63" s="11" t="s">
        <v>226</v>
      </c>
      <c r="E63" s="19" t="s">
        <v>279</v>
      </c>
      <c r="F63" s="10">
        <v>39965</v>
      </c>
      <c r="G63" s="10">
        <v>44348</v>
      </c>
      <c r="H63" s="11">
        <v>20</v>
      </c>
      <c r="I63" s="20" t="s">
        <v>225</v>
      </c>
      <c r="J63" s="11" t="s">
        <v>227</v>
      </c>
      <c r="K63" s="11" t="s">
        <v>453</v>
      </c>
      <c r="L63" s="11" t="s">
        <v>454</v>
      </c>
    </row>
    <row r="64" spans="1:12">
      <c r="A64" s="11" t="s">
        <v>52</v>
      </c>
      <c r="D64" s="11" t="s">
        <v>226</v>
      </c>
      <c r="E64" s="19" t="s">
        <v>280</v>
      </c>
      <c r="F64" s="10">
        <v>39965</v>
      </c>
      <c r="G64" s="10">
        <v>44348</v>
      </c>
      <c r="H64" s="11">
        <v>20</v>
      </c>
      <c r="I64" s="20" t="s">
        <v>225</v>
      </c>
      <c r="J64" s="11" t="s">
        <v>227</v>
      </c>
      <c r="K64" s="11" t="s">
        <v>453</v>
      </c>
      <c r="L64" s="11" t="s">
        <v>454</v>
      </c>
    </row>
    <row r="65" spans="1:12">
      <c r="A65" s="11" t="s">
        <v>53</v>
      </c>
      <c r="D65" s="11" t="s">
        <v>226</v>
      </c>
      <c r="E65" s="19" t="s">
        <v>281</v>
      </c>
      <c r="F65" s="10">
        <v>39965</v>
      </c>
      <c r="G65" s="10">
        <v>44348</v>
      </c>
      <c r="H65" s="11">
        <v>20</v>
      </c>
      <c r="I65" s="20" t="s">
        <v>225</v>
      </c>
      <c r="J65" s="11" t="s">
        <v>227</v>
      </c>
      <c r="K65" s="11" t="s">
        <v>453</v>
      </c>
      <c r="L65" s="11" t="s">
        <v>454</v>
      </c>
    </row>
    <row r="66" spans="1:12">
      <c r="A66" s="11" t="s">
        <v>54</v>
      </c>
      <c r="D66" s="11" t="s">
        <v>226</v>
      </c>
      <c r="E66" s="19" t="s">
        <v>282</v>
      </c>
      <c r="F66" s="10">
        <v>39965</v>
      </c>
      <c r="G66" s="10">
        <v>44348</v>
      </c>
      <c r="H66" s="11">
        <v>20</v>
      </c>
      <c r="I66" s="20" t="s">
        <v>225</v>
      </c>
      <c r="J66" s="11" t="s">
        <v>227</v>
      </c>
      <c r="K66" s="11" t="s">
        <v>453</v>
      </c>
      <c r="L66" s="11" t="s">
        <v>454</v>
      </c>
    </row>
    <row r="67" spans="1:12">
      <c r="A67" s="11" t="s">
        <v>55</v>
      </c>
      <c r="D67" s="11" t="s">
        <v>226</v>
      </c>
      <c r="E67" s="19" t="s">
        <v>283</v>
      </c>
      <c r="F67" s="10">
        <v>39965</v>
      </c>
      <c r="G67" s="10">
        <v>44348</v>
      </c>
      <c r="H67" s="11">
        <v>20</v>
      </c>
      <c r="I67" s="20" t="s">
        <v>225</v>
      </c>
      <c r="J67" s="11" t="s">
        <v>227</v>
      </c>
      <c r="K67" s="11" t="s">
        <v>453</v>
      </c>
      <c r="L67" s="11" t="s">
        <v>454</v>
      </c>
    </row>
    <row r="68" spans="1:12">
      <c r="A68" s="11" t="s">
        <v>56</v>
      </c>
      <c r="D68" s="11" t="s">
        <v>226</v>
      </c>
      <c r="E68" s="19" t="s">
        <v>284</v>
      </c>
      <c r="F68" s="10">
        <v>39965</v>
      </c>
      <c r="G68" s="10">
        <v>44348</v>
      </c>
      <c r="H68" s="11">
        <v>20</v>
      </c>
      <c r="I68" s="20" t="s">
        <v>225</v>
      </c>
      <c r="J68" s="11" t="s">
        <v>227</v>
      </c>
      <c r="K68" s="11" t="s">
        <v>453</v>
      </c>
      <c r="L68" s="11" t="s">
        <v>454</v>
      </c>
    </row>
    <row r="69" spans="1:12">
      <c r="A69" s="11" t="s">
        <v>57</v>
      </c>
      <c r="D69" s="11" t="s">
        <v>226</v>
      </c>
      <c r="E69" s="19" t="s">
        <v>285</v>
      </c>
      <c r="F69" s="10">
        <v>39965</v>
      </c>
      <c r="G69" s="10">
        <v>44348</v>
      </c>
      <c r="H69" s="11">
        <v>20</v>
      </c>
      <c r="I69" s="20" t="s">
        <v>225</v>
      </c>
      <c r="J69" s="11" t="s">
        <v>227</v>
      </c>
      <c r="K69" s="11" t="s">
        <v>453</v>
      </c>
      <c r="L69" s="11" t="s">
        <v>454</v>
      </c>
    </row>
    <row r="70" spans="1:12">
      <c r="A70" s="11" t="s">
        <v>58</v>
      </c>
      <c r="D70" s="11" t="s">
        <v>226</v>
      </c>
      <c r="E70" s="19" t="s">
        <v>286</v>
      </c>
      <c r="F70" s="10">
        <v>39965</v>
      </c>
      <c r="G70" s="10">
        <v>44348</v>
      </c>
      <c r="H70" s="11">
        <v>20</v>
      </c>
      <c r="I70" s="20" t="s">
        <v>225</v>
      </c>
      <c r="J70" s="11" t="s">
        <v>227</v>
      </c>
      <c r="K70" s="11" t="s">
        <v>453</v>
      </c>
      <c r="L70" s="11" t="s">
        <v>454</v>
      </c>
    </row>
    <row r="71" spans="1:12">
      <c r="A71" s="11" t="s">
        <v>59</v>
      </c>
      <c r="D71" s="11" t="s">
        <v>226</v>
      </c>
      <c r="E71" s="19" t="s">
        <v>287</v>
      </c>
      <c r="F71" s="10">
        <v>39965</v>
      </c>
      <c r="G71" s="10">
        <v>44348</v>
      </c>
      <c r="H71" s="11">
        <v>20</v>
      </c>
      <c r="I71" s="20" t="s">
        <v>225</v>
      </c>
      <c r="J71" s="11" t="s">
        <v>227</v>
      </c>
      <c r="K71" s="11" t="s">
        <v>453</v>
      </c>
      <c r="L71" s="11" t="s">
        <v>454</v>
      </c>
    </row>
    <row r="72" spans="1:12">
      <c r="A72" s="11" t="s">
        <v>60</v>
      </c>
      <c r="D72" s="11" t="s">
        <v>226</v>
      </c>
      <c r="E72" s="19" t="s">
        <v>288</v>
      </c>
      <c r="F72" s="10">
        <v>39965</v>
      </c>
      <c r="G72" s="10">
        <v>44348</v>
      </c>
      <c r="H72" s="11">
        <v>20</v>
      </c>
      <c r="I72" s="20" t="s">
        <v>225</v>
      </c>
      <c r="J72" s="11" t="s">
        <v>227</v>
      </c>
      <c r="K72" s="11" t="s">
        <v>453</v>
      </c>
      <c r="L72" s="11" t="s">
        <v>454</v>
      </c>
    </row>
    <row r="73" spans="1:12">
      <c r="A73" s="11" t="s">
        <v>61</v>
      </c>
      <c r="D73" s="11" t="s">
        <v>226</v>
      </c>
      <c r="E73" s="19" t="s">
        <v>289</v>
      </c>
      <c r="F73" s="10">
        <v>39965</v>
      </c>
      <c r="G73" s="10">
        <v>44348</v>
      </c>
      <c r="H73" s="11">
        <v>20</v>
      </c>
      <c r="I73" s="20" t="s">
        <v>225</v>
      </c>
      <c r="J73" s="11" t="s">
        <v>227</v>
      </c>
      <c r="K73" s="11" t="s">
        <v>453</v>
      </c>
      <c r="L73" s="11" t="s">
        <v>454</v>
      </c>
    </row>
    <row r="74" spans="1:12">
      <c r="A74" s="11" t="s">
        <v>62</v>
      </c>
      <c r="D74" s="11" t="s">
        <v>226</v>
      </c>
      <c r="E74" s="19" t="s">
        <v>290</v>
      </c>
      <c r="F74" s="10">
        <v>39965</v>
      </c>
      <c r="G74" s="10">
        <v>44348</v>
      </c>
      <c r="H74" s="11">
        <v>20</v>
      </c>
      <c r="I74" s="20" t="s">
        <v>225</v>
      </c>
      <c r="J74" s="11" t="s">
        <v>227</v>
      </c>
      <c r="K74" s="11" t="s">
        <v>453</v>
      </c>
      <c r="L74" s="11" t="s">
        <v>454</v>
      </c>
    </row>
    <row r="75" spans="1:12">
      <c r="A75" s="11" t="s">
        <v>63</v>
      </c>
      <c r="D75" s="11" t="s">
        <v>226</v>
      </c>
      <c r="E75" s="19" t="s">
        <v>291</v>
      </c>
      <c r="F75" s="10">
        <v>39965</v>
      </c>
      <c r="G75" s="10">
        <v>44348</v>
      </c>
      <c r="H75" s="11">
        <v>20</v>
      </c>
      <c r="I75" s="20" t="s">
        <v>225</v>
      </c>
      <c r="J75" s="11" t="s">
        <v>227</v>
      </c>
      <c r="K75" s="11" t="s">
        <v>453</v>
      </c>
      <c r="L75" s="11" t="s">
        <v>454</v>
      </c>
    </row>
    <row r="76" spans="1:12">
      <c r="A76" s="11" t="s">
        <v>64</v>
      </c>
      <c r="D76" s="11" t="s">
        <v>226</v>
      </c>
      <c r="E76" s="19" t="s">
        <v>292</v>
      </c>
      <c r="F76" s="10">
        <v>39965</v>
      </c>
      <c r="G76" s="10">
        <v>44348</v>
      </c>
      <c r="H76" s="11">
        <v>20</v>
      </c>
      <c r="I76" s="20" t="s">
        <v>225</v>
      </c>
      <c r="J76" s="11" t="s">
        <v>227</v>
      </c>
      <c r="K76" s="11" t="s">
        <v>453</v>
      </c>
      <c r="L76" s="11" t="s">
        <v>454</v>
      </c>
    </row>
    <row r="77" spans="1:12">
      <c r="A77" s="11" t="s">
        <v>65</v>
      </c>
      <c r="D77" s="11" t="s">
        <v>226</v>
      </c>
      <c r="E77" s="19" t="s">
        <v>293</v>
      </c>
      <c r="F77" s="10">
        <v>39965</v>
      </c>
      <c r="G77" s="10">
        <v>44348</v>
      </c>
      <c r="H77" s="11">
        <v>20</v>
      </c>
      <c r="I77" s="20" t="s">
        <v>225</v>
      </c>
      <c r="J77" s="11" t="s">
        <v>227</v>
      </c>
      <c r="K77" s="11" t="s">
        <v>453</v>
      </c>
      <c r="L77" s="11" t="s">
        <v>454</v>
      </c>
    </row>
    <row r="78" spans="1:12">
      <c r="A78" s="11" t="s">
        <v>66</v>
      </c>
      <c r="D78" s="11" t="s">
        <v>226</v>
      </c>
      <c r="E78" s="19" t="s">
        <v>294</v>
      </c>
      <c r="F78" s="10">
        <v>39965</v>
      </c>
      <c r="G78" s="10">
        <v>44348</v>
      </c>
      <c r="H78" s="11">
        <v>20</v>
      </c>
      <c r="I78" s="20" t="s">
        <v>225</v>
      </c>
      <c r="J78" s="11" t="s">
        <v>227</v>
      </c>
      <c r="K78" s="11" t="s">
        <v>453</v>
      </c>
      <c r="L78" s="11" t="s">
        <v>454</v>
      </c>
    </row>
    <row r="79" spans="1:12">
      <c r="A79" s="11" t="s">
        <v>67</v>
      </c>
      <c r="D79" s="11" t="s">
        <v>226</v>
      </c>
      <c r="E79" s="19" t="s">
        <v>295</v>
      </c>
      <c r="F79" s="10">
        <v>39965</v>
      </c>
      <c r="G79" s="10">
        <v>44348</v>
      </c>
      <c r="H79" s="11">
        <v>20</v>
      </c>
      <c r="I79" s="20" t="s">
        <v>225</v>
      </c>
      <c r="J79" s="11" t="s">
        <v>227</v>
      </c>
      <c r="K79" s="11" t="s">
        <v>453</v>
      </c>
      <c r="L79" s="11" t="s">
        <v>454</v>
      </c>
    </row>
    <row r="80" spans="1:12">
      <c r="A80" s="11" t="s">
        <v>68</v>
      </c>
      <c r="D80" s="11" t="s">
        <v>226</v>
      </c>
      <c r="E80" s="19" t="s">
        <v>296</v>
      </c>
      <c r="F80" s="10">
        <v>39965</v>
      </c>
      <c r="G80" s="10">
        <v>44348</v>
      </c>
      <c r="H80" s="11">
        <v>20</v>
      </c>
      <c r="I80" s="20" t="s">
        <v>225</v>
      </c>
      <c r="J80" s="11" t="s">
        <v>227</v>
      </c>
      <c r="K80" s="11" t="s">
        <v>453</v>
      </c>
      <c r="L80" s="11" t="s">
        <v>454</v>
      </c>
    </row>
    <row r="81" spans="1:12">
      <c r="A81" s="11" t="s">
        <v>69</v>
      </c>
      <c r="D81" s="11" t="s">
        <v>226</v>
      </c>
      <c r="E81" s="19" t="s">
        <v>297</v>
      </c>
      <c r="F81" s="10">
        <v>39965</v>
      </c>
      <c r="G81" s="10">
        <v>44348</v>
      </c>
      <c r="H81" s="11">
        <v>20</v>
      </c>
      <c r="I81" s="20" t="s">
        <v>225</v>
      </c>
      <c r="J81" s="11" t="s">
        <v>227</v>
      </c>
      <c r="K81" s="11" t="s">
        <v>453</v>
      </c>
      <c r="L81" s="11" t="s">
        <v>454</v>
      </c>
    </row>
    <row r="82" spans="1:12">
      <c r="A82" s="11" t="s">
        <v>70</v>
      </c>
      <c r="D82" s="11" t="s">
        <v>226</v>
      </c>
      <c r="E82" s="19" t="s">
        <v>298</v>
      </c>
      <c r="F82" s="10">
        <v>39965</v>
      </c>
      <c r="G82" s="10">
        <v>44348</v>
      </c>
      <c r="H82" s="11">
        <v>20</v>
      </c>
      <c r="I82" s="20" t="s">
        <v>225</v>
      </c>
      <c r="J82" s="11" t="s">
        <v>227</v>
      </c>
      <c r="K82" s="11" t="s">
        <v>453</v>
      </c>
      <c r="L82" s="11" t="s">
        <v>454</v>
      </c>
    </row>
    <row r="83" spans="1:12">
      <c r="A83" s="11" t="s">
        <v>71</v>
      </c>
      <c r="D83" s="11" t="s">
        <v>226</v>
      </c>
      <c r="E83" s="19" t="s">
        <v>299</v>
      </c>
      <c r="F83" s="10">
        <v>39965</v>
      </c>
      <c r="G83" s="10">
        <v>44348</v>
      </c>
      <c r="H83" s="11">
        <v>20</v>
      </c>
      <c r="I83" s="20" t="s">
        <v>225</v>
      </c>
      <c r="J83" s="11" t="s">
        <v>227</v>
      </c>
      <c r="K83" s="11" t="s">
        <v>453</v>
      </c>
      <c r="L83" s="11" t="s">
        <v>454</v>
      </c>
    </row>
    <row r="84" spans="1:12">
      <c r="A84" s="11" t="s">
        <v>72</v>
      </c>
      <c r="D84" s="11" t="s">
        <v>226</v>
      </c>
      <c r="E84" s="19" t="s">
        <v>300</v>
      </c>
      <c r="F84" s="10">
        <v>39965</v>
      </c>
      <c r="G84" s="10">
        <v>44348</v>
      </c>
      <c r="H84" s="11">
        <v>20</v>
      </c>
      <c r="I84" s="20" t="s">
        <v>225</v>
      </c>
      <c r="J84" s="11" t="s">
        <v>227</v>
      </c>
      <c r="K84" s="11" t="s">
        <v>453</v>
      </c>
      <c r="L84" s="11" t="s">
        <v>454</v>
      </c>
    </row>
    <row r="85" spans="1:12">
      <c r="A85" s="11" t="s">
        <v>73</v>
      </c>
      <c r="D85" s="11" t="s">
        <v>226</v>
      </c>
      <c r="E85" s="19" t="s">
        <v>301</v>
      </c>
      <c r="F85" s="10">
        <v>39965</v>
      </c>
      <c r="G85" s="10">
        <v>44348</v>
      </c>
      <c r="H85" s="11">
        <v>20</v>
      </c>
      <c r="I85" s="20" t="s">
        <v>225</v>
      </c>
      <c r="J85" s="11" t="s">
        <v>227</v>
      </c>
      <c r="K85" s="11" t="s">
        <v>453</v>
      </c>
      <c r="L85" s="11" t="s">
        <v>454</v>
      </c>
    </row>
    <row r="86" spans="1:12">
      <c r="A86" s="11" t="s">
        <v>74</v>
      </c>
      <c r="D86" s="11" t="s">
        <v>226</v>
      </c>
      <c r="E86" s="19" t="s">
        <v>302</v>
      </c>
      <c r="F86" s="10">
        <v>39965</v>
      </c>
      <c r="G86" s="10">
        <v>44348</v>
      </c>
      <c r="H86" s="11">
        <v>20</v>
      </c>
      <c r="I86" s="20" t="s">
        <v>225</v>
      </c>
      <c r="J86" s="11" t="s">
        <v>227</v>
      </c>
      <c r="K86" s="11" t="s">
        <v>453</v>
      </c>
      <c r="L86" s="11" t="s">
        <v>454</v>
      </c>
    </row>
    <row r="87" spans="1:12">
      <c r="A87" s="11" t="s">
        <v>75</v>
      </c>
      <c r="D87" s="11" t="s">
        <v>226</v>
      </c>
      <c r="E87" s="19" t="s">
        <v>303</v>
      </c>
      <c r="F87" s="10">
        <v>39965</v>
      </c>
      <c r="G87" s="10">
        <v>44348</v>
      </c>
      <c r="H87" s="11">
        <v>20</v>
      </c>
      <c r="I87" s="20" t="s">
        <v>225</v>
      </c>
      <c r="J87" s="11" t="s">
        <v>227</v>
      </c>
      <c r="K87" s="11" t="s">
        <v>453</v>
      </c>
      <c r="L87" s="11" t="s">
        <v>454</v>
      </c>
    </row>
    <row r="88" spans="1:12">
      <c r="A88" s="11" t="s">
        <v>76</v>
      </c>
      <c r="D88" s="11" t="s">
        <v>226</v>
      </c>
      <c r="E88" s="19" t="s">
        <v>304</v>
      </c>
      <c r="F88" s="10">
        <v>39965</v>
      </c>
      <c r="G88" s="10">
        <v>44348</v>
      </c>
      <c r="H88" s="11">
        <v>20</v>
      </c>
      <c r="I88" s="20" t="s">
        <v>225</v>
      </c>
      <c r="J88" s="11" t="s">
        <v>227</v>
      </c>
      <c r="K88" s="11" t="s">
        <v>453</v>
      </c>
      <c r="L88" s="11" t="s">
        <v>454</v>
      </c>
    </row>
    <row r="89" spans="1:12">
      <c r="A89" s="11" t="s">
        <v>77</v>
      </c>
      <c r="D89" s="11" t="s">
        <v>226</v>
      </c>
      <c r="E89" s="19" t="s">
        <v>305</v>
      </c>
      <c r="F89" s="10">
        <v>39965</v>
      </c>
      <c r="G89" s="10">
        <v>44348</v>
      </c>
      <c r="H89" s="11">
        <v>20</v>
      </c>
      <c r="I89" s="20" t="s">
        <v>225</v>
      </c>
      <c r="J89" s="11" t="s">
        <v>227</v>
      </c>
      <c r="K89" s="11" t="s">
        <v>453</v>
      </c>
      <c r="L89" s="11" t="s">
        <v>454</v>
      </c>
    </row>
    <row r="90" spans="1:12">
      <c r="A90" s="11" t="s">
        <v>78</v>
      </c>
      <c r="D90" s="11" t="s">
        <v>226</v>
      </c>
      <c r="E90" s="19" t="s">
        <v>306</v>
      </c>
      <c r="F90" s="10">
        <v>39965</v>
      </c>
      <c r="G90" s="10">
        <v>44348</v>
      </c>
      <c r="H90" s="11">
        <v>20</v>
      </c>
      <c r="I90" s="20" t="s">
        <v>225</v>
      </c>
      <c r="J90" s="11" t="s">
        <v>227</v>
      </c>
      <c r="K90" s="11" t="s">
        <v>453</v>
      </c>
      <c r="L90" s="11" t="s">
        <v>454</v>
      </c>
    </row>
    <row r="91" spans="1:12">
      <c r="A91" s="11" t="s">
        <v>79</v>
      </c>
      <c r="D91" s="11" t="s">
        <v>226</v>
      </c>
      <c r="E91" s="19" t="s">
        <v>307</v>
      </c>
      <c r="F91" s="10">
        <v>39965</v>
      </c>
      <c r="G91" s="10">
        <v>44348</v>
      </c>
      <c r="H91" s="11">
        <v>20</v>
      </c>
      <c r="I91" s="20" t="s">
        <v>225</v>
      </c>
      <c r="J91" s="11" t="s">
        <v>227</v>
      </c>
      <c r="K91" s="11" t="s">
        <v>453</v>
      </c>
      <c r="L91" s="11" t="s">
        <v>454</v>
      </c>
    </row>
    <row r="92" spans="1:12">
      <c r="A92" s="11" t="s">
        <v>80</v>
      </c>
      <c r="D92" s="11" t="s">
        <v>226</v>
      </c>
      <c r="E92" s="19" t="s">
        <v>308</v>
      </c>
      <c r="F92" s="10">
        <v>39965</v>
      </c>
      <c r="G92" s="10">
        <v>44348</v>
      </c>
      <c r="H92" s="11">
        <v>20</v>
      </c>
      <c r="I92" s="20" t="s">
        <v>225</v>
      </c>
      <c r="J92" s="11" t="s">
        <v>227</v>
      </c>
      <c r="K92" s="11" t="s">
        <v>453</v>
      </c>
      <c r="L92" s="11" t="s">
        <v>454</v>
      </c>
    </row>
    <row r="93" spans="1:12">
      <c r="A93" s="11" t="s">
        <v>81</v>
      </c>
      <c r="D93" s="11" t="s">
        <v>226</v>
      </c>
      <c r="E93" s="19" t="s">
        <v>309</v>
      </c>
      <c r="F93" s="10">
        <v>39965</v>
      </c>
      <c r="G93" s="10">
        <v>44348</v>
      </c>
      <c r="H93" s="11">
        <v>20</v>
      </c>
      <c r="I93" s="20" t="s">
        <v>225</v>
      </c>
      <c r="J93" s="11" t="s">
        <v>227</v>
      </c>
      <c r="K93" s="11" t="s">
        <v>453</v>
      </c>
      <c r="L93" s="11" t="s">
        <v>454</v>
      </c>
    </row>
    <row r="94" spans="1:12">
      <c r="A94" s="11" t="s">
        <v>82</v>
      </c>
      <c r="D94" s="11" t="s">
        <v>226</v>
      </c>
      <c r="E94" s="19" t="s">
        <v>310</v>
      </c>
      <c r="F94" s="10">
        <v>39965</v>
      </c>
      <c r="G94" s="10">
        <v>44348</v>
      </c>
      <c r="H94" s="11">
        <v>20</v>
      </c>
      <c r="I94" s="20" t="s">
        <v>225</v>
      </c>
      <c r="J94" s="11" t="s">
        <v>227</v>
      </c>
      <c r="K94" s="11" t="s">
        <v>453</v>
      </c>
      <c r="L94" s="11" t="s">
        <v>454</v>
      </c>
    </row>
    <row r="95" spans="1:12">
      <c r="A95" s="11" t="s">
        <v>83</v>
      </c>
      <c r="D95" s="11" t="s">
        <v>226</v>
      </c>
      <c r="E95" s="19" t="s">
        <v>311</v>
      </c>
      <c r="F95" s="10">
        <v>39965</v>
      </c>
      <c r="G95" s="10">
        <v>44348</v>
      </c>
      <c r="H95" s="11">
        <v>20</v>
      </c>
      <c r="I95" s="20" t="s">
        <v>225</v>
      </c>
      <c r="J95" s="11" t="s">
        <v>227</v>
      </c>
      <c r="K95" s="11" t="s">
        <v>453</v>
      </c>
      <c r="L95" s="11" t="s">
        <v>454</v>
      </c>
    </row>
    <row r="96" spans="1:12">
      <c r="A96" s="11" t="s">
        <v>84</v>
      </c>
      <c r="D96" s="11" t="s">
        <v>226</v>
      </c>
      <c r="E96" s="19" t="s">
        <v>312</v>
      </c>
      <c r="F96" s="10">
        <v>39965</v>
      </c>
      <c r="G96" s="10">
        <v>44348</v>
      </c>
      <c r="H96" s="11">
        <v>20</v>
      </c>
      <c r="I96" s="20" t="s">
        <v>225</v>
      </c>
      <c r="J96" s="11" t="s">
        <v>227</v>
      </c>
      <c r="K96" s="11" t="s">
        <v>453</v>
      </c>
      <c r="L96" s="11" t="s">
        <v>454</v>
      </c>
    </row>
    <row r="97" spans="1:12">
      <c r="A97" s="11" t="s">
        <v>85</v>
      </c>
      <c r="D97" s="11" t="s">
        <v>226</v>
      </c>
      <c r="E97" s="19" t="s">
        <v>313</v>
      </c>
      <c r="F97" s="10">
        <v>39965</v>
      </c>
      <c r="G97" s="10">
        <v>44348</v>
      </c>
      <c r="H97" s="11">
        <v>20</v>
      </c>
      <c r="I97" s="20" t="s">
        <v>225</v>
      </c>
      <c r="J97" s="11" t="s">
        <v>227</v>
      </c>
      <c r="K97" s="11" t="s">
        <v>453</v>
      </c>
      <c r="L97" s="11" t="s">
        <v>454</v>
      </c>
    </row>
    <row r="98" spans="1:12">
      <c r="A98" s="11" t="s">
        <v>86</v>
      </c>
      <c r="D98" s="11" t="s">
        <v>226</v>
      </c>
      <c r="E98" s="19" t="s">
        <v>314</v>
      </c>
      <c r="F98" s="10">
        <v>39965</v>
      </c>
      <c r="G98" s="10">
        <v>44348</v>
      </c>
      <c r="H98" s="11">
        <v>20</v>
      </c>
      <c r="I98" s="20" t="s">
        <v>225</v>
      </c>
      <c r="J98" s="11" t="s">
        <v>227</v>
      </c>
      <c r="K98" s="11" t="s">
        <v>453</v>
      </c>
      <c r="L98" s="11" t="s">
        <v>454</v>
      </c>
    </row>
    <row r="99" spans="1:12">
      <c r="A99" s="11" t="s">
        <v>87</v>
      </c>
      <c r="D99" s="11" t="s">
        <v>226</v>
      </c>
      <c r="E99" s="19" t="s">
        <v>315</v>
      </c>
      <c r="F99" s="10">
        <v>39965</v>
      </c>
      <c r="G99" s="10">
        <v>44348</v>
      </c>
      <c r="H99" s="11">
        <v>20</v>
      </c>
      <c r="I99" s="20" t="s">
        <v>225</v>
      </c>
      <c r="J99" s="11" t="s">
        <v>227</v>
      </c>
      <c r="K99" s="11" t="s">
        <v>453</v>
      </c>
      <c r="L99" s="11" t="s">
        <v>454</v>
      </c>
    </row>
    <row r="100" spans="1:12">
      <c r="A100" s="11" t="s">
        <v>88</v>
      </c>
      <c r="D100" s="11" t="s">
        <v>226</v>
      </c>
      <c r="E100" s="19" t="s">
        <v>316</v>
      </c>
      <c r="F100" s="10">
        <v>39965</v>
      </c>
      <c r="G100" s="10">
        <v>44348</v>
      </c>
      <c r="H100" s="11">
        <v>20</v>
      </c>
      <c r="I100" s="20" t="s">
        <v>225</v>
      </c>
      <c r="J100" s="11" t="s">
        <v>227</v>
      </c>
      <c r="K100" s="11" t="s">
        <v>453</v>
      </c>
      <c r="L100" s="11" t="s">
        <v>454</v>
      </c>
    </row>
    <row r="101" spans="1:12">
      <c r="A101" s="11" t="s">
        <v>89</v>
      </c>
      <c r="D101" s="11" t="s">
        <v>226</v>
      </c>
      <c r="E101" s="19" t="s">
        <v>317</v>
      </c>
      <c r="F101" s="10">
        <v>39965</v>
      </c>
      <c r="G101" s="10">
        <v>44348</v>
      </c>
      <c r="H101" s="11">
        <v>20</v>
      </c>
      <c r="I101" s="20" t="s">
        <v>225</v>
      </c>
      <c r="J101" s="11" t="s">
        <v>227</v>
      </c>
      <c r="K101" s="11" t="s">
        <v>453</v>
      </c>
      <c r="L101" s="11" t="s">
        <v>454</v>
      </c>
    </row>
    <row r="102" spans="1:12">
      <c r="A102" s="11" t="s">
        <v>90</v>
      </c>
      <c r="D102" s="11" t="s">
        <v>226</v>
      </c>
      <c r="E102" s="19" t="s">
        <v>318</v>
      </c>
      <c r="F102" s="10">
        <v>39965</v>
      </c>
      <c r="G102" s="10">
        <v>44348</v>
      </c>
      <c r="H102" s="11">
        <v>20</v>
      </c>
      <c r="I102" s="20" t="s">
        <v>225</v>
      </c>
      <c r="J102" s="11" t="s">
        <v>227</v>
      </c>
      <c r="K102" s="11" t="s">
        <v>453</v>
      </c>
      <c r="L102" s="11" t="s">
        <v>454</v>
      </c>
    </row>
    <row r="103" spans="1:12">
      <c r="A103" s="11" t="s">
        <v>91</v>
      </c>
      <c r="D103" s="11" t="s">
        <v>226</v>
      </c>
      <c r="E103" s="19" t="s">
        <v>319</v>
      </c>
      <c r="F103" s="10">
        <v>39965</v>
      </c>
      <c r="G103" s="10">
        <v>44348</v>
      </c>
      <c r="H103" s="11">
        <v>20</v>
      </c>
      <c r="I103" s="20" t="s">
        <v>225</v>
      </c>
      <c r="J103" s="11" t="s">
        <v>227</v>
      </c>
      <c r="K103" s="11" t="s">
        <v>453</v>
      </c>
      <c r="L103" s="11" t="s">
        <v>454</v>
      </c>
    </row>
    <row r="104" spans="1:12">
      <c r="A104" s="11" t="s">
        <v>92</v>
      </c>
      <c r="D104" s="11" t="s">
        <v>226</v>
      </c>
      <c r="E104" s="19" t="s">
        <v>320</v>
      </c>
      <c r="F104" s="10">
        <v>39965</v>
      </c>
      <c r="G104" s="10">
        <v>44348</v>
      </c>
      <c r="H104" s="11">
        <v>20</v>
      </c>
      <c r="I104" s="20" t="s">
        <v>225</v>
      </c>
      <c r="J104" s="11" t="s">
        <v>227</v>
      </c>
      <c r="K104" s="11" t="s">
        <v>453</v>
      </c>
      <c r="L104" s="11" t="s">
        <v>454</v>
      </c>
    </row>
    <row r="105" spans="1:12">
      <c r="A105" s="11" t="s">
        <v>93</v>
      </c>
      <c r="D105" s="11" t="s">
        <v>226</v>
      </c>
      <c r="E105" s="19" t="s">
        <v>321</v>
      </c>
      <c r="F105" s="10">
        <v>39965</v>
      </c>
      <c r="G105" s="10">
        <v>44348</v>
      </c>
      <c r="H105" s="11">
        <v>20</v>
      </c>
      <c r="I105" s="20" t="s">
        <v>225</v>
      </c>
      <c r="J105" s="11" t="s">
        <v>227</v>
      </c>
      <c r="K105" s="11" t="s">
        <v>453</v>
      </c>
      <c r="L105" s="11" t="s">
        <v>454</v>
      </c>
    </row>
    <row r="106" spans="1:12">
      <c r="A106" s="11" t="s">
        <v>94</v>
      </c>
      <c r="D106" s="11" t="s">
        <v>226</v>
      </c>
      <c r="E106" s="19" t="s">
        <v>322</v>
      </c>
      <c r="F106" s="10">
        <v>39965</v>
      </c>
      <c r="G106" s="10">
        <v>44348</v>
      </c>
      <c r="H106" s="11">
        <v>20</v>
      </c>
      <c r="I106" s="20" t="s">
        <v>225</v>
      </c>
      <c r="J106" s="11" t="s">
        <v>227</v>
      </c>
      <c r="K106" s="11" t="s">
        <v>453</v>
      </c>
      <c r="L106" s="11" t="s">
        <v>454</v>
      </c>
    </row>
    <row r="107" spans="1:12">
      <c r="A107" s="11" t="s">
        <v>95</v>
      </c>
      <c r="D107" s="11" t="s">
        <v>226</v>
      </c>
      <c r="E107" s="19" t="s">
        <v>323</v>
      </c>
      <c r="F107" s="10">
        <v>39965</v>
      </c>
      <c r="G107" s="10">
        <v>44348</v>
      </c>
      <c r="H107" s="11">
        <v>20</v>
      </c>
      <c r="I107" s="20" t="s">
        <v>225</v>
      </c>
      <c r="J107" s="11" t="s">
        <v>227</v>
      </c>
      <c r="K107" s="11" t="s">
        <v>453</v>
      </c>
      <c r="L107" s="11" t="s">
        <v>454</v>
      </c>
    </row>
    <row r="108" spans="1:12">
      <c r="A108" s="11" t="s">
        <v>96</v>
      </c>
      <c r="D108" s="11" t="s">
        <v>226</v>
      </c>
      <c r="E108" s="19" t="s">
        <v>324</v>
      </c>
      <c r="F108" s="10">
        <v>39965</v>
      </c>
      <c r="G108" s="10">
        <v>44348</v>
      </c>
      <c r="H108" s="11">
        <v>20</v>
      </c>
      <c r="I108" s="20" t="s">
        <v>225</v>
      </c>
      <c r="J108" s="11" t="s">
        <v>227</v>
      </c>
      <c r="K108" s="11" t="s">
        <v>453</v>
      </c>
      <c r="L108" s="11" t="s">
        <v>454</v>
      </c>
    </row>
    <row r="109" spans="1:12">
      <c r="A109" s="11" t="s">
        <v>97</v>
      </c>
      <c r="D109" s="11" t="s">
        <v>226</v>
      </c>
      <c r="E109" s="19" t="s">
        <v>325</v>
      </c>
      <c r="F109" s="10">
        <v>39965</v>
      </c>
      <c r="G109" s="10">
        <v>44348</v>
      </c>
      <c r="H109" s="11">
        <v>20</v>
      </c>
      <c r="I109" s="20" t="s">
        <v>225</v>
      </c>
      <c r="J109" s="11" t="s">
        <v>227</v>
      </c>
      <c r="K109" s="11" t="s">
        <v>453</v>
      </c>
      <c r="L109" s="11" t="s">
        <v>454</v>
      </c>
    </row>
    <row r="110" spans="1:12">
      <c r="A110" s="11" t="s">
        <v>98</v>
      </c>
      <c r="D110" s="11" t="s">
        <v>226</v>
      </c>
      <c r="E110" s="19" t="s">
        <v>326</v>
      </c>
      <c r="F110" s="10">
        <v>39965</v>
      </c>
      <c r="G110" s="10">
        <v>44348</v>
      </c>
      <c r="H110" s="11">
        <v>20</v>
      </c>
      <c r="I110" s="20" t="s">
        <v>225</v>
      </c>
      <c r="J110" s="11" t="s">
        <v>227</v>
      </c>
      <c r="K110" s="11" t="s">
        <v>453</v>
      </c>
      <c r="L110" s="11" t="s">
        <v>454</v>
      </c>
    </row>
    <row r="111" spans="1:12">
      <c r="A111" s="11" t="s">
        <v>99</v>
      </c>
      <c r="D111" s="11" t="s">
        <v>226</v>
      </c>
      <c r="E111" s="19" t="s">
        <v>327</v>
      </c>
      <c r="F111" s="10">
        <v>39965</v>
      </c>
      <c r="G111" s="10">
        <v>44348</v>
      </c>
      <c r="H111" s="11">
        <v>20</v>
      </c>
      <c r="I111" s="20" t="s">
        <v>225</v>
      </c>
      <c r="J111" s="11" t="s">
        <v>227</v>
      </c>
      <c r="K111" s="11" t="s">
        <v>453</v>
      </c>
      <c r="L111" s="11" t="s">
        <v>454</v>
      </c>
    </row>
    <row r="112" spans="1:12">
      <c r="A112" s="11" t="s">
        <v>100</v>
      </c>
      <c r="D112" s="11" t="s">
        <v>226</v>
      </c>
      <c r="E112" s="19" t="s">
        <v>328</v>
      </c>
      <c r="F112" s="10">
        <v>39965</v>
      </c>
      <c r="G112" s="10">
        <v>44348</v>
      </c>
      <c r="H112" s="11">
        <v>20</v>
      </c>
      <c r="I112" s="20" t="s">
        <v>225</v>
      </c>
      <c r="J112" s="11" t="s">
        <v>227</v>
      </c>
      <c r="K112" s="11" t="s">
        <v>453</v>
      </c>
      <c r="L112" s="11" t="s">
        <v>454</v>
      </c>
    </row>
    <row r="113" spans="1:12">
      <c r="A113" s="11" t="s">
        <v>101</v>
      </c>
      <c r="D113" s="11" t="s">
        <v>226</v>
      </c>
      <c r="E113" s="19" t="s">
        <v>329</v>
      </c>
      <c r="F113" s="10">
        <v>39965</v>
      </c>
      <c r="G113" s="10">
        <v>44348</v>
      </c>
      <c r="H113" s="11">
        <v>20</v>
      </c>
      <c r="I113" s="20" t="s">
        <v>225</v>
      </c>
      <c r="J113" s="11" t="s">
        <v>227</v>
      </c>
      <c r="K113" s="11" t="s">
        <v>453</v>
      </c>
      <c r="L113" s="11" t="s">
        <v>454</v>
      </c>
    </row>
    <row r="114" spans="1:12">
      <c r="A114" s="11" t="s">
        <v>102</v>
      </c>
      <c r="D114" s="11" t="s">
        <v>226</v>
      </c>
      <c r="E114" s="19" t="s">
        <v>330</v>
      </c>
      <c r="F114" s="10">
        <v>39965</v>
      </c>
      <c r="G114" s="10">
        <v>44348</v>
      </c>
      <c r="H114" s="11">
        <v>20</v>
      </c>
      <c r="I114" s="20" t="s">
        <v>225</v>
      </c>
      <c r="J114" s="11" t="s">
        <v>227</v>
      </c>
      <c r="K114" s="11" t="s">
        <v>453</v>
      </c>
      <c r="L114" s="11" t="s">
        <v>454</v>
      </c>
    </row>
    <row r="115" spans="1:12">
      <c r="A115" s="11" t="s">
        <v>103</v>
      </c>
      <c r="D115" s="11" t="s">
        <v>226</v>
      </c>
      <c r="E115" s="19" t="s">
        <v>331</v>
      </c>
      <c r="F115" s="10">
        <v>39965</v>
      </c>
      <c r="G115" s="10">
        <v>44348</v>
      </c>
      <c r="H115" s="11">
        <v>20</v>
      </c>
      <c r="I115" s="20" t="s">
        <v>225</v>
      </c>
      <c r="J115" s="11" t="s">
        <v>227</v>
      </c>
      <c r="K115" s="11" t="s">
        <v>453</v>
      </c>
      <c r="L115" s="11" t="s">
        <v>454</v>
      </c>
    </row>
    <row r="116" spans="1:12">
      <c r="A116" s="11" t="s">
        <v>104</v>
      </c>
      <c r="D116" s="11" t="s">
        <v>226</v>
      </c>
      <c r="E116" s="19" t="s">
        <v>332</v>
      </c>
      <c r="F116" s="10">
        <v>39965</v>
      </c>
      <c r="G116" s="10">
        <v>44348</v>
      </c>
      <c r="H116" s="11">
        <v>20</v>
      </c>
      <c r="I116" s="20" t="s">
        <v>225</v>
      </c>
      <c r="J116" s="11" t="s">
        <v>227</v>
      </c>
      <c r="K116" s="11" t="s">
        <v>453</v>
      </c>
      <c r="L116" s="11" t="s">
        <v>454</v>
      </c>
    </row>
    <row r="117" spans="1:12">
      <c r="A117" s="11" t="s">
        <v>105</v>
      </c>
      <c r="D117" s="11" t="s">
        <v>226</v>
      </c>
      <c r="E117" s="19" t="s">
        <v>333</v>
      </c>
      <c r="F117" s="10">
        <v>39965</v>
      </c>
      <c r="G117" s="10">
        <v>44348</v>
      </c>
      <c r="H117" s="11">
        <v>20</v>
      </c>
      <c r="I117" s="20" t="s">
        <v>225</v>
      </c>
      <c r="J117" s="11" t="s">
        <v>227</v>
      </c>
      <c r="K117" s="11" t="s">
        <v>453</v>
      </c>
      <c r="L117" s="11" t="s">
        <v>454</v>
      </c>
    </row>
    <row r="118" spans="1:12">
      <c r="A118" s="11" t="s">
        <v>106</v>
      </c>
      <c r="D118" s="11" t="s">
        <v>226</v>
      </c>
      <c r="E118" s="19" t="s">
        <v>334</v>
      </c>
      <c r="F118" s="10">
        <v>39965</v>
      </c>
      <c r="G118" s="10">
        <v>44348</v>
      </c>
      <c r="H118" s="11">
        <v>20</v>
      </c>
      <c r="I118" s="20" t="s">
        <v>225</v>
      </c>
      <c r="J118" s="11" t="s">
        <v>227</v>
      </c>
      <c r="K118" s="11" t="s">
        <v>453</v>
      </c>
      <c r="L118" s="11" t="s">
        <v>454</v>
      </c>
    </row>
    <row r="119" spans="1:12">
      <c r="A119" s="11" t="s">
        <v>107</v>
      </c>
      <c r="D119" s="11" t="s">
        <v>226</v>
      </c>
      <c r="E119" s="19" t="s">
        <v>335</v>
      </c>
      <c r="F119" s="10">
        <v>39965</v>
      </c>
      <c r="G119" s="10">
        <v>44348</v>
      </c>
      <c r="H119" s="11">
        <v>20</v>
      </c>
      <c r="I119" s="20" t="s">
        <v>225</v>
      </c>
      <c r="J119" s="11" t="s">
        <v>227</v>
      </c>
      <c r="K119" s="11" t="s">
        <v>453</v>
      </c>
      <c r="L119" s="11" t="s">
        <v>454</v>
      </c>
    </row>
    <row r="120" spans="1:12">
      <c r="A120" s="11" t="s">
        <v>108</v>
      </c>
      <c r="D120" s="11" t="s">
        <v>226</v>
      </c>
      <c r="E120" s="19" t="s">
        <v>336</v>
      </c>
      <c r="F120" s="10">
        <v>39965</v>
      </c>
      <c r="G120" s="10">
        <v>44348</v>
      </c>
      <c r="H120" s="11">
        <v>20</v>
      </c>
      <c r="I120" s="20" t="s">
        <v>225</v>
      </c>
      <c r="J120" s="11" t="s">
        <v>227</v>
      </c>
      <c r="K120" s="11" t="s">
        <v>453</v>
      </c>
      <c r="L120" s="11" t="s">
        <v>454</v>
      </c>
    </row>
    <row r="121" spans="1:12">
      <c r="A121" s="11" t="s">
        <v>109</v>
      </c>
      <c r="D121" s="11" t="s">
        <v>226</v>
      </c>
      <c r="E121" s="19" t="s">
        <v>337</v>
      </c>
      <c r="F121" s="10">
        <v>39965</v>
      </c>
      <c r="G121" s="10">
        <v>44348</v>
      </c>
      <c r="H121" s="11">
        <v>20</v>
      </c>
      <c r="I121" s="20" t="s">
        <v>225</v>
      </c>
      <c r="J121" s="11" t="s">
        <v>227</v>
      </c>
      <c r="K121" s="11" t="s">
        <v>453</v>
      </c>
      <c r="L121" s="11" t="s">
        <v>454</v>
      </c>
    </row>
    <row r="122" spans="1:12">
      <c r="A122" s="11" t="s">
        <v>110</v>
      </c>
      <c r="D122" s="11" t="s">
        <v>226</v>
      </c>
      <c r="E122" s="19" t="s">
        <v>338</v>
      </c>
      <c r="F122" s="10">
        <v>39965</v>
      </c>
      <c r="G122" s="10">
        <v>44348</v>
      </c>
      <c r="H122" s="11">
        <v>20</v>
      </c>
      <c r="I122" s="20" t="s">
        <v>225</v>
      </c>
      <c r="J122" s="11" t="s">
        <v>227</v>
      </c>
      <c r="K122" s="11" t="s">
        <v>453</v>
      </c>
      <c r="L122" s="11" t="s">
        <v>454</v>
      </c>
    </row>
    <row r="123" spans="1:12">
      <c r="A123" s="11" t="s">
        <v>111</v>
      </c>
      <c r="D123" s="11" t="s">
        <v>226</v>
      </c>
      <c r="E123" s="19" t="s">
        <v>339</v>
      </c>
      <c r="F123" s="10">
        <v>39965</v>
      </c>
      <c r="G123" s="10">
        <v>44348</v>
      </c>
      <c r="H123" s="11">
        <v>20</v>
      </c>
      <c r="I123" s="20" t="s">
        <v>225</v>
      </c>
      <c r="J123" s="11" t="s">
        <v>227</v>
      </c>
      <c r="K123" s="11" t="s">
        <v>453</v>
      </c>
      <c r="L123" s="11" t="s">
        <v>454</v>
      </c>
    </row>
    <row r="124" spans="1:12">
      <c r="A124" s="11" t="s">
        <v>112</v>
      </c>
      <c r="D124" s="11" t="s">
        <v>226</v>
      </c>
      <c r="E124" s="19" t="s">
        <v>340</v>
      </c>
      <c r="F124" s="10">
        <v>39965</v>
      </c>
      <c r="G124" s="10">
        <v>44348</v>
      </c>
      <c r="H124" s="11">
        <v>20</v>
      </c>
      <c r="I124" s="20" t="s">
        <v>225</v>
      </c>
      <c r="J124" s="11" t="s">
        <v>227</v>
      </c>
      <c r="K124" s="11" t="s">
        <v>453</v>
      </c>
      <c r="L124" s="11" t="s">
        <v>454</v>
      </c>
    </row>
    <row r="125" spans="1:12">
      <c r="A125" s="11" t="s">
        <v>113</v>
      </c>
      <c r="D125" s="11" t="s">
        <v>226</v>
      </c>
      <c r="E125" s="19" t="s">
        <v>341</v>
      </c>
      <c r="F125" s="10">
        <v>39965</v>
      </c>
      <c r="G125" s="10">
        <v>44348</v>
      </c>
      <c r="H125" s="11">
        <v>20</v>
      </c>
      <c r="I125" s="20" t="s">
        <v>225</v>
      </c>
      <c r="J125" s="11" t="s">
        <v>227</v>
      </c>
      <c r="K125" s="11" t="s">
        <v>453</v>
      </c>
      <c r="L125" s="11" t="s">
        <v>454</v>
      </c>
    </row>
    <row r="126" spans="1:12">
      <c r="A126" s="11" t="s">
        <v>114</v>
      </c>
      <c r="D126" s="11" t="s">
        <v>226</v>
      </c>
      <c r="E126" s="19" t="s">
        <v>342</v>
      </c>
      <c r="F126" s="10">
        <v>39965</v>
      </c>
      <c r="G126" s="10">
        <v>44348</v>
      </c>
      <c r="H126" s="11">
        <v>20</v>
      </c>
      <c r="I126" s="20" t="s">
        <v>225</v>
      </c>
      <c r="J126" s="11" t="s">
        <v>227</v>
      </c>
      <c r="K126" s="11" t="s">
        <v>453</v>
      </c>
      <c r="L126" s="11" t="s">
        <v>454</v>
      </c>
    </row>
    <row r="127" spans="1:12">
      <c r="A127" s="11" t="s">
        <v>115</v>
      </c>
      <c r="D127" s="11" t="s">
        <v>226</v>
      </c>
      <c r="E127" s="19" t="s">
        <v>343</v>
      </c>
      <c r="F127" s="10">
        <v>39965</v>
      </c>
      <c r="G127" s="10">
        <v>44348</v>
      </c>
      <c r="H127" s="11">
        <v>20</v>
      </c>
      <c r="I127" s="20" t="s">
        <v>225</v>
      </c>
      <c r="J127" s="11" t="s">
        <v>227</v>
      </c>
      <c r="K127" s="11" t="s">
        <v>453</v>
      </c>
      <c r="L127" s="11" t="s">
        <v>454</v>
      </c>
    </row>
    <row r="128" spans="1:12">
      <c r="A128" s="11" t="s">
        <v>116</v>
      </c>
      <c r="D128" s="11" t="s">
        <v>226</v>
      </c>
      <c r="E128" s="19" t="s">
        <v>344</v>
      </c>
      <c r="F128" s="10">
        <v>39965</v>
      </c>
      <c r="G128" s="10">
        <v>44348</v>
      </c>
      <c r="H128" s="11">
        <v>20</v>
      </c>
      <c r="I128" s="20" t="s">
        <v>225</v>
      </c>
      <c r="J128" s="11" t="s">
        <v>227</v>
      </c>
      <c r="K128" s="11" t="s">
        <v>453</v>
      </c>
      <c r="L128" s="11" t="s">
        <v>454</v>
      </c>
    </row>
    <row r="129" spans="1:12">
      <c r="A129" s="11" t="s">
        <v>117</v>
      </c>
      <c r="D129" s="11" t="s">
        <v>226</v>
      </c>
      <c r="E129" s="19" t="s">
        <v>345</v>
      </c>
      <c r="F129" s="10">
        <v>39965</v>
      </c>
      <c r="G129" s="10">
        <v>44348</v>
      </c>
      <c r="H129" s="11">
        <v>20</v>
      </c>
      <c r="I129" s="20" t="s">
        <v>225</v>
      </c>
      <c r="J129" s="11" t="s">
        <v>227</v>
      </c>
      <c r="K129" s="11" t="s">
        <v>453</v>
      </c>
      <c r="L129" s="11" t="s">
        <v>454</v>
      </c>
    </row>
    <row r="130" spans="1:12">
      <c r="A130" s="11" t="s">
        <v>118</v>
      </c>
      <c r="D130" s="11" t="s">
        <v>226</v>
      </c>
      <c r="E130" s="19" t="s">
        <v>346</v>
      </c>
      <c r="F130" s="10">
        <v>39965</v>
      </c>
      <c r="G130" s="10">
        <v>44348</v>
      </c>
      <c r="H130" s="11">
        <v>20</v>
      </c>
      <c r="I130" s="20" t="s">
        <v>225</v>
      </c>
      <c r="J130" s="11" t="s">
        <v>227</v>
      </c>
      <c r="K130" s="11" t="s">
        <v>453</v>
      </c>
      <c r="L130" s="11" t="s">
        <v>454</v>
      </c>
    </row>
    <row r="131" spans="1:12">
      <c r="A131" s="11" t="s">
        <v>119</v>
      </c>
      <c r="D131" s="11" t="s">
        <v>226</v>
      </c>
      <c r="E131" s="19" t="s">
        <v>347</v>
      </c>
      <c r="F131" s="10">
        <v>39965</v>
      </c>
      <c r="G131" s="10">
        <v>44348</v>
      </c>
      <c r="H131" s="11">
        <v>20</v>
      </c>
      <c r="I131" s="20" t="s">
        <v>225</v>
      </c>
      <c r="J131" s="11" t="s">
        <v>227</v>
      </c>
      <c r="K131" s="11" t="s">
        <v>453</v>
      </c>
      <c r="L131" s="11" t="s">
        <v>454</v>
      </c>
    </row>
    <row r="132" spans="1:12">
      <c r="A132" s="11" t="s">
        <v>120</v>
      </c>
      <c r="D132" s="11" t="s">
        <v>226</v>
      </c>
      <c r="E132" s="19" t="s">
        <v>348</v>
      </c>
      <c r="F132" s="10">
        <v>39965</v>
      </c>
      <c r="G132" s="10">
        <v>44348</v>
      </c>
      <c r="H132" s="11">
        <v>20</v>
      </c>
      <c r="I132" s="20" t="s">
        <v>225</v>
      </c>
      <c r="J132" s="11" t="s">
        <v>227</v>
      </c>
      <c r="K132" s="11" t="s">
        <v>453</v>
      </c>
      <c r="L132" s="11" t="s">
        <v>454</v>
      </c>
    </row>
    <row r="133" spans="1:12">
      <c r="A133" s="11" t="s">
        <v>121</v>
      </c>
      <c r="D133" s="11" t="s">
        <v>226</v>
      </c>
      <c r="E133" s="19" t="s">
        <v>349</v>
      </c>
      <c r="F133" s="10">
        <v>39965</v>
      </c>
      <c r="G133" s="10">
        <v>44348</v>
      </c>
      <c r="H133" s="11">
        <v>20</v>
      </c>
      <c r="I133" s="20" t="s">
        <v>225</v>
      </c>
      <c r="J133" s="11" t="s">
        <v>227</v>
      </c>
      <c r="K133" s="11" t="s">
        <v>453</v>
      </c>
      <c r="L133" s="11" t="s">
        <v>454</v>
      </c>
    </row>
    <row r="134" spans="1:12">
      <c r="A134" s="11" t="s">
        <v>122</v>
      </c>
      <c r="D134" s="11" t="s">
        <v>226</v>
      </c>
      <c r="E134" s="19" t="s">
        <v>350</v>
      </c>
      <c r="F134" s="10">
        <v>39965</v>
      </c>
      <c r="G134" s="10">
        <v>44348</v>
      </c>
      <c r="H134" s="11">
        <v>20</v>
      </c>
      <c r="I134" s="20" t="s">
        <v>225</v>
      </c>
      <c r="J134" s="11" t="s">
        <v>227</v>
      </c>
      <c r="K134" s="11" t="s">
        <v>453</v>
      </c>
      <c r="L134" s="11" t="s">
        <v>454</v>
      </c>
    </row>
    <row r="135" spans="1:12">
      <c r="A135" s="11" t="s">
        <v>123</v>
      </c>
      <c r="D135" s="11" t="s">
        <v>226</v>
      </c>
      <c r="E135" s="19" t="s">
        <v>351</v>
      </c>
      <c r="F135" s="10">
        <v>39965</v>
      </c>
      <c r="G135" s="10">
        <v>44348</v>
      </c>
      <c r="H135" s="11">
        <v>20</v>
      </c>
      <c r="I135" s="20" t="s">
        <v>225</v>
      </c>
      <c r="J135" s="11" t="s">
        <v>227</v>
      </c>
      <c r="K135" s="11" t="s">
        <v>453</v>
      </c>
      <c r="L135" s="11" t="s">
        <v>454</v>
      </c>
    </row>
    <row r="136" spans="1:12">
      <c r="A136" s="11" t="s">
        <v>124</v>
      </c>
      <c r="D136" s="11" t="s">
        <v>226</v>
      </c>
      <c r="E136" s="19" t="s">
        <v>352</v>
      </c>
      <c r="F136" s="10">
        <v>39965</v>
      </c>
      <c r="G136" s="10">
        <v>44348</v>
      </c>
      <c r="H136" s="11">
        <v>20</v>
      </c>
      <c r="I136" s="20" t="s">
        <v>225</v>
      </c>
      <c r="J136" s="11" t="s">
        <v>227</v>
      </c>
      <c r="K136" s="11" t="s">
        <v>453</v>
      </c>
      <c r="L136" s="11" t="s">
        <v>454</v>
      </c>
    </row>
    <row r="137" spans="1:12">
      <c r="A137" s="11" t="s">
        <v>125</v>
      </c>
      <c r="D137" s="11" t="s">
        <v>226</v>
      </c>
      <c r="E137" s="19" t="s">
        <v>353</v>
      </c>
      <c r="F137" s="10">
        <v>39965</v>
      </c>
      <c r="G137" s="10">
        <v>44348</v>
      </c>
      <c r="H137" s="11">
        <v>20</v>
      </c>
      <c r="I137" s="20" t="s">
        <v>225</v>
      </c>
      <c r="J137" s="11" t="s">
        <v>227</v>
      </c>
      <c r="K137" s="11" t="s">
        <v>453</v>
      </c>
      <c r="L137" s="11" t="s">
        <v>454</v>
      </c>
    </row>
    <row r="138" spans="1:12">
      <c r="A138" s="11" t="s">
        <v>126</v>
      </c>
      <c r="D138" s="11" t="s">
        <v>226</v>
      </c>
      <c r="E138" s="19" t="s">
        <v>354</v>
      </c>
      <c r="F138" s="10">
        <v>39965</v>
      </c>
      <c r="G138" s="10">
        <v>44348</v>
      </c>
      <c r="H138" s="11">
        <v>20</v>
      </c>
      <c r="I138" s="20" t="s">
        <v>225</v>
      </c>
      <c r="J138" s="11" t="s">
        <v>227</v>
      </c>
      <c r="K138" s="11" t="s">
        <v>453</v>
      </c>
      <c r="L138" s="11" t="s">
        <v>454</v>
      </c>
    </row>
    <row r="139" spans="1:12">
      <c r="A139" s="11" t="s">
        <v>127</v>
      </c>
      <c r="D139" s="11" t="s">
        <v>226</v>
      </c>
      <c r="E139" s="19" t="s">
        <v>355</v>
      </c>
      <c r="F139" s="10">
        <v>39965</v>
      </c>
      <c r="G139" s="10">
        <v>44348</v>
      </c>
      <c r="H139" s="11">
        <v>20</v>
      </c>
      <c r="I139" s="20" t="s">
        <v>225</v>
      </c>
      <c r="J139" s="11" t="s">
        <v>227</v>
      </c>
      <c r="K139" s="11" t="s">
        <v>453</v>
      </c>
      <c r="L139" s="11" t="s">
        <v>454</v>
      </c>
    </row>
    <row r="140" spans="1:12">
      <c r="A140" s="11" t="s">
        <v>128</v>
      </c>
      <c r="D140" s="11" t="s">
        <v>226</v>
      </c>
      <c r="E140" s="19" t="s">
        <v>356</v>
      </c>
      <c r="F140" s="10">
        <v>39965</v>
      </c>
      <c r="G140" s="10">
        <v>44348</v>
      </c>
      <c r="H140" s="11">
        <v>20</v>
      </c>
      <c r="I140" s="20" t="s">
        <v>225</v>
      </c>
      <c r="J140" s="11" t="s">
        <v>227</v>
      </c>
      <c r="K140" s="11" t="s">
        <v>453</v>
      </c>
      <c r="L140" s="11" t="s">
        <v>454</v>
      </c>
    </row>
    <row r="141" spans="1:12">
      <c r="A141" s="11" t="s">
        <v>129</v>
      </c>
      <c r="D141" s="11" t="s">
        <v>226</v>
      </c>
      <c r="E141" s="19" t="s">
        <v>357</v>
      </c>
      <c r="F141" s="10">
        <v>39965</v>
      </c>
      <c r="G141" s="10">
        <v>44348</v>
      </c>
      <c r="H141" s="11">
        <v>20</v>
      </c>
      <c r="I141" s="20" t="s">
        <v>225</v>
      </c>
      <c r="J141" s="11" t="s">
        <v>227</v>
      </c>
      <c r="K141" s="11" t="s">
        <v>453</v>
      </c>
      <c r="L141" s="11" t="s">
        <v>454</v>
      </c>
    </row>
    <row r="142" spans="1:12">
      <c r="A142" s="11" t="s">
        <v>130</v>
      </c>
      <c r="D142" s="11" t="s">
        <v>226</v>
      </c>
      <c r="E142" s="19" t="s">
        <v>358</v>
      </c>
      <c r="F142" s="10">
        <v>39965</v>
      </c>
      <c r="G142" s="10">
        <v>44348</v>
      </c>
      <c r="H142" s="11">
        <v>20</v>
      </c>
      <c r="I142" s="20" t="s">
        <v>225</v>
      </c>
      <c r="J142" s="11" t="s">
        <v>227</v>
      </c>
      <c r="K142" s="11" t="s">
        <v>453</v>
      </c>
      <c r="L142" s="11" t="s">
        <v>454</v>
      </c>
    </row>
    <row r="143" spans="1:12">
      <c r="A143" s="11" t="s">
        <v>131</v>
      </c>
      <c r="D143" s="11" t="s">
        <v>226</v>
      </c>
      <c r="E143" s="19" t="s">
        <v>359</v>
      </c>
      <c r="F143" s="10">
        <v>39965</v>
      </c>
      <c r="G143" s="10">
        <v>44348</v>
      </c>
      <c r="H143" s="11">
        <v>20</v>
      </c>
      <c r="I143" s="20" t="s">
        <v>225</v>
      </c>
      <c r="J143" s="11" t="s">
        <v>227</v>
      </c>
      <c r="K143" s="11" t="s">
        <v>453</v>
      </c>
      <c r="L143" s="11" t="s">
        <v>454</v>
      </c>
    </row>
    <row r="144" spans="1:12">
      <c r="A144" s="11" t="s">
        <v>132</v>
      </c>
      <c r="D144" s="11" t="s">
        <v>226</v>
      </c>
      <c r="E144" s="19" t="s">
        <v>360</v>
      </c>
      <c r="F144" s="10">
        <v>39965</v>
      </c>
      <c r="G144" s="10">
        <v>44348</v>
      </c>
      <c r="H144" s="11">
        <v>20</v>
      </c>
      <c r="I144" s="20" t="s">
        <v>225</v>
      </c>
      <c r="J144" s="11" t="s">
        <v>227</v>
      </c>
      <c r="K144" s="11" t="s">
        <v>453</v>
      </c>
      <c r="L144" s="11" t="s">
        <v>454</v>
      </c>
    </row>
    <row r="145" spans="1:12">
      <c r="A145" s="11" t="s">
        <v>133</v>
      </c>
      <c r="D145" s="11" t="s">
        <v>226</v>
      </c>
      <c r="E145" s="19" t="s">
        <v>361</v>
      </c>
      <c r="F145" s="10">
        <v>39965</v>
      </c>
      <c r="G145" s="10">
        <v>44348</v>
      </c>
      <c r="H145" s="11">
        <v>20</v>
      </c>
      <c r="I145" s="20" t="s">
        <v>225</v>
      </c>
      <c r="J145" s="11" t="s">
        <v>227</v>
      </c>
      <c r="K145" s="11" t="s">
        <v>453</v>
      </c>
      <c r="L145" s="11" t="s">
        <v>454</v>
      </c>
    </row>
    <row r="146" spans="1:12">
      <c r="A146" s="11" t="s">
        <v>134</v>
      </c>
      <c r="D146" s="11" t="s">
        <v>226</v>
      </c>
      <c r="E146" s="19" t="s">
        <v>362</v>
      </c>
      <c r="F146" s="10">
        <v>39965</v>
      </c>
      <c r="G146" s="10">
        <v>44348</v>
      </c>
      <c r="H146" s="11">
        <v>20</v>
      </c>
      <c r="I146" s="20" t="s">
        <v>225</v>
      </c>
      <c r="J146" s="11" t="s">
        <v>227</v>
      </c>
      <c r="K146" s="11" t="s">
        <v>453</v>
      </c>
      <c r="L146" s="11" t="s">
        <v>454</v>
      </c>
    </row>
    <row r="147" spans="1:12">
      <c r="A147" s="11" t="s">
        <v>135</v>
      </c>
      <c r="D147" s="11" t="s">
        <v>226</v>
      </c>
      <c r="E147" s="19" t="s">
        <v>363</v>
      </c>
      <c r="F147" s="10">
        <v>39965</v>
      </c>
      <c r="G147" s="10">
        <v>44348</v>
      </c>
      <c r="H147" s="11">
        <v>20</v>
      </c>
      <c r="I147" s="20" t="s">
        <v>225</v>
      </c>
      <c r="J147" s="11" t="s">
        <v>227</v>
      </c>
      <c r="K147" s="11" t="s">
        <v>453</v>
      </c>
      <c r="L147" s="11" t="s">
        <v>454</v>
      </c>
    </row>
    <row r="148" spans="1:12">
      <c r="A148" s="11" t="s">
        <v>136</v>
      </c>
      <c r="D148" s="11" t="s">
        <v>226</v>
      </c>
      <c r="E148" s="19" t="s">
        <v>364</v>
      </c>
      <c r="F148" s="10">
        <v>39965</v>
      </c>
      <c r="G148" s="10">
        <v>44348</v>
      </c>
      <c r="H148" s="11">
        <v>20</v>
      </c>
      <c r="I148" s="20" t="s">
        <v>225</v>
      </c>
      <c r="J148" s="11" t="s">
        <v>227</v>
      </c>
      <c r="K148" s="11" t="s">
        <v>453</v>
      </c>
      <c r="L148" s="11" t="s">
        <v>454</v>
      </c>
    </row>
    <row r="149" spans="1:12">
      <c r="A149" s="11" t="s">
        <v>137</v>
      </c>
      <c r="D149" s="11" t="s">
        <v>226</v>
      </c>
      <c r="E149" s="19" t="s">
        <v>365</v>
      </c>
      <c r="F149" s="10">
        <v>39965</v>
      </c>
      <c r="G149" s="10">
        <v>44348</v>
      </c>
      <c r="H149" s="11">
        <v>20</v>
      </c>
      <c r="I149" s="20" t="s">
        <v>225</v>
      </c>
      <c r="J149" s="11" t="s">
        <v>227</v>
      </c>
      <c r="K149" s="11" t="s">
        <v>453</v>
      </c>
      <c r="L149" s="11" t="s">
        <v>454</v>
      </c>
    </row>
    <row r="150" spans="1:12">
      <c r="A150" s="11" t="s">
        <v>138</v>
      </c>
      <c r="D150" s="11" t="s">
        <v>226</v>
      </c>
      <c r="E150" s="19" t="s">
        <v>366</v>
      </c>
      <c r="F150" s="10">
        <v>39965</v>
      </c>
      <c r="G150" s="10">
        <v>44348</v>
      </c>
      <c r="H150" s="11">
        <v>20</v>
      </c>
      <c r="I150" s="20" t="s">
        <v>225</v>
      </c>
      <c r="J150" s="11" t="s">
        <v>227</v>
      </c>
      <c r="K150" s="11" t="s">
        <v>453</v>
      </c>
      <c r="L150" s="11" t="s">
        <v>454</v>
      </c>
    </row>
    <row r="151" spans="1:12">
      <c r="A151" s="11" t="s">
        <v>139</v>
      </c>
      <c r="D151" s="11" t="s">
        <v>226</v>
      </c>
      <c r="E151" s="19" t="s">
        <v>367</v>
      </c>
      <c r="F151" s="10">
        <v>39965</v>
      </c>
      <c r="G151" s="10">
        <v>44348</v>
      </c>
      <c r="H151" s="11">
        <v>20</v>
      </c>
      <c r="I151" s="20" t="s">
        <v>225</v>
      </c>
      <c r="J151" s="11" t="s">
        <v>227</v>
      </c>
      <c r="K151" s="11" t="s">
        <v>453</v>
      </c>
      <c r="L151" s="11" t="s">
        <v>454</v>
      </c>
    </row>
    <row r="152" spans="1:12">
      <c r="A152" s="11" t="s">
        <v>140</v>
      </c>
      <c r="D152" s="11" t="s">
        <v>226</v>
      </c>
      <c r="E152" s="19" t="s">
        <v>368</v>
      </c>
      <c r="F152" s="10">
        <v>39965</v>
      </c>
      <c r="G152" s="10">
        <v>44348</v>
      </c>
      <c r="H152" s="11">
        <v>20</v>
      </c>
      <c r="I152" s="20" t="s">
        <v>225</v>
      </c>
      <c r="J152" s="11" t="s">
        <v>227</v>
      </c>
      <c r="K152" s="11" t="s">
        <v>453</v>
      </c>
      <c r="L152" s="11" t="s">
        <v>454</v>
      </c>
    </row>
    <row r="153" spans="1:12">
      <c r="A153" s="11" t="s">
        <v>141</v>
      </c>
      <c r="D153" s="11" t="s">
        <v>226</v>
      </c>
      <c r="E153" s="19" t="s">
        <v>369</v>
      </c>
      <c r="F153" s="10">
        <v>39965</v>
      </c>
      <c r="G153" s="10">
        <v>44348</v>
      </c>
      <c r="H153" s="11">
        <v>20</v>
      </c>
      <c r="I153" s="20" t="s">
        <v>225</v>
      </c>
      <c r="J153" s="11" t="s">
        <v>227</v>
      </c>
      <c r="K153" s="11" t="s">
        <v>453</v>
      </c>
      <c r="L153" s="11" t="s">
        <v>454</v>
      </c>
    </row>
    <row r="154" spans="1:12">
      <c r="A154" s="11" t="s">
        <v>142</v>
      </c>
      <c r="D154" s="11" t="s">
        <v>226</v>
      </c>
      <c r="E154" s="19" t="s">
        <v>370</v>
      </c>
      <c r="F154" s="10">
        <v>39965</v>
      </c>
      <c r="G154" s="10">
        <v>44348</v>
      </c>
      <c r="H154" s="11">
        <v>20</v>
      </c>
      <c r="I154" s="20" t="s">
        <v>225</v>
      </c>
      <c r="J154" s="11" t="s">
        <v>227</v>
      </c>
      <c r="K154" s="11" t="s">
        <v>453</v>
      </c>
      <c r="L154" s="11" t="s">
        <v>454</v>
      </c>
    </row>
    <row r="155" spans="1:12">
      <c r="A155" s="11" t="s">
        <v>143</v>
      </c>
      <c r="D155" s="11" t="s">
        <v>226</v>
      </c>
      <c r="E155" s="19" t="s">
        <v>371</v>
      </c>
      <c r="F155" s="10">
        <v>39965</v>
      </c>
      <c r="G155" s="10">
        <v>44348</v>
      </c>
      <c r="H155" s="11">
        <v>20</v>
      </c>
      <c r="I155" s="20" t="s">
        <v>225</v>
      </c>
      <c r="J155" s="11" t="s">
        <v>227</v>
      </c>
      <c r="K155" s="11" t="s">
        <v>453</v>
      </c>
      <c r="L155" s="11" t="s">
        <v>454</v>
      </c>
    </row>
    <row r="156" spans="1:12">
      <c r="A156" s="11" t="s">
        <v>144</v>
      </c>
      <c r="D156" s="11" t="s">
        <v>226</v>
      </c>
      <c r="E156" s="19" t="s">
        <v>372</v>
      </c>
      <c r="F156" s="10">
        <v>39965</v>
      </c>
      <c r="G156" s="10">
        <v>44348</v>
      </c>
      <c r="H156" s="11">
        <v>20</v>
      </c>
      <c r="I156" s="20" t="s">
        <v>225</v>
      </c>
      <c r="J156" s="11" t="s">
        <v>227</v>
      </c>
      <c r="K156" s="11" t="s">
        <v>453</v>
      </c>
      <c r="L156" s="11" t="s">
        <v>454</v>
      </c>
    </row>
    <row r="157" spans="1:12">
      <c r="A157" s="11" t="s">
        <v>145</v>
      </c>
      <c r="D157" s="11" t="s">
        <v>226</v>
      </c>
      <c r="E157" s="19" t="s">
        <v>373</v>
      </c>
      <c r="F157" s="10">
        <v>39965</v>
      </c>
      <c r="G157" s="10">
        <v>44348</v>
      </c>
      <c r="H157" s="11">
        <v>20</v>
      </c>
      <c r="I157" s="20" t="s">
        <v>225</v>
      </c>
      <c r="J157" s="11" t="s">
        <v>227</v>
      </c>
      <c r="K157" s="11" t="s">
        <v>453</v>
      </c>
      <c r="L157" s="11" t="s">
        <v>454</v>
      </c>
    </row>
    <row r="158" spans="1:12">
      <c r="A158" s="11" t="s">
        <v>146</v>
      </c>
      <c r="D158" s="11" t="s">
        <v>226</v>
      </c>
      <c r="E158" s="19" t="s">
        <v>374</v>
      </c>
      <c r="F158" s="10">
        <v>39965</v>
      </c>
      <c r="G158" s="10">
        <v>44348</v>
      </c>
      <c r="H158" s="11">
        <v>20</v>
      </c>
      <c r="I158" s="20" t="s">
        <v>225</v>
      </c>
      <c r="J158" s="11" t="s">
        <v>227</v>
      </c>
      <c r="K158" s="11" t="s">
        <v>453</v>
      </c>
      <c r="L158" s="11" t="s">
        <v>454</v>
      </c>
    </row>
    <row r="159" spans="1:12">
      <c r="A159" s="11" t="s">
        <v>147</v>
      </c>
      <c r="D159" s="11" t="s">
        <v>226</v>
      </c>
      <c r="E159" s="19" t="s">
        <v>375</v>
      </c>
      <c r="F159" s="10">
        <v>39965</v>
      </c>
      <c r="G159" s="10">
        <v>44348</v>
      </c>
      <c r="H159" s="11">
        <v>20</v>
      </c>
      <c r="I159" s="20" t="s">
        <v>225</v>
      </c>
      <c r="J159" s="11" t="s">
        <v>227</v>
      </c>
      <c r="K159" s="11" t="s">
        <v>453</v>
      </c>
      <c r="L159" s="11" t="s">
        <v>454</v>
      </c>
    </row>
    <row r="160" spans="1:12">
      <c r="A160" s="11" t="s">
        <v>148</v>
      </c>
      <c r="D160" s="11" t="s">
        <v>226</v>
      </c>
      <c r="E160" s="19" t="s">
        <v>376</v>
      </c>
      <c r="F160" s="10">
        <v>39965</v>
      </c>
      <c r="G160" s="10">
        <v>44348</v>
      </c>
      <c r="H160" s="11">
        <v>20</v>
      </c>
      <c r="I160" s="20" t="s">
        <v>225</v>
      </c>
      <c r="J160" s="11" t="s">
        <v>227</v>
      </c>
      <c r="K160" s="11" t="s">
        <v>453</v>
      </c>
      <c r="L160" s="11" t="s">
        <v>454</v>
      </c>
    </row>
    <row r="161" spans="1:12">
      <c r="A161" s="11" t="s">
        <v>149</v>
      </c>
      <c r="D161" s="11" t="s">
        <v>226</v>
      </c>
      <c r="E161" s="19" t="s">
        <v>377</v>
      </c>
      <c r="F161" s="10">
        <v>39965</v>
      </c>
      <c r="G161" s="10">
        <v>44348</v>
      </c>
      <c r="H161" s="11">
        <v>20</v>
      </c>
      <c r="I161" s="20" t="s">
        <v>225</v>
      </c>
      <c r="J161" s="11" t="s">
        <v>227</v>
      </c>
      <c r="K161" s="11" t="s">
        <v>453</v>
      </c>
      <c r="L161" s="11" t="s">
        <v>454</v>
      </c>
    </row>
    <row r="162" spans="1:12">
      <c r="A162" s="11" t="s">
        <v>150</v>
      </c>
      <c r="D162" s="11" t="s">
        <v>226</v>
      </c>
      <c r="E162" s="19" t="s">
        <v>378</v>
      </c>
      <c r="F162" s="10">
        <v>39965</v>
      </c>
      <c r="G162" s="10">
        <v>44348</v>
      </c>
      <c r="H162" s="11">
        <v>20</v>
      </c>
      <c r="I162" s="20" t="s">
        <v>225</v>
      </c>
      <c r="J162" s="11" t="s">
        <v>227</v>
      </c>
      <c r="K162" s="11" t="s">
        <v>453</v>
      </c>
      <c r="L162" s="11" t="s">
        <v>454</v>
      </c>
    </row>
    <row r="163" spans="1:12">
      <c r="A163" s="11" t="s">
        <v>151</v>
      </c>
      <c r="D163" s="11" t="s">
        <v>226</v>
      </c>
      <c r="E163" s="19" t="s">
        <v>379</v>
      </c>
      <c r="F163" s="10">
        <v>39965</v>
      </c>
      <c r="G163" s="10">
        <v>44348</v>
      </c>
      <c r="H163" s="11">
        <v>20</v>
      </c>
      <c r="I163" s="20" t="s">
        <v>225</v>
      </c>
      <c r="J163" s="11" t="s">
        <v>227</v>
      </c>
      <c r="K163" s="11" t="s">
        <v>453</v>
      </c>
      <c r="L163" s="11" t="s">
        <v>454</v>
      </c>
    </row>
    <row r="164" spans="1:12">
      <c r="A164" s="11" t="s">
        <v>152</v>
      </c>
      <c r="D164" s="11" t="s">
        <v>226</v>
      </c>
      <c r="E164" s="19" t="s">
        <v>380</v>
      </c>
      <c r="F164" s="10">
        <v>39965</v>
      </c>
      <c r="G164" s="10">
        <v>44348</v>
      </c>
      <c r="H164" s="11">
        <v>20</v>
      </c>
      <c r="I164" s="20" t="s">
        <v>225</v>
      </c>
      <c r="J164" s="11" t="s">
        <v>227</v>
      </c>
      <c r="K164" s="11" t="s">
        <v>453</v>
      </c>
      <c r="L164" s="11" t="s">
        <v>454</v>
      </c>
    </row>
    <row r="165" spans="1:12">
      <c r="A165" s="11" t="s">
        <v>153</v>
      </c>
      <c r="D165" s="11" t="s">
        <v>226</v>
      </c>
      <c r="E165" s="19" t="s">
        <v>381</v>
      </c>
      <c r="F165" s="10">
        <v>39965</v>
      </c>
      <c r="G165" s="10">
        <v>44348</v>
      </c>
      <c r="H165" s="11">
        <v>20</v>
      </c>
      <c r="I165" s="20" t="s">
        <v>225</v>
      </c>
      <c r="J165" s="11" t="s">
        <v>227</v>
      </c>
      <c r="K165" s="11" t="s">
        <v>453</v>
      </c>
      <c r="L165" s="11" t="s">
        <v>454</v>
      </c>
    </row>
    <row r="166" spans="1:12">
      <c r="A166" s="11" t="s">
        <v>154</v>
      </c>
      <c r="D166" s="11" t="s">
        <v>226</v>
      </c>
      <c r="E166" s="19" t="s">
        <v>382</v>
      </c>
      <c r="F166" s="10">
        <v>39965</v>
      </c>
      <c r="G166" s="10">
        <v>44348</v>
      </c>
      <c r="H166" s="11">
        <v>20</v>
      </c>
      <c r="I166" s="20" t="s">
        <v>225</v>
      </c>
      <c r="J166" s="11" t="s">
        <v>227</v>
      </c>
      <c r="K166" s="11" t="s">
        <v>453</v>
      </c>
      <c r="L166" s="11" t="s">
        <v>454</v>
      </c>
    </row>
    <row r="167" spans="1:12">
      <c r="A167" s="11" t="s">
        <v>155</v>
      </c>
      <c r="D167" s="11" t="s">
        <v>226</v>
      </c>
      <c r="E167" s="19" t="s">
        <v>383</v>
      </c>
      <c r="F167" s="10">
        <v>39965</v>
      </c>
      <c r="G167" s="10">
        <v>44348</v>
      </c>
      <c r="H167" s="11">
        <v>20</v>
      </c>
      <c r="I167" s="20" t="s">
        <v>225</v>
      </c>
      <c r="J167" s="11" t="s">
        <v>227</v>
      </c>
      <c r="K167" s="11" t="s">
        <v>453</v>
      </c>
      <c r="L167" s="11" t="s">
        <v>454</v>
      </c>
    </row>
    <row r="168" spans="1:12">
      <c r="A168" s="11" t="s">
        <v>156</v>
      </c>
      <c r="D168" s="11" t="s">
        <v>226</v>
      </c>
      <c r="E168" s="19" t="s">
        <v>384</v>
      </c>
      <c r="F168" s="10">
        <v>39965</v>
      </c>
      <c r="G168" s="10">
        <v>44348</v>
      </c>
      <c r="H168" s="11">
        <v>20</v>
      </c>
      <c r="I168" s="20" t="s">
        <v>225</v>
      </c>
      <c r="J168" s="11" t="s">
        <v>227</v>
      </c>
      <c r="K168" s="11" t="s">
        <v>453</v>
      </c>
      <c r="L168" s="11" t="s">
        <v>454</v>
      </c>
    </row>
    <row r="169" spans="1:12">
      <c r="A169" s="11" t="s">
        <v>157</v>
      </c>
      <c r="D169" s="11" t="s">
        <v>226</v>
      </c>
      <c r="E169" s="19" t="s">
        <v>385</v>
      </c>
      <c r="F169" s="10">
        <v>39965</v>
      </c>
      <c r="G169" s="10">
        <v>44348</v>
      </c>
      <c r="H169" s="11">
        <v>20</v>
      </c>
      <c r="I169" s="20" t="s">
        <v>225</v>
      </c>
      <c r="J169" s="11" t="s">
        <v>227</v>
      </c>
      <c r="K169" s="11" t="s">
        <v>453</v>
      </c>
      <c r="L169" s="11" t="s">
        <v>454</v>
      </c>
    </row>
    <row r="170" spans="1:12">
      <c r="A170" s="11" t="s">
        <v>158</v>
      </c>
      <c r="D170" s="11" t="s">
        <v>226</v>
      </c>
      <c r="E170" s="19" t="s">
        <v>386</v>
      </c>
      <c r="F170" s="10">
        <v>39965</v>
      </c>
      <c r="G170" s="10">
        <v>44348</v>
      </c>
      <c r="H170" s="11">
        <v>20</v>
      </c>
      <c r="I170" s="20" t="s">
        <v>225</v>
      </c>
      <c r="J170" s="11" t="s">
        <v>227</v>
      </c>
      <c r="K170" s="11" t="s">
        <v>453</v>
      </c>
      <c r="L170" s="11" t="s">
        <v>454</v>
      </c>
    </row>
    <row r="171" spans="1:12">
      <c r="A171" s="11" t="s">
        <v>159</v>
      </c>
      <c r="D171" s="11" t="s">
        <v>226</v>
      </c>
      <c r="E171" s="19" t="s">
        <v>387</v>
      </c>
      <c r="F171" s="10">
        <v>39965</v>
      </c>
      <c r="G171" s="10">
        <v>44348</v>
      </c>
      <c r="H171" s="11">
        <v>20</v>
      </c>
      <c r="I171" s="20" t="s">
        <v>225</v>
      </c>
      <c r="J171" s="11" t="s">
        <v>227</v>
      </c>
      <c r="K171" s="11" t="s">
        <v>453</v>
      </c>
      <c r="L171" s="11" t="s">
        <v>454</v>
      </c>
    </row>
    <row r="172" spans="1:12">
      <c r="A172" s="11" t="s">
        <v>160</v>
      </c>
      <c r="D172" s="11" t="s">
        <v>226</v>
      </c>
      <c r="E172" s="19" t="s">
        <v>388</v>
      </c>
      <c r="F172" s="10">
        <v>39965</v>
      </c>
      <c r="G172" s="10">
        <v>44348</v>
      </c>
      <c r="H172" s="11">
        <v>20</v>
      </c>
      <c r="I172" s="20" t="s">
        <v>225</v>
      </c>
      <c r="J172" s="11" t="s">
        <v>227</v>
      </c>
      <c r="K172" s="11" t="s">
        <v>453</v>
      </c>
      <c r="L172" s="11" t="s">
        <v>454</v>
      </c>
    </row>
    <row r="173" spans="1:12">
      <c r="A173" s="11" t="s">
        <v>161</v>
      </c>
      <c r="D173" s="11" t="s">
        <v>226</v>
      </c>
      <c r="E173" s="19" t="s">
        <v>389</v>
      </c>
      <c r="F173" s="10">
        <v>39965</v>
      </c>
      <c r="G173" s="10">
        <v>44348</v>
      </c>
      <c r="H173" s="11">
        <v>20</v>
      </c>
      <c r="I173" s="20" t="s">
        <v>225</v>
      </c>
      <c r="J173" s="11" t="s">
        <v>227</v>
      </c>
      <c r="K173" s="11" t="s">
        <v>453</v>
      </c>
      <c r="L173" s="11" t="s">
        <v>454</v>
      </c>
    </row>
    <row r="174" spans="1:12">
      <c r="A174" s="11" t="s">
        <v>162</v>
      </c>
      <c r="D174" s="11" t="s">
        <v>226</v>
      </c>
      <c r="E174" s="19" t="s">
        <v>390</v>
      </c>
      <c r="F174" s="10">
        <v>39965</v>
      </c>
      <c r="G174" s="10">
        <v>44348</v>
      </c>
      <c r="H174" s="11">
        <v>20</v>
      </c>
      <c r="I174" s="20" t="s">
        <v>225</v>
      </c>
      <c r="J174" s="11" t="s">
        <v>227</v>
      </c>
      <c r="K174" s="11" t="s">
        <v>453</v>
      </c>
      <c r="L174" s="11" t="s">
        <v>454</v>
      </c>
    </row>
    <row r="175" spans="1:12">
      <c r="A175" s="11" t="s">
        <v>163</v>
      </c>
      <c r="D175" s="11" t="s">
        <v>226</v>
      </c>
      <c r="E175" s="19" t="s">
        <v>391</v>
      </c>
      <c r="F175" s="10">
        <v>39965</v>
      </c>
      <c r="G175" s="10">
        <v>44348</v>
      </c>
      <c r="H175" s="11">
        <v>20</v>
      </c>
      <c r="I175" s="20" t="s">
        <v>225</v>
      </c>
      <c r="J175" s="11" t="s">
        <v>227</v>
      </c>
      <c r="K175" s="11" t="s">
        <v>453</v>
      </c>
      <c r="L175" s="11" t="s">
        <v>454</v>
      </c>
    </row>
    <row r="176" spans="1:12">
      <c r="A176" s="11" t="s">
        <v>164</v>
      </c>
      <c r="D176" s="11" t="s">
        <v>226</v>
      </c>
      <c r="E176" s="19" t="s">
        <v>392</v>
      </c>
      <c r="F176" s="10">
        <v>39965</v>
      </c>
      <c r="G176" s="10">
        <v>44348</v>
      </c>
      <c r="H176" s="11">
        <v>20</v>
      </c>
      <c r="I176" s="20" t="s">
        <v>225</v>
      </c>
      <c r="J176" s="11" t="s">
        <v>227</v>
      </c>
      <c r="K176" s="11" t="s">
        <v>453</v>
      </c>
      <c r="L176" s="11" t="s">
        <v>454</v>
      </c>
    </row>
    <row r="177" spans="1:12">
      <c r="A177" s="11" t="s">
        <v>165</v>
      </c>
      <c r="D177" s="11" t="s">
        <v>226</v>
      </c>
      <c r="E177" s="19" t="s">
        <v>393</v>
      </c>
      <c r="F177" s="10">
        <v>39965</v>
      </c>
      <c r="G177" s="10">
        <v>44348</v>
      </c>
      <c r="H177" s="11">
        <v>20</v>
      </c>
      <c r="I177" s="20" t="s">
        <v>225</v>
      </c>
      <c r="J177" s="11" t="s">
        <v>227</v>
      </c>
      <c r="K177" s="11" t="s">
        <v>453</v>
      </c>
      <c r="L177" s="11" t="s">
        <v>454</v>
      </c>
    </row>
    <row r="178" spans="1:12">
      <c r="A178" s="11" t="s">
        <v>166</v>
      </c>
      <c r="D178" s="11" t="s">
        <v>226</v>
      </c>
      <c r="E178" s="19" t="s">
        <v>394</v>
      </c>
      <c r="F178" s="10">
        <v>39965</v>
      </c>
      <c r="G178" s="10">
        <v>44348</v>
      </c>
      <c r="H178" s="11">
        <v>20</v>
      </c>
      <c r="I178" s="20" t="s">
        <v>225</v>
      </c>
      <c r="J178" s="11" t="s">
        <v>227</v>
      </c>
      <c r="K178" s="11" t="s">
        <v>453</v>
      </c>
      <c r="L178" s="11" t="s">
        <v>454</v>
      </c>
    </row>
    <row r="179" spans="1:12">
      <c r="A179" s="11" t="s">
        <v>167</v>
      </c>
      <c r="D179" s="11" t="s">
        <v>226</v>
      </c>
      <c r="E179" s="19" t="s">
        <v>395</v>
      </c>
      <c r="F179" s="10">
        <v>39965</v>
      </c>
      <c r="G179" s="10">
        <v>44348</v>
      </c>
      <c r="H179" s="11">
        <v>20</v>
      </c>
      <c r="I179" s="20" t="s">
        <v>225</v>
      </c>
      <c r="J179" s="11" t="s">
        <v>227</v>
      </c>
      <c r="K179" s="11" t="s">
        <v>453</v>
      </c>
      <c r="L179" s="11" t="s">
        <v>454</v>
      </c>
    </row>
    <row r="180" spans="1:12">
      <c r="A180" s="11" t="s">
        <v>168</v>
      </c>
      <c r="D180" s="11" t="s">
        <v>226</v>
      </c>
      <c r="E180" s="19" t="s">
        <v>396</v>
      </c>
      <c r="F180" s="10">
        <v>39965</v>
      </c>
      <c r="G180" s="10">
        <v>44348</v>
      </c>
      <c r="H180" s="11">
        <v>20</v>
      </c>
      <c r="I180" s="20" t="s">
        <v>225</v>
      </c>
      <c r="J180" s="11" t="s">
        <v>227</v>
      </c>
      <c r="K180" s="11" t="s">
        <v>453</v>
      </c>
      <c r="L180" s="11" t="s">
        <v>454</v>
      </c>
    </row>
    <row r="181" spans="1:12">
      <c r="A181" s="11" t="s">
        <v>169</v>
      </c>
      <c r="D181" s="11" t="s">
        <v>226</v>
      </c>
      <c r="E181" s="19" t="s">
        <v>397</v>
      </c>
      <c r="F181" s="10">
        <v>39965</v>
      </c>
      <c r="G181" s="10">
        <v>44348</v>
      </c>
      <c r="H181" s="11">
        <v>20</v>
      </c>
      <c r="I181" s="20" t="s">
        <v>225</v>
      </c>
      <c r="J181" s="11" t="s">
        <v>227</v>
      </c>
      <c r="K181" s="11" t="s">
        <v>453</v>
      </c>
      <c r="L181" s="11" t="s">
        <v>454</v>
      </c>
    </row>
    <row r="182" spans="1:12">
      <c r="A182" s="11" t="s">
        <v>170</v>
      </c>
      <c r="D182" s="11" t="s">
        <v>226</v>
      </c>
      <c r="E182" s="19" t="s">
        <v>398</v>
      </c>
      <c r="F182" s="10">
        <v>39965</v>
      </c>
      <c r="G182" s="10">
        <v>44348</v>
      </c>
      <c r="H182" s="11">
        <v>20</v>
      </c>
      <c r="I182" s="20" t="s">
        <v>225</v>
      </c>
      <c r="J182" s="11" t="s">
        <v>227</v>
      </c>
      <c r="K182" s="11" t="s">
        <v>453</v>
      </c>
      <c r="L182" s="11" t="s">
        <v>454</v>
      </c>
    </row>
    <row r="183" spans="1:12">
      <c r="A183" s="11" t="s">
        <v>171</v>
      </c>
      <c r="D183" s="11" t="s">
        <v>226</v>
      </c>
      <c r="E183" s="19" t="s">
        <v>399</v>
      </c>
      <c r="F183" s="10">
        <v>39965</v>
      </c>
      <c r="G183" s="10">
        <v>44348</v>
      </c>
      <c r="H183" s="11">
        <v>20</v>
      </c>
      <c r="I183" s="20" t="s">
        <v>225</v>
      </c>
      <c r="J183" s="11" t="s">
        <v>227</v>
      </c>
      <c r="K183" s="11" t="s">
        <v>453</v>
      </c>
      <c r="L183" s="11" t="s">
        <v>454</v>
      </c>
    </row>
    <row r="184" spans="1:12">
      <c r="A184" s="11" t="s">
        <v>172</v>
      </c>
      <c r="D184" s="11" t="s">
        <v>226</v>
      </c>
      <c r="E184" s="19" t="s">
        <v>400</v>
      </c>
      <c r="F184" s="10">
        <v>39965</v>
      </c>
      <c r="G184" s="10">
        <v>44348</v>
      </c>
      <c r="H184" s="11">
        <v>20</v>
      </c>
      <c r="I184" s="20" t="s">
        <v>225</v>
      </c>
      <c r="J184" s="11" t="s">
        <v>227</v>
      </c>
      <c r="K184" s="11" t="s">
        <v>453</v>
      </c>
      <c r="L184" s="11" t="s">
        <v>454</v>
      </c>
    </row>
    <row r="185" spans="1:12">
      <c r="A185" s="11" t="s">
        <v>173</v>
      </c>
      <c r="D185" s="11" t="s">
        <v>226</v>
      </c>
      <c r="E185" s="19" t="s">
        <v>401</v>
      </c>
      <c r="F185" s="10">
        <v>39965</v>
      </c>
      <c r="G185" s="10">
        <v>44348</v>
      </c>
      <c r="H185" s="11">
        <v>20</v>
      </c>
      <c r="I185" s="20" t="s">
        <v>225</v>
      </c>
      <c r="J185" s="11" t="s">
        <v>227</v>
      </c>
      <c r="K185" s="11" t="s">
        <v>453</v>
      </c>
      <c r="L185" s="11" t="s">
        <v>454</v>
      </c>
    </row>
    <row r="186" spans="1:12">
      <c r="A186" s="11" t="s">
        <v>174</v>
      </c>
      <c r="D186" s="11" t="s">
        <v>226</v>
      </c>
      <c r="E186" s="19" t="s">
        <v>402</v>
      </c>
      <c r="F186" s="10">
        <v>39965</v>
      </c>
      <c r="G186" s="10">
        <v>44348</v>
      </c>
      <c r="H186" s="11">
        <v>20</v>
      </c>
      <c r="I186" s="20" t="s">
        <v>225</v>
      </c>
      <c r="J186" s="11" t="s">
        <v>227</v>
      </c>
      <c r="K186" s="11" t="s">
        <v>453</v>
      </c>
      <c r="L186" s="11" t="s">
        <v>454</v>
      </c>
    </row>
    <row r="187" spans="1:12">
      <c r="A187" s="11" t="s">
        <v>175</v>
      </c>
      <c r="D187" s="11" t="s">
        <v>226</v>
      </c>
      <c r="E187" s="19" t="s">
        <v>403</v>
      </c>
      <c r="F187" s="10">
        <v>39965</v>
      </c>
      <c r="G187" s="10">
        <v>44348</v>
      </c>
      <c r="H187" s="11">
        <v>20</v>
      </c>
      <c r="I187" s="20" t="s">
        <v>225</v>
      </c>
      <c r="J187" s="11" t="s">
        <v>227</v>
      </c>
      <c r="K187" s="11" t="s">
        <v>453</v>
      </c>
      <c r="L187" s="11" t="s">
        <v>454</v>
      </c>
    </row>
    <row r="188" spans="1:12">
      <c r="A188" s="11" t="s">
        <v>176</v>
      </c>
      <c r="D188" s="11" t="s">
        <v>226</v>
      </c>
      <c r="E188" s="19" t="s">
        <v>404</v>
      </c>
      <c r="F188" s="10">
        <v>39965</v>
      </c>
      <c r="G188" s="10">
        <v>44348</v>
      </c>
      <c r="H188" s="11">
        <v>20</v>
      </c>
      <c r="I188" s="20" t="s">
        <v>225</v>
      </c>
      <c r="J188" s="11" t="s">
        <v>227</v>
      </c>
      <c r="K188" s="11" t="s">
        <v>453</v>
      </c>
      <c r="L188" s="11" t="s">
        <v>454</v>
      </c>
    </row>
    <row r="189" spans="1:12">
      <c r="A189" s="11" t="s">
        <v>177</v>
      </c>
      <c r="D189" s="11" t="s">
        <v>226</v>
      </c>
      <c r="E189" s="19" t="s">
        <v>405</v>
      </c>
      <c r="F189" s="10">
        <v>39965</v>
      </c>
      <c r="G189" s="10">
        <v>44348</v>
      </c>
      <c r="H189" s="11">
        <v>20</v>
      </c>
      <c r="I189" s="20" t="s">
        <v>225</v>
      </c>
      <c r="J189" s="11" t="s">
        <v>227</v>
      </c>
      <c r="K189" s="11" t="s">
        <v>453</v>
      </c>
      <c r="L189" s="11" t="s">
        <v>454</v>
      </c>
    </row>
    <row r="190" spans="1:12">
      <c r="A190" s="11" t="s">
        <v>178</v>
      </c>
      <c r="D190" s="11" t="s">
        <v>226</v>
      </c>
      <c r="E190" s="19" t="s">
        <v>406</v>
      </c>
      <c r="F190" s="10">
        <v>39965</v>
      </c>
      <c r="G190" s="10">
        <v>44348</v>
      </c>
      <c r="H190" s="11">
        <v>20</v>
      </c>
      <c r="I190" s="20" t="s">
        <v>225</v>
      </c>
      <c r="J190" s="11" t="s">
        <v>227</v>
      </c>
      <c r="K190" s="11" t="s">
        <v>453</v>
      </c>
      <c r="L190" s="11" t="s">
        <v>454</v>
      </c>
    </row>
    <row r="191" spans="1:12">
      <c r="A191" s="11" t="s">
        <v>179</v>
      </c>
      <c r="D191" s="11" t="s">
        <v>226</v>
      </c>
      <c r="E191" s="19" t="s">
        <v>407</v>
      </c>
      <c r="F191" s="10">
        <v>39965</v>
      </c>
      <c r="G191" s="10">
        <v>44348</v>
      </c>
      <c r="H191" s="11">
        <v>20</v>
      </c>
      <c r="I191" s="20" t="s">
        <v>225</v>
      </c>
      <c r="J191" s="11" t="s">
        <v>227</v>
      </c>
      <c r="K191" s="11" t="s">
        <v>453</v>
      </c>
      <c r="L191" s="11" t="s">
        <v>454</v>
      </c>
    </row>
    <row r="192" spans="1:12">
      <c r="A192" s="11" t="s">
        <v>180</v>
      </c>
      <c r="D192" s="11" t="s">
        <v>226</v>
      </c>
      <c r="E192" s="19" t="s">
        <v>408</v>
      </c>
      <c r="F192" s="10">
        <v>39965</v>
      </c>
      <c r="G192" s="10">
        <v>44348</v>
      </c>
      <c r="H192" s="11">
        <v>20</v>
      </c>
      <c r="I192" s="20" t="s">
        <v>225</v>
      </c>
      <c r="J192" s="11" t="s">
        <v>227</v>
      </c>
      <c r="K192" s="11" t="s">
        <v>453</v>
      </c>
      <c r="L192" s="11" t="s">
        <v>454</v>
      </c>
    </row>
    <row r="193" spans="1:12">
      <c r="A193" s="11" t="s">
        <v>181</v>
      </c>
      <c r="D193" s="11" t="s">
        <v>226</v>
      </c>
      <c r="E193" s="19" t="s">
        <v>409</v>
      </c>
      <c r="F193" s="10">
        <v>39965</v>
      </c>
      <c r="G193" s="10">
        <v>44348</v>
      </c>
      <c r="H193" s="11">
        <v>20</v>
      </c>
      <c r="I193" s="20" t="s">
        <v>225</v>
      </c>
      <c r="J193" s="11" t="s">
        <v>227</v>
      </c>
      <c r="K193" s="11" t="s">
        <v>453</v>
      </c>
      <c r="L193" s="11" t="s">
        <v>454</v>
      </c>
    </row>
    <row r="194" spans="1:12">
      <c r="A194" s="11" t="s">
        <v>182</v>
      </c>
      <c r="D194" s="11" t="s">
        <v>226</v>
      </c>
      <c r="E194" s="19" t="s">
        <v>410</v>
      </c>
      <c r="F194" s="10">
        <v>39965</v>
      </c>
      <c r="G194" s="10">
        <v>44348</v>
      </c>
      <c r="H194" s="11">
        <v>20</v>
      </c>
      <c r="I194" s="20" t="s">
        <v>225</v>
      </c>
      <c r="J194" s="11" t="s">
        <v>227</v>
      </c>
      <c r="K194" s="11" t="s">
        <v>453</v>
      </c>
      <c r="L194" s="11" t="s">
        <v>454</v>
      </c>
    </row>
    <row r="195" spans="1:12">
      <c r="A195" s="11" t="s">
        <v>183</v>
      </c>
      <c r="D195" s="11" t="s">
        <v>226</v>
      </c>
      <c r="E195" s="19" t="s">
        <v>411</v>
      </c>
      <c r="F195" s="10">
        <v>39965</v>
      </c>
      <c r="G195" s="10">
        <v>44348</v>
      </c>
      <c r="H195" s="11">
        <v>20</v>
      </c>
      <c r="I195" s="20" t="s">
        <v>225</v>
      </c>
      <c r="J195" s="11" t="s">
        <v>227</v>
      </c>
      <c r="K195" s="11" t="s">
        <v>453</v>
      </c>
      <c r="L195" s="11" t="s">
        <v>454</v>
      </c>
    </row>
    <row r="196" spans="1:12">
      <c r="A196" s="11" t="s">
        <v>184</v>
      </c>
      <c r="D196" s="11" t="s">
        <v>226</v>
      </c>
      <c r="E196" s="19" t="s">
        <v>412</v>
      </c>
      <c r="F196" s="10">
        <v>39965</v>
      </c>
      <c r="G196" s="10">
        <v>44348</v>
      </c>
      <c r="H196" s="11">
        <v>20</v>
      </c>
      <c r="I196" s="20" t="s">
        <v>225</v>
      </c>
      <c r="J196" s="11" t="s">
        <v>227</v>
      </c>
      <c r="K196" s="11" t="s">
        <v>453</v>
      </c>
      <c r="L196" s="11" t="s">
        <v>454</v>
      </c>
    </row>
    <row r="197" spans="1:12">
      <c r="A197" s="11" t="s">
        <v>185</v>
      </c>
      <c r="D197" s="11" t="s">
        <v>226</v>
      </c>
      <c r="E197" s="19" t="s">
        <v>413</v>
      </c>
      <c r="F197" s="10">
        <v>39965</v>
      </c>
      <c r="G197" s="10">
        <v>44348</v>
      </c>
      <c r="H197" s="11">
        <v>20</v>
      </c>
      <c r="I197" s="20" t="s">
        <v>225</v>
      </c>
      <c r="J197" s="11" t="s">
        <v>227</v>
      </c>
      <c r="K197" s="11" t="s">
        <v>453</v>
      </c>
      <c r="L197" s="11" t="s">
        <v>454</v>
      </c>
    </row>
    <row r="198" spans="1:12">
      <c r="A198" s="11" t="s">
        <v>186</v>
      </c>
      <c r="D198" s="11" t="s">
        <v>226</v>
      </c>
      <c r="E198" s="19" t="s">
        <v>414</v>
      </c>
      <c r="F198" s="10">
        <v>39965</v>
      </c>
      <c r="G198" s="10">
        <v>44348</v>
      </c>
      <c r="H198" s="11">
        <v>20</v>
      </c>
      <c r="I198" s="20" t="s">
        <v>225</v>
      </c>
      <c r="J198" s="11" t="s">
        <v>227</v>
      </c>
      <c r="K198" s="11" t="s">
        <v>453</v>
      </c>
      <c r="L198" s="11" t="s">
        <v>454</v>
      </c>
    </row>
    <row r="199" spans="1:12">
      <c r="A199" s="11" t="s">
        <v>187</v>
      </c>
      <c r="D199" s="11" t="s">
        <v>226</v>
      </c>
      <c r="E199" s="19" t="s">
        <v>415</v>
      </c>
      <c r="F199" s="10">
        <v>39965</v>
      </c>
      <c r="G199" s="10">
        <v>44348</v>
      </c>
      <c r="H199" s="11">
        <v>20</v>
      </c>
      <c r="I199" s="20" t="s">
        <v>225</v>
      </c>
      <c r="J199" s="11" t="s">
        <v>227</v>
      </c>
      <c r="K199" s="11" t="s">
        <v>453</v>
      </c>
      <c r="L199" s="11" t="s">
        <v>454</v>
      </c>
    </row>
    <row r="200" spans="1:12">
      <c r="A200" s="11" t="s">
        <v>188</v>
      </c>
      <c r="D200" s="11" t="s">
        <v>226</v>
      </c>
      <c r="E200" s="19" t="s">
        <v>416</v>
      </c>
      <c r="F200" s="10">
        <v>39965</v>
      </c>
      <c r="G200" s="10">
        <v>44348</v>
      </c>
      <c r="H200" s="11">
        <v>20</v>
      </c>
      <c r="I200" s="20" t="s">
        <v>225</v>
      </c>
      <c r="J200" s="11" t="s">
        <v>227</v>
      </c>
      <c r="K200" s="11" t="s">
        <v>453</v>
      </c>
      <c r="L200" s="11" t="s">
        <v>454</v>
      </c>
    </row>
    <row r="201" spans="1:12">
      <c r="A201" s="11" t="s">
        <v>189</v>
      </c>
      <c r="D201" s="11" t="s">
        <v>226</v>
      </c>
      <c r="E201" s="19" t="s">
        <v>417</v>
      </c>
      <c r="F201" s="10">
        <v>39965</v>
      </c>
      <c r="G201" s="10">
        <v>44348</v>
      </c>
      <c r="H201" s="11">
        <v>20</v>
      </c>
      <c r="I201" s="20" t="s">
        <v>225</v>
      </c>
      <c r="J201" s="11" t="s">
        <v>227</v>
      </c>
      <c r="K201" s="11" t="s">
        <v>453</v>
      </c>
      <c r="L201" s="11" t="s">
        <v>454</v>
      </c>
    </row>
    <row r="202" spans="1:12">
      <c r="A202" s="11" t="s">
        <v>190</v>
      </c>
      <c r="D202" s="11" t="s">
        <v>226</v>
      </c>
      <c r="E202" s="19" t="s">
        <v>418</v>
      </c>
      <c r="F202" s="10">
        <v>39965</v>
      </c>
      <c r="G202" s="10">
        <v>44348</v>
      </c>
      <c r="H202" s="11">
        <v>20</v>
      </c>
      <c r="I202" s="20" t="s">
        <v>225</v>
      </c>
      <c r="J202" s="11" t="s">
        <v>227</v>
      </c>
      <c r="K202" s="11" t="s">
        <v>453</v>
      </c>
      <c r="L202" s="11" t="s">
        <v>454</v>
      </c>
    </row>
    <row r="203" spans="1:12">
      <c r="A203" s="11" t="s">
        <v>191</v>
      </c>
      <c r="D203" s="11" t="s">
        <v>226</v>
      </c>
      <c r="E203" s="19" t="s">
        <v>419</v>
      </c>
      <c r="F203" s="10">
        <v>39965</v>
      </c>
      <c r="G203" s="10">
        <v>44348</v>
      </c>
      <c r="H203" s="11">
        <v>20</v>
      </c>
      <c r="I203" s="20" t="s">
        <v>225</v>
      </c>
      <c r="J203" s="11" t="s">
        <v>227</v>
      </c>
      <c r="K203" s="11" t="s">
        <v>453</v>
      </c>
      <c r="L203" s="11" t="s">
        <v>454</v>
      </c>
    </row>
    <row r="204" spans="1:12">
      <c r="A204" s="11" t="s">
        <v>192</v>
      </c>
      <c r="D204" s="11" t="s">
        <v>226</v>
      </c>
      <c r="E204" s="19" t="s">
        <v>420</v>
      </c>
      <c r="F204" s="10">
        <v>39965</v>
      </c>
      <c r="G204" s="10">
        <v>44348</v>
      </c>
      <c r="H204" s="11">
        <v>20</v>
      </c>
      <c r="I204" s="20" t="s">
        <v>225</v>
      </c>
      <c r="J204" s="11" t="s">
        <v>227</v>
      </c>
      <c r="K204" s="11" t="s">
        <v>453</v>
      </c>
      <c r="L204" s="11" t="s">
        <v>454</v>
      </c>
    </row>
    <row r="205" spans="1:12">
      <c r="A205" s="11" t="s">
        <v>193</v>
      </c>
      <c r="D205" s="11" t="s">
        <v>226</v>
      </c>
      <c r="E205" s="19" t="s">
        <v>421</v>
      </c>
      <c r="F205" s="10">
        <v>39965</v>
      </c>
      <c r="G205" s="10">
        <v>44348</v>
      </c>
      <c r="H205" s="11">
        <v>20</v>
      </c>
      <c r="I205" s="20" t="s">
        <v>225</v>
      </c>
      <c r="J205" s="11" t="s">
        <v>227</v>
      </c>
      <c r="K205" s="11" t="s">
        <v>453</v>
      </c>
      <c r="L205" s="11" t="s">
        <v>454</v>
      </c>
    </row>
    <row r="206" spans="1:12">
      <c r="A206" s="11" t="s">
        <v>194</v>
      </c>
      <c r="D206" s="11" t="s">
        <v>226</v>
      </c>
      <c r="E206" s="19" t="s">
        <v>422</v>
      </c>
      <c r="F206" s="10">
        <v>39965</v>
      </c>
      <c r="G206" s="10">
        <v>44348</v>
      </c>
      <c r="H206" s="11">
        <v>20</v>
      </c>
      <c r="I206" s="20" t="s">
        <v>225</v>
      </c>
      <c r="J206" s="11" t="s">
        <v>227</v>
      </c>
      <c r="K206" s="11" t="s">
        <v>453</v>
      </c>
      <c r="L206" s="11" t="s">
        <v>454</v>
      </c>
    </row>
    <row r="207" spans="1:12">
      <c r="A207" s="11" t="s">
        <v>195</v>
      </c>
      <c r="D207" s="11" t="s">
        <v>226</v>
      </c>
      <c r="E207" s="19" t="s">
        <v>423</v>
      </c>
      <c r="F207" s="10">
        <v>39965</v>
      </c>
      <c r="G207" s="10">
        <v>44348</v>
      </c>
      <c r="H207" s="11">
        <v>20</v>
      </c>
      <c r="I207" s="20" t="s">
        <v>225</v>
      </c>
      <c r="J207" s="11" t="s">
        <v>227</v>
      </c>
      <c r="K207" s="11" t="s">
        <v>453</v>
      </c>
      <c r="L207" s="11" t="s">
        <v>454</v>
      </c>
    </row>
    <row r="208" spans="1:12">
      <c r="A208" s="11" t="s">
        <v>196</v>
      </c>
      <c r="D208" s="11" t="s">
        <v>226</v>
      </c>
      <c r="E208" s="19" t="s">
        <v>424</v>
      </c>
      <c r="F208" s="10">
        <v>39965</v>
      </c>
      <c r="G208" s="10">
        <v>44348</v>
      </c>
      <c r="H208" s="11">
        <v>20</v>
      </c>
      <c r="I208" s="20" t="s">
        <v>225</v>
      </c>
      <c r="J208" s="11" t="s">
        <v>227</v>
      </c>
      <c r="K208" s="11" t="s">
        <v>453</v>
      </c>
      <c r="L208" s="11" t="s">
        <v>454</v>
      </c>
    </row>
    <row r="209" spans="1:12">
      <c r="A209" s="11" t="s">
        <v>197</v>
      </c>
      <c r="D209" s="11" t="s">
        <v>226</v>
      </c>
      <c r="E209" s="19" t="s">
        <v>425</v>
      </c>
      <c r="F209" s="10">
        <v>39965</v>
      </c>
      <c r="G209" s="10">
        <v>44348</v>
      </c>
      <c r="H209" s="11">
        <v>20</v>
      </c>
      <c r="I209" s="20" t="s">
        <v>225</v>
      </c>
      <c r="J209" s="11" t="s">
        <v>227</v>
      </c>
      <c r="K209" s="11" t="s">
        <v>453</v>
      </c>
      <c r="L209" s="11" t="s">
        <v>454</v>
      </c>
    </row>
    <row r="210" spans="1:12">
      <c r="A210" s="11" t="s">
        <v>198</v>
      </c>
      <c r="D210" s="11" t="s">
        <v>226</v>
      </c>
      <c r="E210" s="19" t="s">
        <v>426</v>
      </c>
      <c r="F210" s="10">
        <v>39965</v>
      </c>
      <c r="G210" s="10">
        <v>44348</v>
      </c>
      <c r="H210" s="11">
        <v>20</v>
      </c>
      <c r="I210" s="20" t="s">
        <v>225</v>
      </c>
      <c r="J210" s="11" t="s">
        <v>227</v>
      </c>
      <c r="K210" s="11" t="s">
        <v>453</v>
      </c>
      <c r="L210" s="11" t="s">
        <v>454</v>
      </c>
    </row>
    <row r="211" spans="1:12">
      <c r="A211" s="11" t="s">
        <v>199</v>
      </c>
      <c r="D211" s="11" t="s">
        <v>226</v>
      </c>
      <c r="E211" s="19" t="s">
        <v>427</v>
      </c>
      <c r="F211" s="10">
        <v>39965</v>
      </c>
      <c r="G211" s="10">
        <v>44348</v>
      </c>
      <c r="H211" s="11">
        <v>20</v>
      </c>
      <c r="I211" s="20" t="s">
        <v>225</v>
      </c>
      <c r="J211" s="11" t="s">
        <v>227</v>
      </c>
      <c r="K211" s="11" t="s">
        <v>453</v>
      </c>
      <c r="L211" s="11" t="s">
        <v>454</v>
      </c>
    </row>
    <row r="212" spans="1:12">
      <c r="A212" s="11" t="s">
        <v>200</v>
      </c>
      <c r="D212" s="11" t="s">
        <v>226</v>
      </c>
      <c r="E212" s="19" t="s">
        <v>428</v>
      </c>
      <c r="F212" s="10">
        <v>39965</v>
      </c>
      <c r="G212" s="10">
        <v>44348</v>
      </c>
      <c r="H212" s="11">
        <v>20</v>
      </c>
      <c r="I212" s="20" t="s">
        <v>225</v>
      </c>
      <c r="J212" s="11" t="s">
        <v>227</v>
      </c>
      <c r="K212" s="11" t="s">
        <v>453</v>
      </c>
      <c r="L212" s="11" t="s">
        <v>454</v>
      </c>
    </row>
    <row r="213" spans="1:12">
      <c r="A213" s="11" t="s">
        <v>201</v>
      </c>
      <c r="D213" s="11" t="s">
        <v>226</v>
      </c>
      <c r="E213" s="19" t="s">
        <v>429</v>
      </c>
      <c r="F213" s="10">
        <v>39965</v>
      </c>
      <c r="G213" s="10">
        <v>44348</v>
      </c>
      <c r="H213" s="11">
        <v>20</v>
      </c>
      <c r="I213" s="20" t="s">
        <v>225</v>
      </c>
      <c r="J213" s="11" t="s">
        <v>227</v>
      </c>
      <c r="K213" s="11" t="s">
        <v>453</v>
      </c>
      <c r="L213" s="11" t="s">
        <v>454</v>
      </c>
    </row>
    <row r="214" spans="1:12">
      <c r="A214" s="11" t="s">
        <v>202</v>
      </c>
      <c r="D214" s="11" t="s">
        <v>226</v>
      </c>
      <c r="E214" s="19" t="s">
        <v>430</v>
      </c>
      <c r="F214" s="10">
        <v>39965</v>
      </c>
      <c r="G214" s="10">
        <v>44348</v>
      </c>
      <c r="H214" s="11">
        <v>20</v>
      </c>
      <c r="I214" s="20" t="s">
        <v>225</v>
      </c>
      <c r="J214" s="11" t="s">
        <v>227</v>
      </c>
      <c r="K214" s="11" t="s">
        <v>453</v>
      </c>
      <c r="L214" s="11" t="s">
        <v>454</v>
      </c>
    </row>
    <row r="215" spans="1:12">
      <c r="A215" s="11" t="s">
        <v>203</v>
      </c>
      <c r="D215" s="11" t="s">
        <v>226</v>
      </c>
      <c r="E215" s="19" t="s">
        <v>431</v>
      </c>
      <c r="F215" s="10">
        <v>39965</v>
      </c>
      <c r="G215" s="10">
        <v>44348</v>
      </c>
      <c r="H215" s="11">
        <v>20</v>
      </c>
      <c r="I215" s="20" t="s">
        <v>225</v>
      </c>
      <c r="J215" s="11" t="s">
        <v>227</v>
      </c>
      <c r="K215" s="11" t="s">
        <v>453</v>
      </c>
      <c r="L215" s="11" t="s">
        <v>454</v>
      </c>
    </row>
    <row r="216" spans="1:12">
      <c r="A216" s="11" t="s">
        <v>204</v>
      </c>
      <c r="D216" s="11" t="s">
        <v>226</v>
      </c>
      <c r="E216" s="19" t="s">
        <v>432</v>
      </c>
      <c r="F216" s="10">
        <v>39965</v>
      </c>
      <c r="G216" s="10">
        <v>44348</v>
      </c>
      <c r="H216" s="11">
        <v>20</v>
      </c>
      <c r="I216" s="20" t="s">
        <v>225</v>
      </c>
      <c r="J216" s="11" t="s">
        <v>227</v>
      </c>
      <c r="K216" s="11" t="s">
        <v>453</v>
      </c>
      <c r="L216" s="11" t="s">
        <v>454</v>
      </c>
    </row>
    <row r="217" spans="1:12">
      <c r="A217" s="11" t="s">
        <v>205</v>
      </c>
      <c r="D217" s="11" t="s">
        <v>226</v>
      </c>
      <c r="E217" s="19" t="s">
        <v>433</v>
      </c>
      <c r="F217" s="10">
        <v>39965</v>
      </c>
      <c r="G217" s="10">
        <v>44348</v>
      </c>
      <c r="H217" s="11">
        <v>20</v>
      </c>
      <c r="I217" s="20" t="s">
        <v>225</v>
      </c>
      <c r="J217" s="11" t="s">
        <v>227</v>
      </c>
      <c r="K217" s="11" t="s">
        <v>453</v>
      </c>
      <c r="L217" s="11" t="s">
        <v>454</v>
      </c>
    </row>
    <row r="218" spans="1:12">
      <c r="A218" s="11" t="s">
        <v>206</v>
      </c>
      <c r="D218" s="11" t="s">
        <v>226</v>
      </c>
      <c r="E218" s="19" t="s">
        <v>434</v>
      </c>
      <c r="F218" s="10">
        <v>39965</v>
      </c>
      <c r="G218" s="10">
        <v>44348</v>
      </c>
      <c r="H218" s="11">
        <v>20</v>
      </c>
      <c r="I218" s="20" t="s">
        <v>225</v>
      </c>
      <c r="J218" s="11" t="s">
        <v>227</v>
      </c>
      <c r="K218" s="11" t="s">
        <v>453</v>
      </c>
      <c r="L218" s="11" t="s">
        <v>454</v>
      </c>
    </row>
    <row r="219" spans="1:12">
      <c r="A219" s="11" t="s">
        <v>207</v>
      </c>
      <c r="D219" s="11" t="s">
        <v>226</v>
      </c>
      <c r="E219" s="19" t="s">
        <v>435</v>
      </c>
      <c r="F219" s="10">
        <v>39965</v>
      </c>
      <c r="G219" s="10">
        <v>44348</v>
      </c>
      <c r="H219" s="11">
        <v>20</v>
      </c>
      <c r="I219" s="20" t="s">
        <v>225</v>
      </c>
      <c r="J219" s="11" t="s">
        <v>227</v>
      </c>
      <c r="K219" s="11" t="s">
        <v>453</v>
      </c>
      <c r="L219" s="11" t="s">
        <v>454</v>
      </c>
    </row>
    <row r="220" spans="1:12">
      <c r="A220" s="11" t="s">
        <v>208</v>
      </c>
      <c r="D220" s="11" t="s">
        <v>226</v>
      </c>
      <c r="E220" s="19" t="s">
        <v>436</v>
      </c>
      <c r="F220" s="10">
        <v>39965</v>
      </c>
      <c r="G220" s="10">
        <v>44348</v>
      </c>
      <c r="H220" s="11">
        <v>20</v>
      </c>
      <c r="I220" s="20" t="s">
        <v>225</v>
      </c>
      <c r="J220" s="11" t="s">
        <v>227</v>
      </c>
      <c r="K220" s="11" t="s">
        <v>453</v>
      </c>
      <c r="L220" s="11" t="s">
        <v>454</v>
      </c>
    </row>
    <row r="221" spans="1:12">
      <c r="A221" s="11" t="s">
        <v>209</v>
      </c>
      <c r="D221" s="11" t="s">
        <v>226</v>
      </c>
      <c r="E221" s="19" t="s">
        <v>437</v>
      </c>
      <c r="F221" s="10">
        <v>39965</v>
      </c>
      <c r="G221" s="10">
        <v>44348</v>
      </c>
      <c r="H221" s="11">
        <v>20</v>
      </c>
      <c r="I221" s="20" t="s">
        <v>225</v>
      </c>
      <c r="J221" s="11" t="s">
        <v>227</v>
      </c>
      <c r="K221" s="11" t="s">
        <v>453</v>
      </c>
      <c r="L221" s="11" t="s">
        <v>454</v>
      </c>
    </row>
    <row r="222" spans="1:12">
      <c r="A222" s="11" t="s">
        <v>210</v>
      </c>
      <c r="D222" s="11" t="s">
        <v>226</v>
      </c>
      <c r="E222" s="19" t="s">
        <v>438</v>
      </c>
      <c r="F222" s="10">
        <v>39965</v>
      </c>
      <c r="G222" s="10">
        <v>44348</v>
      </c>
      <c r="H222" s="11">
        <v>20</v>
      </c>
      <c r="I222" s="20" t="s">
        <v>225</v>
      </c>
      <c r="J222" s="11" t="s">
        <v>227</v>
      </c>
      <c r="K222" s="11" t="s">
        <v>453</v>
      </c>
      <c r="L222" s="11" t="s">
        <v>454</v>
      </c>
    </row>
    <row r="223" spans="1:12">
      <c r="A223" s="11" t="s">
        <v>211</v>
      </c>
      <c r="D223" s="11" t="s">
        <v>226</v>
      </c>
      <c r="E223" s="19" t="s">
        <v>439</v>
      </c>
      <c r="F223" s="10">
        <v>39965</v>
      </c>
      <c r="G223" s="10">
        <v>44348</v>
      </c>
      <c r="H223" s="11">
        <v>20</v>
      </c>
      <c r="I223" s="20" t="s">
        <v>225</v>
      </c>
      <c r="J223" s="11" t="s">
        <v>227</v>
      </c>
      <c r="K223" s="11" t="s">
        <v>453</v>
      </c>
      <c r="L223" s="11" t="s">
        <v>454</v>
      </c>
    </row>
    <row r="224" spans="1:12">
      <c r="A224" s="11" t="s">
        <v>212</v>
      </c>
      <c r="D224" s="11" t="s">
        <v>226</v>
      </c>
      <c r="E224" s="19" t="s">
        <v>440</v>
      </c>
      <c r="F224" s="10">
        <v>39965</v>
      </c>
      <c r="G224" s="10">
        <v>44348</v>
      </c>
      <c r="H224" s="11">
        <v>20</v>
      </c>
      <c r="I224" s="20" t="s">
        <v>225</v>
      </c>
      <c r="J224" s="11" t="s">
        <v>227</v>
      </c>
      <c r="K224" s="11" t="s">
        <v>453</v>
      </c>
      <c r="L224" s="11" t="s">
        <v>454</v>
      </c>
    </row>
    <row r="225" spans="1:12">
      <c r="A225" s="11" t="s">
        <v>213</v>
      </c>
      <c r="D225" s="11" t="s">
        <v>226</v>
      </c>
      <c r="E225" s="19" t="s">
        <v>441</v>
      </c>
      <c r="F225" s="10">
        <v>39965</v>
      </c>
      <c r="G225" s="10">
        <v>44348</v>
      </c>
      <c r="H225" s="11">
        <v>20</v>
      </c>
      <c r="I225" s="20" t="s">
        <v>225</v>
      </c>
      <c r="J225" s="11" t="s">
        <v>227</v>
      </c>
      <c r="K225" s="11" t="s">
        <v>453</v>
      </c>
      <c r="L225" s="11" t="s">
        <v>454</v>
      </c>
    </row>
    <row r="226" spans="1:12">
      <c r="A226" s="11" t="s">
        <v>214</v>
      </c>
      <c r="D226" s="11" t="s">
        <v>226</v>
      </c>
      <c r="E226" s="19" t="s">
        <v>442</v>
      </c>
      <c r="F226" s="10">
        <v>39965</v>
      </c>
      <c r="G226" s="10">
        <v>44348</v>
      </c>
      <c r="H226" s="11">
        <v>20</v>
      </c>
      <c r="I226" s="20" t="s">
        <v>225</v>
      </c>
      <c r="J226" s="11" t="s">
        <v>227</v>
      </c>
      <c r="K226" s="11" t="s">
        <v>453</v>
      </c>
      <c r="L226" s="11" t="s">
        <v>454</v>
      </c>
    </row>
    <row r="227" spans="1:12">
      <c r="A227" s="11" t="s">
        <v>215</v>
      </c>
      <c r="D227" s="11" t="s">
        <v>226</v>
      </c>
      <c r="E227" s="19" t="s">
        <v>443</v>
      </c>
      <c r="F227" s="10">
        <v>39965</v>
      </c>
      <c r="G227" s="10">
        <v>44348</v>
      </c>
      <c r="H227" s="11">
        <v>20</v>
      </c>
      <c r="I227" s="20" t="s">
        <v>225</v>
      </c>
      <c r="J227" s="11" t="s">
        <v>227</v>
      </c>
      <c r="K227" s="11" t="s">
        <v>453</v>
      </c>
      <c r="L227" s="11" t="s">
        <v>454</v>
      </c>
    </row>
    <row r="229" spans="1:12">
      <c r="A229" s="11" t="s">
        <v>452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60118C" display="A124860118C" xr:uid="{00000000-0004-0000-0000-000001000000}"/>
    <hyperlink ref="E13" location="A124859686C" display="A124859686C" xr:uid="{00000000-0004-0000-0000-000002000000}"/>
    <hyperlink ref="E14" location="A124860262W" display="A124860262W" xr:uid="{00000000-0004-0000-0000-000003000000}"/>
    <hyperlink ref="E15" location="A124860406W" display="A124860406W" xr:uid="{00000000-0004-0000-0000-000004000000}"/>
    <hyperlink ref="E16" location="A124859830K" display="A124859830K" xr:uid="{00000000-0004-0000-0000-000005000000}"/>
    <hyperlink ref="E17" location="A124859974W" display="A124859974W" xr:uid="{00000000-0004-0000-0000-000006000000}"/>
    <hyperlink ref="E18" location="A124860222C" display="A124860222C" xr:uid="{00000000-0004-0000-0000-000007000000}"/>
    <hyperlink ref="E19" location="A124859790C" display="A124859790C" xr:uid="{00000000-0004-0000-0000-000008000000}"/>
    <hyperlink ref="E20" location="A124860366R" display="A124860366R" xr:uid="{00000000-0004-0000-0000-000009000000}"/>
    <hyperlink ref="E21" location="A124860510W" display="A124860510W" xr:uid="{00000000-0004-0000-0000-00000A000000}"/>
    <hyperlink ref="E22" location="A124859934C" display="A124859934C" xr:uid="{00000000-0004-0000-0000-00000B000000}"/>
    <hyperlink ref="E23" location="A124860078W" display="A124860078W" xr:uid="{00000000-0004-0000-0000-00000C000000}"/>
    <hyperlink ref="E24" location="A124860178F" display="A124860178F" xr:uid="{00000000-0004-0000-0000-00000D000000}"/>
    <hyperlink ref="E25" location="A124859746V" display="A124859746V" xr:uid="{00000000-0004-0000-0000-00000E000000}"/>
    <hyperlink ref="E26" location="A124860322L" display="A124860322L" xr:uid="{00000000-0004-0000-0000-00000F000000}"/>
    <hyperlink ref="E27" location="A124860466X" display="A124860466X" xr:uid="{00000000-0004-0000-0000-000010000000}"/>
    <hyperlink ref="E28" location="A124859890L" display="A124859890L" xr:uid="{00000000-0004-0000-0000-000011000000}"/>
    <hyperlink ref="E29" location="A124860034V" display="A124860034V" xr:uid="{00000000-0004-0000-0000-000012000000}"/>
    <hyperlink ref="E30" location="A124860226L" display="A124860226L" xr:uid="{00000000-0004-0000-0000-000013000000}"/>
    <hyperlink ref="E31" location="A124859794L" display="A124859794L" xr:uid="{00000000-0004-0000-0000-000014000000}"/>
    <hyperlink ref="E32" location="A124860370F" display="A124860370F" xr:uid="{00000000-0004-0000-0000-000015000000}"/>
    <hyperlink ref="E33" location="A124860514F" display="A124860514F" xr:uid="{00000000-0004-0000-0000-000016000000}"/>
    <hyperlink ref="E34" location="A124859938L" display="A124859938L" xr:uid="{00000000-0004-0000-0000-000017000000}"/>
    <hyperlink ref="E35" location="A124860082L" display="A124860082L" xr:uid="{00000000-0004-0000-0000-000018000000}"/>
    <hyperlink ref="E36" location="A124860230C" display="A124860230C" xr:uid="{00000000-0004-0000-0000-000019000000}"/>
    <hyperlink ref="E37" location="A124859798W" display="A124859798W" xr:uid="{00000000-0004-0000-0000-00001A000000}"/>
    <hyperlink ref="E38" location="A124860374R" display="A124860374R" xr:uid="{00000000-0004-0000-0000-00001B000000}"/>
    <hyperlink ref="E39" location="A124860518R" display="A124860518R" xr:uid="{00000000-0004-0000-0000-00001C000000}"/>
    <hyperlink ref="E40" location="A124859942C" display="A124859942C" xr:uid="{00000000-0004-0000-0000-00001D000000}"/>
    <hyperlink ref="E41" location="A124860086W" display="A124860086W" xr:uid="{00000000-0004-0000-0000-00001E000000}"/>
    <hyperlink ref="E42" location="A124860182W" display="A124860182W" xr:uid="{00000000-0004-0000-0000-00001F000000}"/>
    <hyperlink ref="E43" location="A124859750K" display="A124859750K" xr:uid="{00000000-0004-0000-0000-000020000000}"/>
    <hyperlink ref="E44" location="A124860326W" display="A124860326W" xr:uid="{00000000-0004-0000-0000-000021000000}"/>
    <hyperlink ref="E45" location="A124860470R" display="A124860470R" xr:uid="{00000000-0004-0000-0000-000022000000}"/>
    <hyperlink ref="E46" location="A124859894W" display="A124859894W" xr:uid="{00000000-0004-0000-0000-000023000000}"/>
    <hyperlink ref="E47" location="A124860038C" display="A124860038C" xr:uid="{00000000-0004-0000-0000-000024000000}"/>
    <hyperlink ref="E48" location="A124860186F" display="A124860186F" xr:uid="{00000000-0004-0000-0000-000025000000}"/>
    <hyperlink ref="E49" location="A124859754V" display="A124859754V" xr:uid="{00000000-0004-0000-0000-000026000000}"/>
    <hyperlink ref="E50" location="A124860330L" display="A124860330L" xr:uid="{00000000-0004-0000-0000-000027000000}"/>
    <hyperlink ref="E51" location="A124860474X" display="A124860474X" xr:uid="{00000000-0004-0000-0000-000028000000}"/>
    <hyperlink ref="E52" location="A124859898F" display="A124859898F" xr:uid="{00000000-0004-0000-0000-000029000000}"/>
    <hyperlink ref="E53" location="A124860042V" display="A124860042V" xr:uid="{00000000-0004-0000-0000-00002A000000}"/>
    <hyperlink ref="E54" location="A124860206C" display="A124860206C" xr:uid="{00000000-0004-0000-0000-00002B000000}"/>
    <hyperlink ref="E55" location="A124859774C" display="A124859774C" xr:uid="{00000000-0004-0000-0000-00002C000000}"/>
    <hyperlink ref="E56" location="A124860350W" display="A124860350W" xr:uid="{00000000-0004-0000-0000-00002D000000}"/>
    <hyperlink ref="E57" location="A124860494J" display="A124860494J" xr:uid="{00000000-0004-0000-0000-00002E000000}"/>
    <hyperlink ref="E58" location="A124859918C" display="A124859918C" xr:uid="{00000000-0004-0000-0000-00002F000000}"/>
    <hyperlink ref="E59" location="A124860062C" display="A124860062C" xr:uid="{00000000-0004-0000-0000-000030000000}"/>
    <hyperlink ref="E60" location="A124860154L" display="A124860154L" xr:uid="{00000000-0004-0000-0000-000031000000}"/>
    <hyperlink ref="E61" location="A124859722A" display="A124859722A" xr:uid="{00000000-0004-0000-0000-000032000000}"/>
    <hyperlink ref="E62" location="A124860298X" display="A124860298X" xr:uid="{00000000-0004-0000-0000-000033000000}"/>
    <hyperlink ref="E63" location="A124860442F" display="A124860442F" xr:uid="{00000000-0004-0000-0000-000034000000}"/>
    <hyperlink ref="E64" location="A124859866L" display="A124859866L" xr:uid="{00000000-0004-0000-0000-000035000000}"/>
    <hyperlink ref="E65" location="A124860010A" display="A124860010A" xr:uid="{00000000-0004-0000-0000-000036000000}"/>
    <hyperlink ref="E66" location="A124860234L" display="A124860234L" xr:uid="{00000000-0004-0000-0000-000037000000}"/>
    <hyperlink ref="E67" location="A124859802A" display="A124859802A" xr:uid="{00000000-0004-0000-0000-000038000000}"/>
    <hyperlink ref="E68" location="A124860378X" display="A124860378X" xr:uid="{00000000-0004-0000-0000-000039000000}"/>
    <hyperlink ref="E69" location="A124860522F" display="A124860522F" xr:uid="{00000000-0004-0000-0000-00003A000000}"/>
    <hyperlink ref="E70" location="A124859946L" display="A124859946L" xr:uid="{00000000-0004-0000-0000-00003B000000}"/>
    <hyperlink ref="E71" location="A124860090L" display="A124860090L" xr:uid="{00000000-0004-0000-0000-00003C000000}"/>
    <hyperlink ref="E72" location="A124860210V" display="A124860210V" xr:uid="{00000000-0004-0000-0000-00003D000000}"/>
    <hyperlink ref="E73" location="A124859778L" display="A124859778L" xr:uid="{00000000-0004-0000-0000-00003E000000}"/>
    <hyperlink ref="E74" location="A124860354F" display="A124860354F" xr:uid="{00000000-0004-0000-0000-00003F000000}"/>
    <hyperlink ref="E75" location="A124860498T" display="A124860498T" xr:uid="{00000000-0004-0000-0000-000040000000}"/>
    <hyperlink ref="E76" location="A124859922V" display="A124859922V" xr:uid="{00000000-0004-0000-0000-000041000000}"/>
    <hyperlink ref="E77" location="A124860066L" display="A124860066L" xr:uid="{00000000-0004-0000-0000-000042000000}"/>
    <hyperlink ref="E78" location="A124860246W" display="A124860246W" xr:uid="{00000000-0004-0000-0000-000043000000}"/>
    <hyperlink ref="E79" location="A124859814K" display="A124859814K" xr:uid="{00000000-0004-0000-0000-000044000000}"/>
    <hyperlink ref="E80" location="A124860390R" display="A124860390R" xr:uid="{00000000-0004-0000-0000-000045000000}"/>
    <hyperlink ref="E81" location="A124860534R" display="A124860534R" xr:uid="{00000000-0004-0000-0000-000046000000}"/>
    <hyperlink ref="E82" location="A124859958W" display="A124859958W" xr:uid="{00000000-0004-0000-0000-000047000000}"/>
    <hyperlink ref="E83" location="A124860102K" display="A124860102K" xr:uid="{00000000-0004-0000-0000-000048000000}"/>
    <hyperlink ref="E84" location="A124860158W" display="A124860158W" xr:uid="{00000000-0004-0000-0000-000049000000}"/>
    <hyperlink ref="E85" location="A124859726K" display="A124859726K" xr:uid="{00000000-0004-0000-0000-00004A000000}"/>
    <hyperlink ref="E86" location="A124860302C" display="A124860302C" xr:uid="{00000000-0004-0000-0000-00004B000000}"/>
    <hyperlink ref="E87" location="A124860446R" display="A124860446R" xr:uid="{00000000-0004-0000-0000-00004C000000}"/>
    <hyperlink ref="E88" location="A124859870C" display="A124859870C" xr:uid="{00000000-0004-0000-0000-00004D000000}"/>
    <hyperlink ref="E89" location="A124860014K" display="A124860014K" xr:uid="{00000000-0004-0000-0000-00004E000000}"/>
    <hyperlink ref="E90" location="A124860114V" display="A124860114V" xr:uid="{00000000-0004-0000-0000-00004F000000}"/>
    <hyperlink ref="E91" location="A124859682V" display="A124859682V" xr:uid="{00000000-0004-0000-0000-000050000000}"/>
    <hyperlink ref="E92" location="A124860258F" display="A124860258F" xr:uid="{00000000-0004-0000-0000-000051000000}"/>
    <hyperlink ref="E93" location="A124860402L" display="A124860402L" xr:uid="{00000000-0004-0000-0000-000052000000}"/>
    <hyperlink ref="E94" location="A124859826V" display="A124859826V" xr:uid="{00000000-0004-0000-0000-000053000000}"/>
    <hyperlink ref="E95" location="A124859970L" display="A124859970L" xr:uid="{00000000-0004-0000-0000-000054000000}"/>
    <hyperlink ref="E96" location="A124860134C" display="A124860134C" xr:uid="{00000000-0004-0000-0000-000055000000}"/>
    <hyperlink ref="E97" location="A124859702T" display="A124859702T" xr:uid="{00000000-0004-0000-0000-000056000000}"/>
    <hyperlink ref="E98" location="A124860278R" display="A124860278R" xr:uid="{00000000-0004-0000-0000-000057000000}"/>
    <hyperlink ref="E99" location="A124860422W" display="A124860422W" xr:uid="{00000000-0004-0000-0000-000058000000}"/>
    <hyperlink ref="E100" location="A124859846C" display="A124859846C" xr:uid="{00000000-0004-0000-0000-000059000000}"/>
    <hyperlink ref="E101" location="A124859990W" display="A124859990W" xr:uid="{00000000-0004-0000-0000-00005A000000}"/>
    <hyperlink ref="E102" location="A124860190W" display="A124860190W" xr:uid="{00000000-0004-0000-0000-00005B000000}"/>
    <hyperlink ref="E103" location="A124859758C" display="A124859758C" xr:uid="{00000000-0004-0000-0000-00005C000000}"/>
    <hyperlink ref="E104" location="A124860334W" display="A124860334W" xr:uid="{00000000-0004-0000-0000-00005D000000}"/>
    <hyperlink ref="E105" location="A124860478J" display="A124860478J" xr:uid="{00000000-0004-0000-0000-00005E000000}"/>
    <hyperlink ref="E106" location="A124859902K" display="A124859902K" xr:uid="{00000000-0004-0000-0000-00005F000000}"/>
    <hyperlink ref="E107" location="A124860046C" display="A124860046C" xr:uid="{00000000-0004-0000-0000-000060000000}"/>
    <hyperlink ref="E108" location="A124860138L" display="A124860138L" xr:uid="{00000000-0004-0000-0000-000061000000}"/>
    <hyperlink ref="E109" location="A124859706A" display="A124859706A" xr:uid="{00000000-0004-0000-0000-000062000000}"/>
    <hyperlink ref="E110" location="A124860282F" display="A124860282F" xr:uid="{00000000-0004-0000-0000-000063000000}"/>
    <hyperlink ref="E111" location="A124860426F" display="A124860426F" xr:uid="{00000000-0004-0000-0000-000064000000}"/>
    <hyperlink ref="E112" location="A124859850V" display="A124859850V" xr:uid="{00000000-0004-0000-0000-000065000000}"/>
    <hyperlink ref="E113" location="A124859994F" display="A124859994F" xr:uid="{00000000-0004-0000-0000-000066000000}"/>
    <hyperlink ref="E114" location="A124860194F" display="A124860194F" xr:uid="{00000000-0004-0000-0000-000067000000}"/>
    <hyperlink ref="E115" location="A124859762V" display="A124859762V" xr:uid="{00000000-0004-0000-0000-000068000000}"/>
    <hyperlink ref="E116" location="A124860338F" display="A124860338F" xr:uid="{00000000-0004-0000-0000-000069000000}"/>
    <hyperlink ref="E117" location="A124860482X" display="A124860482X" xr:uid="{00000000-0004-0000-0000-00006A000000}"/>
    <hyperlink ref="E118" location="A124859906V" display="A124859906V" xr:uid="{00000000-0004-0000-0000-00006B000000}"/>
    <hyperlink ref="E119" location="A124860050V" display="A124860050V" xr:uid="{00000000-0004-0000-0000-00006C000000}"/>
    <hyperlink ref="E120" location="A124860198R" display="A124860198R" xr:uid="{00000000-0004-0000-0000-00006D000000}"/>
    <hyperlink ref="E121" location="A124859766C" display="A124859766C" xr:uid="{00000000-0004-0000-0000-00006E000000}"/>
    <hyperlink ref="E122" location="A124860342W" display="A124860342W" xr:uid="{00000000-0004-0000-0000-00006F000000}"/>
    <hyperlink ref="E123" location="A124860486J" display="A124860486J" xr:uid="{00000000-0004-0000-0000-000070000000}"/>
    <hyperlink ref="E124" location="A124859910K" display="A124859910K" xr:uid="{00000000-0004-0000-0000-000071000000}"/>
    <hyperlink ref="E125" location="A124860054C" display="A124860054C" xr:uid="{00000000-0004-0000-0000-000072000000}"/>
    <hyperlink ref="E126" location="A124860250L" display="A124860250L" xr:uid="{00000000-0004-0000-0000-000073000000}"/>
    <hyperlink ref="E127" location="A124859818V" display="A124859818V" xr:uid="{00000000-0004-0000-0000-000074000000}"/>
    <hyperlink ref="E128" location="A124860394X" display="A124860394X" xr:uid="{00000000-0004-0000-0000-000075000000}"/>
    <hyperlink ref="E129" location="A124860538X" display="A124860538X" xr:uid="{00000000-0004-0000-0000-000076000000}"/>
    <hyperlink ref="E130" location="A124859962L" display="A124859962L" xr:uid="{00000000-0004-0000-0000-000077000000}"/>
    <hyperlink ref="E131" location="A124860106V" display="A124860106V" xr:uid="{00000000-0004-0000-0000-000078000000}"/>
    <hyperlink ref="E132" location="A124860150C" display="A124860150C" xr:uid="{00000000-0004-0000-0000-000079000000}"/>
    <hyperlink ref="E133" location="A124859718K" display="A124859718K" xr:uid="{00000000-0004-0000-0000-00007A000000}"/>
    <hyperlink ref="E134" location="A124860294R" display="A124860294R" xr:uid="{00000000-0004-0000-0000-00007B000000}"/>
    <hyperlink ref="E135" location="A124860438R" display="A124860438R" xr:uid="{00000000-0004-0000-0000-00007C000000}"/>
    <hyperlink ref="E136" location="A124859862C" display="A124859862C" xr:uid="{00000000-0004-0000-0000-00007D000000}"/>
    <hyperlink ref="E137" location="A124860006K" display="A124860006K" xr:uid="{00000000-0004-0000-0000-00007E000000}"/>
    <hyperlink ref="E138" location="A124860238W" display="A124860238W" xr:uid="{00000000-0004-0000-0000-00007F000000}"/>
    <hyperlink ref="E139" location="A124859806K" display="A124859806K" xr:uid="{00000000-0004-0000-0000-000080000000}"/>
    <hyperlink ref="E140" location="A124860382R" display="A124860382R" xr:uid="{00000000-0004-0000-0000-000081000000}"/>
    <hyperlink ref="E141" location="A124860526R" display="A124860526R" xr:uid="{00000000-0004-0000-0000-000082000000}"/>
    <hyperlink ref="E142" location="A124859950C" display="A124859950C" xr:uid="{00000000-0004-0000-0000-000083000000}"/>
    <hyperlink ref="E143" location="A124860094W" display="A124860094W" xr:uid="{00000000-0004-0000-0000-000084000000}"/>
    <hyperlink ref="E144" location="A124860242L" display="A124860242L" xr:uid="{00000000-0004-0000-0000-000085000000}"/>
    <hyperlink ref="E145" location="A124859810A" display="A124859810A" xr:uid="{00000000-0004-0000-0000-000086000000}"/>
    <hyperlink ref="E146" location="A124860386X" display="A124860386X" xr:uid="{00000000-0004-0000-0000-000087000000}"/>
    <hyperlink ref="E147" location="A124860530F" display="A124860530F" xr:uid="{00000000-0004-0000-0000-000088000000}"/>
    <hyperlink ref="E148" location="A124859954L" display="A124859954L" xr:uid="{00000000-0004-0000-0000-000089000000}"/>
    <hyperlink ref="E149" location="A124860098F" display="A124860098F" xr:uid="{00000000-0004-0000-0000-00008A000000}"/>
    <hyperlink ref="E150" location="A124860122V" display="A124860122V" xr:uid="{00000000-0004-0000-0000-00008B000000}"/>
    <hyperlink ref="E151" location="A124859690V" display="A124859690V" xr:uid="{00000000-0004-0000-0000-00008C000000}"/>
    <hyperlink ref="E152" location="A124860266F" display="A124860266F" xr:uid="{00000000-0004-0000-0000-00008D000000}"/>
    <hyperlink ref="E153" location="A124860410L" display="A124860410L" xr:uid="{00000000-0004-0000-0000-00008E000000}"/>
    <hyperlink ref="E154" location="A124859834V" display="A124859834V" xr:uid="{00000000-0004-0000-0000-00008F000000}"/>
    <hyperlink ref="E155" location="A124859978F" display="A124859978F" xr:uid="{00000000-0004-0000-0000-000090000000}"/>
    <hyperlink ref="E156" location="A124860162L" display="A124860162L" xr:uid="{00000000-0004-0000-0000-000091000000}"/>
    <hyperlink ref="E157" location="A124859730A" display="A124859730A" xr:uid="{00000000-0004-0000-0000-000092000000}"/>
    <hyperlink ref="E158" location="A124860306L" display="A124860306L" xr:uid="{00000000-0004-0000-0000-000093000000}"/>
    <hyperlink ref="E159" location="A124860450F" display="A124860450F" xr:uid="{00000000-0004-0000-0000-000094000000}"/>
    <hyperlink ref="E160" location="A124859874L" display="A124859874L" xr:uid="{00000000-0004-0000-0000-000095000000}"/>
    <hyperlink ref="E161" location="A124860018V" display="A124860018V" xr:uid="{00000000-0004-0000-0000-000096000000}"/>
    <hyperlink ref="E162" location="A124860202V" display="A124860202V" xr:uid="{00000000-0004-0000-0000-000097000000}"/>
    <hyperlink ref="E163" location="A124859770V" display="A124859770V" xr:uid="{00000000-0004-0000-0000-000098000000}"/>
    <hyperlink ref="E164" location="A124860346F" display="A124860346F" xr:uid="{00000000-0004-0000-0000-000099000000}"/>
    <hyperlink ref="E165" location="A124860490X" display="A124860490X" xr:uid="{00000000-0004-0000-0000-00009A000000}"/>
    <hyperlink ref="E166" location="A124859914V" display="A124859914V" xr:uid="{00000000-0004-0000-0000-00009B000000}"/>
    <hyperlink ref="E167" location="A124860058L" display="A124860058L" xr:uid="{00000000-0004-0000-0000-00009C000000}"/>
    <hyperlink ref="E168" location="A124860254W" display="A124860254W" xr:uid="{00000000-0004-0000-0000-00009D000000}"/>
    <hyperlink ref="E169" location="A124859822K" display="A124859822K" xr:uid="{00000000-0004-0000-0000-00009E000000}"/>
    <hyperlink ref="E170" location="A124860398J" display="A124860398J" xr:uid="{00000000-0004-0000-0000-00009F000000}"/>
    <hyperlink ref="E171" location="A124860542R" display="A124860542R" xr:uid="{00000000-0004-0000-0000-0000A0000000}"/>
    <hyperlink ref="E172" location="A124859966W" display="A124859966W" xr:uid="{00000000-0004-0000-0000-0000A1000000}"/>
    <hyperlink ref="E173" location="A124860110K" display="A124860110K" xr:uid="{00000000-0004-0000-0000-0000A2000000}"/>
    <hyperlink ref="E174" location="A124860126C" display="A124860126C" xr:uid="{00000000-0004-0000-0000-0000A3000000}"/>
    <hyperlink ref="E175" location="A124859694C" display="A124859694C" xr:uid="{00000000-0004-0000-0000-0000A4000000}"/>
    <hyperlink ref="E176" location="A124860270W" display="A124860270W" xr:uid="{00000000-0004-0000-0000-0000A5000000}"/>
    <hyperlink ref="E177" location="A124860414W" display="A124860414W" xr:uid="{00000000-0004-0000-0000-0000A6000000}"/>
    <hyperlink ref="E178" location="A124859838C" display="A124859838C" xr:uid="{00000000-0004-0000-0000-0000A7000000}"/>
    <hyperlink ref="E179" location="A124859982W" display="A124859982W" xr:uid="{00000000-0004-0000-0000-0000A8000000}"/>
    <hyperlink ref="E180" location="A124860214C" display="A124860214C" xr:uid="{00000000-0004-0000-0000-0000A9000000}"/>
    <hyperlink ref="E181" location="A124859782C" display="A124859782C" xr:uid="{00000000-0004-0000-0000-0000AA000000}"/>
    <hyperlink ref="E182" location="A124860358R" display="A124860358R" xr:uid="{00000000-0004-0000-0000-0000AB000000}"/>
    <hyperlink ref="E183" location="A124860502W" display="A124860502W" xr:uid="{00000000-0004-0000-0000-0000AC000000}"/>
    <hyperlink ref="E184" location="A124859926C" display="A124859926C" xr:uid="{00000000-0004-0000-0000-0000AD000000}"/>
    <hyperlink ref="E185" location="A124860070C" display="A124860070C" xr:uid="{00000000-0004-0000-0000-0000AE000000}"/>
    <hyperlink ref="E186" location="A124860218L" display="A124860218L" xr:uid="{00000000-0004-0000-0000-0000AF000000}"/>
    <hyperlink ref="E187" location="A124859786L" display="A124859786L" xr:uid="{00000000-0004-0000-0000-0000B0000000}"/>
    <hyperlink ref="E188" location="A124860362F" display="A124860362F" xr:uid="{00000000-0004-0000-0000-0000B1000000}"/>
    <hyperlink ref="E189" location="A124860506F" display="A124860506F" xr:uid="{00000000-0004-0000-0000-0000B2000000}"/>
    <hyperlink ref="E190" location="A124859930V" display="A124859930V" xr:uid="{00000000-0004-0000-0000-0000B3000000}"/>
    <hyperlink ref="E191" location="A124860074L" display="A124860074L" xr:uid="{00000000-0004-0000-0000-0000B4000000}"/>
    <hyperlink ref="E192" location="A124860146L" display="A124860146L" xr:uid="{00000000-0004-0000-0000-0000B5000000}"/>
    <hyperlink ref="E193" location="A124859714A" display="A124859714A" xr:uid="{00000000-0004-0000-0000-0000B6000000}"/>
    <hyperlink ref="E194" location="A124860290F" display="A124860290F" xr:uid="{00000000-0004-0000-0000-0000B7000000}"/>
    <hyperlink ref="E195" location="A124860434F" display="A124860434F" xr:uid="{00000000-0004-0000-0000-0000B8000000}"/>
    <hyperlink ref="E196" location="A124859858L" display="A124859858L" xr:uid="{00000000-0004-0000-0000-0000B9000000}"/>
    <hyperlink ref="E197" location="A124860002A" display="A124860002A" xr:uid="{00000000-0004-0000-0000-0000BA000000}"/>
    <hyperlink ref="E198" location="A124860130V" display="A124860130V" xr:uid="{00000000-0004-0000-0000-0000BB000000}"/>
    <hyperlink ref="E199" location="A124859698L" display="A124859698L" xr:uid="{00000000-0004-0000-0000-0000BC000000}"/>
    <hyperlink ref="E200" location="A124860274F" display="A124860274F" xr:uid="{00000000-0004-0000-0000-0000BD000000}"/>
    <hyperlink ref="E201" location="A124860418F" display="A124860418F" xr:uid="{00000000-0004-0000-0000-0000BE000000}"/>
    <hyperlink ref="E202" location="A124859842V" display="A124859842V" xr:uid="{00000000-0004-0000-0000-0000BF000000}"/>
    <hyperlink ref="E203" location="A124859986F" display="A124859986F" xr:uid="{00000000-0004-0000-0000-0000C0000000}"/>
    <hyperlink ref="E204" location="A124860166W" display="A124860166W" xr:uid="{00000000-0004-0000-0000-0000C1000000}"/>
    <hyperlink ref="E205" location="A124859734K" display="A124859734K" xr:uid="{00000000-0004-0000-0000-0000C2000000}"/>
    <hyperlink ref="E206" location="A124860310C" display="A124860310C" xr:uid="{00000000-0004-0000-0000-0000C3000000}"/>
    <hyperlink ref="E207" location="A124860454R" display="A124860454R" xr:uid="{00000000-0004-0000-0000-0000C4000000}"/>
    <hyperlink ref="E208" location="A124859878W" display="A124859878W" xr:uid="{00000000-0004-0000-0000-0000C5000000}"/>
    <hyperlink ref="E209" location="A124860022K" display="A124860022K" xr:uid="{00000000-0004-0000-0000-0000C6000000}"/>
    <hyperlink ref="E210" location="A124860142C" display="A124860142C" xr:uid="{00000000-0004-0000-0000-0000C7000000}"/>
    <hyperlink ref="E211" location="A124859710T" display="A124859710T" xr:uid="{00000000-0004-0000-0000-0000C8000000}"/>
    <hyperlink ref="E212" location="A124860286R" display="A124860286R" xr:uid="{00000000-0004-0000-0000-0000C9000000}"/>
    <hyperlink ref="E213" location="A124860430W" display="A124860430W" xr:uid="{00000000-0004-0000-0000-0000CA000000}"/>
    <hyperlink ref="E214" location="A124859854C" display="A124859854C" xr:uid="{00000000-0004-0000-0000-0000CB000000}"/>
    <hyperlink ref="E215" location="A124859998R" display="A124859998R" xr:uid="{00000000-0004-0000-0000-0000CC000000}"/>
    <hyperlink ref="E216" location="A124860170L" display="A124860170L" xr:uid="{00000000-0004-0000-0000-0000CD000000}"/>
    <hyperlink ref="E217" location="A124859738V" display="A124859738V" xr:uid="{00000000-0004-0000-0000-0000CE000000}"/>
    <hyperlink ref="E218" location="A124860314L" display="A124860314L" xr:uid="{00000000-0004-0000-0000-0000CF000000}"/>
    <hyperlink ref="E219" location="A124860458X" display="A124860458X" xr:uid="{00000000-0004-0000-0000-0000D0000000}"/>
    <hyperlink ref="E220" location="A124859882L" display="A124859882L" xr:uid="{00000000-0004-0000-0000-0000D1000000}"/>
    <hyperlink ref="E221" location="A124860026V" display="A124860026V" xr:uid="{00000000-0004-0000-0000-0000D2000000}"/>
    <hyperlink ref="E222" location="A124860174W" display="A124860174W" xr:uid="{00000000-0004-0000-0000-0000D3000000}"/>
    <hyperlink ref="E223" location="A124859742K" display="A124859742K" xr:uid="{00000000-0004-0000-0000-0000D4000000}"/>
    <hyperlink ref="E224" location="A124860318W" display="A124860318W" xr:uid="{00000000-0004-0000-0000-0000D5000000}"/>
    <hyperlink ref="E225" location="A124860462R" display="A124860462R" xr:uid="{00000000-0004-0000-0000-0000D6000000}"/>
    <hyperlink ref="E226" location="A124859886W" display="A124859886W" xr:uid="{00000000-0004-0000-0000-0000D7000000}"/>
    <hyperlink ref="E227" location="A124860030K" display="A124860030K" xr:uid="{00000000-0004-0000-0000-0000D800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I30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4.7109375" defaultRowHeight="11.25"/>
  <cols>
    <col min="1" max="16384" width="14.7109375" style="1"/>
  </cols>
  <sheetData>
    <row r="1" spans="1:217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</row>
    <row r="2" spans="1:217">
      <c r="A2" s="4" t="s">
        <v>216</v>
      </c>
      <c r="B2" s="7" t="s">
        <v>225</v>
      </c>
      <c r="C2" s="7" t="s">
        <v>225</v>
      </c>
      <c r="D2" s="7" t="s">
        <v>225</v>
      </c>
      <c r="E2" s="7" t="s">
        <v>225</v>
      </c>
      <c r="F2" s="7" t="s">
        <v>225</v>
      </c>
      <c r="G2" s="7" t="s">
        <v>225</v>
      </c>
      <c r="H2" s="7" t="s">
        <v>225</v>
      </c>
      <c r="I2" s="7" t="s">
        <v>225</v>
      </c>
      <c r="J2" s="7" t="s">
        <v>225</v>
      </c>
      <c r="K2" s="7" t="s">
        <v>225</v>
      </c>
      <c r="L2" s="7" t="s">
        <v>225</v>
      </c>
      <c r="M2" s="7" t="s">
        <v>225</v>
      </c>
      <c r="N2" s="7" t="s">
        <v>225</v>
      </c>
      <c r="O2" s="7" t="s">
        <v>225</v>
      </c>
      <c r="P2" s="7" t="s">
        <v>225</v>
      </c>
      <c r="Q2" s="7" t="s">
        <v>225</v>
      </c>
      <c r="R2" s="7" t="s">
        <v>225</v>
      </c>
      <c r="S2" s="7" t="s">
        <v>225</v>
      </c>
      <c r="T2" s="7" t="s">
        <v>225</v>
      </c>
      <c r="U2" s="7" t="s">
        <v>225</v>
      </c>
      <c r="V2" s="7" t="s">
        <v>225</v>
      </c>
      <c r="W2" s="7" t="s">
        <v>225</v>
      </c>
      <c r="X2" s="7" t="s">
        <v>225</v>
      </c>
      <c r="Y2" s="7" t="s">
        <v>225</v>
      </c>
      <c r="Z2" s="7" t="s">
        <v>225</v>
      </c>
      <c r="AA2" s="7" t="s">
        <v>225</v>
      </c>
      <c r="AB2" s="7" t="s">
        <v>225</v>
      </c>
      <c r="AC2" s="7" t="s">
        <v>225</v>
      </c>
      <c r="AD2" s="7" t="s">
        <v>225</v>
      </c>
      <c r="AE2" s="7" t="s">
        <v>225</v>
      </c>
      <c r="AF2" s="7" t="s">
        <v>225</v>
      </c>
      <c r="AG2" s="7" t="s">
        <v>225</v>
      </c>
      <c r="AH2" s="7" t="s">
        <v>225</v>
      </c>
      <c r="AI2" s="7" t="s">
        <v>225</v>
      </c>
      <c r="AJ2" s="7" t="s">
        <v>225</v>
      </c>
      <c r="AK2" s="7" t="s">
        <v>225</v>
      </c>
      <c r="AL2" s="7" t="s">
        <v>225</v>
      </c>
      <c r="AM2" s="7" t="s">
        <v>225</v>
      </c>
      <c r="AN2" s="7" t="s">
        <v>225</v>
      </c>
      <c r="AO2" s="7" t="s">
        <v>225</v>
      </c>
      <c r="AP2" s="7" t="s">
        <v>225</v>
      </c>
      <c r="AQ2" s="7" t="s">
        <v>225</v>
      </c>
      <c r="AR2" s="7" t="s">
        <v>225</v>
      </c>
      <c r="AS2" s="7" t="s">
        <v>225</v>
      </c>
      <c r="AT2" s="7" t="s">
        <v>225</v>
      </c>
      <c r="AU2" s="7" t="s">
        <v>225</v>
      </c>
      <c r="AV2" s="7" t="s">
        <v>225</v>
      </c>
      <c r="AW2" s="7" t="s">
        <v>225</v>
      </c>
      <c r="AX2" s="7" t="s">
        <v>225</v>
      </c>
      <c r="AY2" s="7" t="s">
        <v>225</v>
      </c>
      <c r="AZ2" s="7" t="s">
        <v>225</v>
      </c>
      <c r="BA2" s="7" t="s">
        <v>225</v>
      </c>
      <c r="BB2" s="7" t="s">
        <v>225</v>
      </c>
      <c r="BC2" s="7" t="s">
        <v>225</v>
      </c>
      <c r="BD2" s="7" t="s">
        <v>225</v>
      </c>
      <c r="BE2" s="7" t="s">
        <v>225</v>
      </c>
      <c r="BF2" s="7" t="s">
        <v>225</v>
      </c>
      <c r="BG2" s="7" t="s">
        <v>225</v>
      </c>
      <c r="BH2" s="7" t="s">
        <v>225</v>
      </c>
      <c r="BI2" s="7" t="s">
        <v>225</v>
      </c>
      <c r="BJ2" s="7" t="s">
        <v>225</v>
      </c>
      <c r="BK2" s="7" t="s">
        <v>225</v>
      </c>
      <c r="BL2" s="7" t="s">
        <v>225</v>
      </c>
      <c r="BM2" s="7" t="s">
        <v>225</v>
      </c>
      <c r="BN2" s="7" t="s">
        <v>225</v>
      </c>
      <c r="BO2" s="7" t="s">
        <v>225</v>
      </c>
      <c r="BP2" s="7" t="s">
        <v>225</v>
      </c>
      <c r="BQ2" s="7" t="s">
        <v>225</v>
      </c>
      <c r="BR2" s="7" t="s">
        <v>225</v>
      </c>
      <c r="BS2" s="7" t="s">
        <v>225</v>
      </c>
      <c r="BT2" s="7" t="s">
        <v>225</v>
      </c>
      <c r="BU2" s="7" t="s">
        <v>225</v>
      </c>
      <c r="BV2" s="7" t="s">
        <v>225</v>
      </c>
      <c r="BW2" s="7" t="s">
        <v>225</v>
      </c>
      <c r="BX2" s="7" t="s">
        <v>225</v>
      </c>
      <c r="BY2" s="7" t="s">
        <v>225</v>
      </c>
      <c r="BZ2" s="7" t="s">
        <v>225</v>
      </c>
      <c r="CA2" s="7" t="s">
        <v>225</v>
      </c>
      <c r="CB2" s="7" t="s">
        <v>225</v>
      </c>
      <c r="CC2" s="7" t="s">
        <v>225</v>
      </c>
      <c r="CD2" s="7" t="s">
        <v>225</v>
      </c>
      <c r="CE2" s="7" t="s">
        <v>225</v>
      </c>
      <c r="CF2" s="7" t="s">
        <v>225</v>
      </c>
      <c r="CG2" s="7" t="s">
        <v>225</v>
      </c>
      <c r="CH2" s="7" t="s">
        <v>225</v>
      </c>
      <c r="CI2" s="7" t="s">
        <v>225</v>
      </c>
      <c r="CJ2" s="7" t="s">
        <v>225</v>
      </c>
      <c r="CK2" s="7" t="s">
        <v>225</v>
      </c>
      <c r="CL2" s="7" t="s">
        <v>225</v>
      </c>
      <c r="CM2" s="7" t="s">
        <v>225</v>
      </c>
      <c r="CN2" s="7" t="s">
        <v>225</v>
      </c>
      <c r="CO2" s="7" t="s">
        <v>225</v>
      </c>
      <c r="CP2" s="7" t="s">
        <v>225</v>
      </c>
      <c r="CQ2" s="7" t="s">
        <v>225</v>
      </c>
      <c r="CR2" s="7" t="s">
        <v>225</v>
      </c>
      <c r="CS2" s="7" t="s">
        <v>225</v>
      </c>
      <c r="CT2" s="7" t="s">
        <v>225</v>
      </c>
      <c r="CU2" s="7" t="s">
        <v>225</v>
      </c>
      <c r="CV2" s="7" t="s">
        <v>225</v>
      </c>
      <c r="CW2" s="7" t="s">
        <v>225</v>
      </c>
      <c r="CX2" s="7" t="s">
        <v>225</v>
      </c>
      <c r="CY2" s="7" t="s">
        <v>225</v>
      </c>
      <c r="CZ2" s="7" t="s">
        <v>225</v>
      </c>
      <c r="DA2" s="7" t="s">
        <v>225</v>
      </c>
      <c r="DB2" s="7" t="s">
        <v>225</v>
      </c>
      <c r="DC2" s="7" t="s">
        <v>225</v>
      </c>
      <c r="DD2" s="7" t="s">
        <v>225</v>
      </c>
      <c r="DE2" s="7" t="s">
        <v>225</v>
      </c>
      <c r="DF2" s="7" t="s">
        <v>225</v>
      </c>
      <c r="DG2" s="7" t="s">
        <v>225</v>
      </c>
      <c r="DH2" s="7" t="s">
        <v>225</v>
      </c>
      <c r="DI2" s="7" t="s">
        <v>225</v>
      </c>
      <c r="DJ2" s="7" t="s">
        <v>225</v>
      </c>
      <c r="DK2" s="7" t="s">
        <v>225</v>
      </c>
      <c r="DL2" s="7" t="s">
        <v>225</v>
      </c>
      <c r="DM2" s="7" t="s">
        <v>225</v>
      </c>
      <c r="DN2" s="7" t="s">
        <v>225</v>
      </c>
      <c r="DO2" s="7" t="s">
        <v>225</v>
      </c>
      <c r="DP2" s="7" t="s">
        <v>225</v>
      </c>
      <c r="DQ2" s="7" t="s">
        <v>225</v>
      </c>
      <c r="DR2" s="7" t="s">
        <v>225</v>
      </c>
      <c r="DS2" s="7" t="s">
        <v>225</v>
      </c>
      <c r="DT2" s="7" t="s">
        <v>225</v>
      </c>
      <c r="DU2" s="7" t="s">
        <v>225</v>
      </c>
      <c r="DV2" s="7" t="s">
        <v>225</v>
      </c>
      <c r="DW2" s="7" t="s">
        <v>225</v>
      </c>
      <c r="DX2" s="7" t="s">
        <v>225</v>
      </c>
      <c r="DY2" s="7" t="s">
        <v>225</v>
      </c>
      <c r="DZ2" s="7" t="s">
        <v>225</v>
      </c>
      <c r="EA2" s="7" t="s">
        <v>225</v>
      </c>
      <c r="EB2" s="7" t="s">
        <v>225</v>
      </c>
      <c r="EC2" s="7" t="s">
        <v>225</v>
      </c>
      <c r="ED2" s="7" t="s">
        <v>225</v>
      </c>
      <c r="EE2" s="7" t="s">
        <v>225</v>
      </c>
      <c r="EF2" s="7" t="s">
        <v>225</v>
      </c>
      <c r="EG2" s="7" t="s">
        <v>225</v>
      </c>
      <c r="EH2" s="7" t="s">
        <v>225</v>
      </c>
      <c r="EI2" s="7" t="s">
        <v>225</v>
      </c>
      <c r="EJ2" s="7" t="s">
        <v>225</v>
      </c>
      <c r="EK2" s="7" t="s">
        <v>225</v>
      </c>
      <c r="EL2" s="7" t="s">
        <v>225</v>
      </c>
      <c r="EM2" s="7" t="s">
        <v>225</v>
      </c>
      <c r="EN2" s="7" t="s">
        <v>225</v>
      </c>
      <c r="EO2" s="7" t="s">
        <v>225</v>
      </c>
      <c r="EP2" s="7" t="s">
        <v>225</v>
      </c>
      <c r="EQ2" s="7" t="s">
        <v>225</v>
      </c>
      <c r="ER2" s="7" t="s">
        <v>225</v>
      </c>
      <c r="ES2" s="7" t="s">
        <v>225</v>
      </c>
      <c r="ET2" s="7" t="s">
        <v>225</v>
      </c>
      <c r="EU2" s="7" t="s">
        <v>225</v>
      </c>
      <c r="EV2" s="7" t="s">
        <v>225</v>
      </c>
      <c r="EW2" s="7" t="s">
        <v>225</v>
      </c>
      <c r="EX2" s="7" t="s">
        <v>225</v>
      </c>
      <c r="EY2" s="7" t="s">
        <v>225</v>
      </c>
      <c r="EZ2" s="7" t="s">
        <v>225</v>
      </c>
      <c r="FA2" s="7" t="s">
        <v>225</v>
      </c>
      <c r="FB2" s="7" t="s">
        <v>225</v>
      </c>
      <c r="FC2" s="7" t="s">
        <v>225</v>
      </c>
      <c r="FD2" s="7" t="s">
        <v>225</v>
      </c>
      <c r="FE2" s="7" t="s">
        <v>225</v>
      </c>
      <c r="FF2" s="7" t="s">
        <v>225</v>
      </c>
      <c r="FG2" s="7" t="s">
        <v>225</v>
      </c>
      <c r="FH2" s="7" t="s">
        <v>225</v>
      </c>
      <c r="FI2" s="7" t="s">
        <v>225</v>
      </c>
      <c r="FJ2" s="7" t="s">
        <v>225</v>
      </c>
      <c r="FK2" s="7" t="s">
        <v>225</v>
      </c>
      <c r="FL2" s="7" t="s">
        <v>225</v>
      </c>
      <c r="FM2" s="7" t="s">
        <v>225</v>
      </c>
      <c r="FN2" s="7" t="s">
        <v>225</v>
      </c>
      <c r="FO2" s="7" t="s">
        <v>225</v>
      </c>
      <c r="FP2" s="7" t="s">
        <v>225</v>
      </c>
      <c r="FQ2" s="7" t="s">
        <v>225</v>
      </c>
      <c r="FR2" s="7" t="s">
        <v>225</v>
      </c>
      <c r="FS2" s="7" t="s">
        <v>225</v>
      </c>
      <c r="FT2" s="7" t="s">
        <v>225</v>
      </c>
      <c r="FU2" s="7" t="s">
        <v>225</v>
      </c>
      <c r="FV2" s="7" t="s">
        <v>225</v>
      </c>
      <c r="FW2" s="7" t="s">
        <v>225</v>
      </c>
      <c r="FX2" s="7" t="s">
        <v>225</v>
      </c>
      <c r="FY2" s="7" t="s">
        <v>225</v>
      </c>
      <c r="FZ2" s="7" t="s">
        <v>225</v>
      </c>
      <c r="GA2" s="7" t="s">
        <v>225</v>
      </c>
      <c r="GB2" s="7" t="s">
        <v>225</v>
      </c>
      <c r="GC2" s="7" t="s">
        <v>225</v>
      </c>
      <c r="GD2" s="7" t="s">
        <v>225</v>
      </c>
      <c r="GE2" s="7" t="s">
        <v>225</v>
      </c>
      <c r="GF2" s="7" t="s">
        <v>225</v>
      </c>
      <c r="GG2" s="7" t="s">
        <v>225</v>
      </c>
      <c r="GH2" s="7" t="s">
        <v>225</v>
      </c>
      <c r="GI2" s="7" t="s">
        <v>225</v>
      </c>
      <c r="GJ2" s="7" t="s">
        <v>225</v>
      </c>
      <c r="GK2" s="7" t="s">
        <v>225</v>
      </c>
      <c r="GL2" s="7" t="s">
        <v>225</v>
      </c>
      <c r="GM2" s="7" t="s">
        <v>225</v>
      </c>
      <c r="GN2" s="7" t="s">
        <v>225</v>
      </c>
      <c r="GO2" s="7" t="s">
        <v>225</v>
      </c>
      <c r="GP2" s="7" t="s">
        <v>225</v>
      </c>
      <c r="GQ2" s="7" t="s">
        <v>225</v>
      </c>
      <c r="GR2" s="7" t="s">
        <v>225</v>
      </c>
      <c r="GS2" s="7" t="s">
        <v>225</v>
      </c>
      <c r="GT2" s="7" t="s">
        <v>225</v>
      </c>
      <c r="GU2" s="7" t="s">
        <v>225</v>
      </c>
      <c r="GV2" s="7" t="s">
        <v>225</v>
      </c>
      <c r="GW2" s="7" t="s">
        <v>225</v>
      </c>
      <c r="GX2" s="7" t="s">
        <v>225</v>
      </c>
      <c r="GY2" s="7" t="s">
        <v>225</v>
      </c>
      <c r="GZ2" s="7" t="s">
        <v>225</v>
      </c>
      <c r="HA2" s="7" t="s">
        <v>225</v>
      </c>
      <c r="HB2" s="7" t="s">
        <v>225</v>
      </c>
      <c r="HC2" s="7" t="s">
        <v>225</v>
      </c>
      <c r="HD2" s="7" t="s">
        <v>225</v>
      </c>
      <c r="HE2" s="7" t="s">
        <v>225</v>
      </c>
      <c r="HF2" s="7" t="s">
        <v>225</v>
      </c>
      <c r="HG2" s="7" t="s">
        <v>225</v>
      </c>
      <c r="HH2" s="7" t="s">
        <v>225</v>
      </c>
      <c r="HI2" s="7" t="s">
        <v>225</v>
      </c>
    </row>
    <row r="3" spans="1:217">
      <c r="A3" s="4" t="s">
        <v>217</v>
      </c>
      <c r="B3" s="8" t="s">
        <v>226</v>
      </c>
      <c r="C3" s="8" t="s">
        <v>226</v>
      </c>
      <c r="D3" s="8" t="s">
        <v>226</v>
      </c>
      <c r="E3" s="8" t="s">
        <v>226</v>
      </c>
      <c r="F3" s="8" t="s">
        <v>226</v>
      </c>
      <c r="G3" s="8" t="s">
        <v>226</v>
      </c>
      <c r="H3" s="8" t="s">
        <v>226</v>
      </c>
      <c r="I3" s="8" t="s">
        <v>226</v>
      </c>
      <c r="J3" s="8" t="s">
        <v>226</v>
      </c>
      <c r="K3" s="8" t="s">
        <v>226</v>
      </c>
      <c r="L3" s="8" t="s">
        <v>226</v>
      </c>
      <c r="M3" s="8" t="s">
        <v>226</v>
      </c>
      <c r="N3" s="8" t="s">
        <v>226</v>
      </c>
      <c r="O3" s="8" t="s">
        <v>226</v>
      </c>
      <c r="P3" s="8" t="s">
        <v>226</v>
      </c>
      <c r="Q3" s="8" t="s">
        <v>226</v>
      </c>
      <c r="R3" s="8" t="s">
        <v>226</v>
      </c>
      <c r="S3" s="8" t="s">
        <v>226</v>
      </c>
      <c r="T3" s="8" t="s">
        <v>226</v>
      </c>
      <c r="U3" s="8" t="s">
        <v>226</v>
      </c>
      <c r="V3" s="8" t="s">
        <v>226</v>
      </c>
      <c r="W3" s="8" t="s">
        <v>226</v>
      </c>
      <c r="X3" s="8" t="s">
        <v>226</v>
      </c>
      <c r="Y3" s="8" t="s">
        <v>226</v>
      </c>
      <c r="Z3" s="8" t="s">
        <v>226</v>
      </c>
      <c r="AA3" s="8" t="s">
        <v>226</v>
      </c>
      <c r="AB3" s="8" t="s">
        <v>226</v>
      </c>
      <c r="AC3" s="8" t="s">
        <v>226</v>
      </c>
      <c r="AD3" s="8" t="s">
        <v>226</v>
      </c>
      <c r="AE3" s="8" t="s">
        <v>226</v>
      </c>
      <c r="AF3" s="8" t="s">
        <v>226</v>
      </c>
      <c r="AG3" s="8" t="s">
        <v>226</v>
      </c>
      <c r="AH3" s="8" t="s">
        <v>226</v>
      </c>
      <c r="AI3" s="8" t="s">
        <v>226</v>
      </c>
      <c r="AJ3" s="8" t="s">
        <v>226</v>
      </c>
      <c r="AK3" s="8" t="s">
        <v>226</v>
      </c>
      <c r="AL3" s="8" t="s">
        <v>226</v>
      </c>
      <c r="AM3" s="8" t="s">
        <v>226</v>
      </c>
      <c r="AN3" s="8" t="s">
        <v>226</v>
      </c>
      <c r="AO3" s="8" t="s">
        <v>226</v>
      </c>
      <c r="AP3" s="8" t="s">
        <v>226</v>
      </c>
      <c r="AQ3" s="8" t="s">
        <v>226</v>
      </c>
      <c r="AR3" s="8" t="s">
        <v>226</v>
      </c>
      <c r="AS3" s="8" t="s">
        <v>226</v>
      </c>
      <c r="AT3" s="8" t="s">
        <v>226</v>
      </c>
      <c r="AU3" s="8" t="s">
        <v>226</v>
      </c>
      <c r="AV3" s="8" t="s">
        <v>226</v>
      </c>
      <c r="AW3" s="8" t="s">
        <v>226</v>
      </c>
      <c r="AX3" s="8" t="s">
        <v>226</v>
      </c>
      <c r="AY3" s="8" t="s">
        <v>226</v>
      </c>
      <c r="AZ3" s="8" t="s">
        <v>226</v>
      </c>
      <c r="BA3" s="8" t="s">
        <v>226</v>
      </c>
      <c r="BB3" s="8" t="s">
        <v>226</v>
      </c>
      <c r="BC3" s="8" t="s">
        <v>226</v>
      </c>
      <c r="BD3" s="8" t="s">
        <v>226</v>
      </c>
      <c r="BE3" s="8" t="s">
        <v>226</v>
      </c>
      <c r="BF3" s="8" t="s">
        <v>226</v>
      </c>
      <c r="BG3" s="8" t="s">
        <v>226</v>
      </c>
      <c r="BH3" s="8" t="s">
        <v>226</v>
      </c>
      <c r="BI3" s="8" t="s">
        <v>226</v>
      </c>
      <c r="BJ3" s="8" t="s">
        <v>226</v>
      </c>
      <c r="BK3" s="8" t="s">
        <v>226</v>
      </c>
      <c r="BL3" s="8" t="s">
        <v>226</v>
      </c>
      <c r="BM3" s="8" t="s">
        <v>226</v>
      </c>
      <c r="BN3" s="8" t="s">
        <v>226</v>
      </c>
      <c r="BO3" s="8" t="s">
        <v>226</v>
      </c>
      <c r="BP3" s="8" t="s">
        <v>226</v>
      </c>
      <c r="BQ3" s="8" t="s">
        <v>226</v>
      </c>
      <c r="BR3" s="8" t="s">
        <v>226</v>
      </c>
      <c r="BS3" s="8" t="s">
        <v>226</v>
      </c>
      <c r="BT3" s="8" t="s">
        <v>226</v>
      </c>
      <c r="BU3" s="8" t="s">
        <v>226</v>
      </c>
      <c r="BV3" s="8" t="s">
        <v>226</v>
      </c>
      <c r="BW3" s="8" t="s">
        <v>226</v>
      </c>
      <c r="BX3" s="8" t="s">
        <v>226</v>
      </c>
      <c r="BY3" s="8" t="s">
        <v>226</v>
      </c>
      <c r="BZ3" s="8" t="s">
        <v>226</v>
      </c>
      <c r="CA3" s="8" t="s">
        <v>226</v>
      </c>
      <c r="CB3" s="8" t="s">
        <v>226</v>
      </c>
      <c r="CC3" s="8" t="s">
        <v>226</v>
      </c>
      <c r="CD3" s="8" t="s">
        <v>226</v>
      </c>
      <c r="CE3" s="8" t="s">
        <v>226</v>
      </c>
      <c r="CF3" s="8" t="s">
        <v>226</v>
      </c>
      <c r="CG3" s="8" t="s">
        <v>226</v>
      </c>
      <c r="CH3" s="8" t="s">
        <v>226</v>
      </c>
      <c r="CI3" s="8" t="s">
        <v>226</v>
      </c>
      <c r="CJ3" s="8" t="s">
        <v>226</v>
      </c>
      <c r="CK3" s="8" t="s">
        <v>226</v>
      </c>
      <c r="CL3" s="8" t="s">
        <v>226</v>
      </c>
      <c r="CM3" s="8" t="s">
        <v>226</v>
      </c>
      <c r="CN3" s="8" t="s">
        <v>226</v>
      </c>
      <c r="CO3" s="8" t="s">
        <v>226</v>
      </c>
      <c r="CP3" s="8" t="s">
        <v>226</v>
      </c>
      <c r="CQ3" s="8" t="s">
        <v>226</v>
      </c>
      <c r="CR3" s="8" t="s">
        <v>226</v>
      </c>
      <c r="CS3" s="8" t="s">
        <v>226</v>
      </c>
      <c r="CT3" s="8" t="s">
        <v>226</v>
      </c>
      <c r="CU3" s="8" t="s">
        <v>226</v>
      </c>
      <c r="CV3" s="8" t="s">
        <v>226</v>
      </c>
      <c r="CW3" s="8" t="s">
        <v>226</v>
      </c>
      <c r="CX3" s="8" t="s">
        <v>226</v>
      </c>
      <c r="CY3" s="8" t="s">
        <v>226</v>
      </c>
      <c r="CZ3" s="8" t="s">
        <v>226</v>
      </c>
      <c r="DA3" s="8" t="s">
        <v>226</v>
      </c>
      <c r="DB3" s="8" t="s">
        <v>226</v>
      </c>
      <c r="DC3" s="8" t="s">
        <v>226</v>
      </c>
      <c r="DD3" s="8" t="s">
        <v>226</v>
      </c>
      <c r="DE3" s="8" t="s">
        <v>226</v>
      </c>
      <c r="DF3" s="8" t="s">
        <v>226</v>
      </c>
      <c r="DG3" s="8" t="s">
        <v>226</v>
      </c>
      <c r="DH3" s="8" t="s">
        <v>226</v>
      </c>
      <c r="DI3" s="8" t="s">
        <v>226</v>
      </c>
      <c r="DJ3" s="8" t="s">
        <v>226</v>
      </c>
      <c r="DK3" s="8" t="s">
        <v>226</v>
      </c>
      <c r="DL3" s="8" t="s">
        <v>226</v>
      </c>
      <c r="DM3" s="8" t="s">
        <v>226</v>
      </c>
      <c r="DN3" s="8" t="s">
        <v>226</v>
      </c>
      <c r="DO3" s="8" t="s">
        <v>226</v>
      </c>
      <c r="DP3" s="8" t="s">
        <v>226</v>
      </c>
      <c r="DQ3" s="8" t="s">
        <v>226</v>
      </c>
      <c r="DR3" s="8" t="s">
        <v>226</v>
      </c>
      <c r="DS3" s="8" t="s">
        <v>226</v>
      </c>
      <c r="DT3" s="8" t="s">
        <v>226</v>
      </c>
      <c r="DU3" s="8" t="s">
        <v>226</v>
      </c>
      <c r="DV3" s="8" t="s">
        <v>226</v>
      </c>
      <c r="DW3" s="8" t="s">
        <v>226</v>
      </c>
      <c r="DX3" s="8" t="s">
        <v>226</v>
      </c>
      <c r="DY3" s="8" t="s">
        <v>226</v>
      </c>
      <c r="DZ3" s="8" t="s">
        <v>226</v>
      </c>
      <c r="EA3" s="8" t="s">
        <v>226</v>
      </c>
      <c r="EB3" s="8" t="s">
        <v>226</v>
      </c>
      <c r="EC3" s="8" t="s">
        <v>226</v>
      </c>
      <c r="ED3" s="8" t="s">
        <v>226</v>
      </c>
      <c r="EE3" s="8" t="s">
        <v>226</v>
      </c>
      <c r="EF3" s="8" t="s">
        <v>226</v>
      </c>
      <c r="EG3" s="8" t="s">
        <v>226</v>
      </c>
      <c r="EH3" s="8" t="s">
        <v>226</v>
      </c>
      <c r="EI3" s="8" t="s">
        <v>226</v>
      </c>
      <c r="EJ3" s="8" t="s">
        <v>226</v>
      </c>
      <c r="EK3" s="8" t="s">
        <v>226</v>
      </c>
      <c r="EL3" s="8" t="s">
        <v>226</v>
      </c>
      <c r="EM3" s="8" t="s">
        <v>226</v>
      </c>
      <c r="EN3" s="8" t="s">
        <v>226</v>
      </c>
      <c r="EO3" s="8" t="s">
        <v>226</v>
      </c>
      <c r="EP3" s="8" t="s">
        <v>226</v>
      </c>
      <c r="EQ3" s="8" t="s">
        <v>226</v>
      </c>
      <c r="ER3" s="8" t="s">
        <v>226</v>
      </c>
      <c r="ES3" s="8" t="s">
        <v>226</v>
      </c>
      <c r="ET3" s="8" t="s">
        <v>226</v>
      </c>
      <c r="EU3" s="8" t="s">
        <v>226</v>
      </c>
      <c r="EV3" s="8" t="s">
        <v>226</v>
      </c>
      <c r="EW3" s="8" t="s">
        <v>226</v>
      </c>
      <c r="EX3" s="8" t="s">
        <v>226</v>
      </c>
      <c r="EY3" s="8" t="s">
        <v>226</v>
      </c>
      <c r="EZ3" s="8" t="s">
        <v>226</v>
      </c>
      <c r="FA3" s="8" t="s">
        <v>226</v>
      </c>
      <c r="FB3" s="8" t="s">
        <v>226</v>
      </c>
      <c r="FC3" s="8" t="s">
        <v>226</v>
      </c>
      <c r="FD3" s="8" t="s">
        <v>226</v>
      </c>
      <c r="FE3" s="8" t="s">
        <v>226</v>
      </c>
      <c r="FF3" s="8" t="s">
        <v>226</v>
      </c>
      <c r="FG3" s="8" t="s">
        <v>226</v>
      </c>
      <c r="FH3" s="8" t="s">
        <v>226</v>
      </c>
      <c r="FI3" s="8" t="s">
        <v>226</v>
      </c>
      <c r="FJ3" s="8" t="s">
        <v>226</v>
      </c>
      <c r="FK3" s="8" t="s">
        <v>226</v>
      </c>
      <c r="FL3" s="8" t="s">
        <v>226</v>
      </c>
      <c r="FM3" s="8" t="s">
        <v>226</v>
      </c>
      <c r="FN3" s="8" t="s">
        <v>226</v>
      </c>
      <c r="FO3" s="8" t="s">
        <v>226</v>
      </c>
      <c r="FP3" s="8" t="s">
        <v>226</v>
      </c>
      <c r="FQ3" s="8" t="s">
        <v>226</v>
      </c>
      <c r="FR3" s="8" t="s">
        <v>226</v>
      </c>
      <c r="FS3" s="8" t="s">
        <v>226</v>
      </c>
      <c r="FT3" s="8" t="s">
        <v>226</v>
      </c>
      <c r="FU3" s="8" t="s">
        <v>226</v>
      </c>
      <c r="FV3" s="8" t="s">
        <v>226</v>
      </c>
      <c r="FW3" s="8" t="s">
        <v>226</v>
      </c>
      <c r="FX3" s="8" t="s">
        <v>226</v>
      </c>
      <c r="FY3" s="8" t="s">
        <v>226</v>
      </c>
      <c r="FZ3" s="8" t="s">
        <v>226</v>
      </c>
      <c r="GA3" s="8" t="s">
        <v>226</v>
      </c>
      <c r="GB3" s="8" t="s">
        <v>226</v>
      </c>
      <c r="GC3" s="8" t="s">
        <v>226</v>
      </c>
      <c r="GD3" s="8" t="s">
        <v>226</v>
      </c>
      <c r="GE3" s="8" t="s">
        <v>226</v>
      </c>
      <c r="GF3" s="8" t="s">
        <v>226</v>
      </c>
      <c r="GG3" s="8" t="s">
        <v>226</v>
      </c>
      <c r="GH3" s="8" t="s">
        <v>226</v>
      </c>
      <c r="GI3" s="8" t="s">
        <v>226</v>
      </c>
      <c r="GJ3" s="8" t="s">
        <v>226</v>
      </c>
      <c r="GK3" s="8" t="s">
        <v>226</v>
      </c>
      <c r="GL3" s="8" t="s">
        <v>226</v>
      </c>
      <c r="GM3" s="8" t="s">
        <v>226</v>
      </c>
      <c r="GN3" s="8" t="s">
        <v>226</v>
      </c>
      <c r="GO3" s="8" t="s">
        <v>226</v>
      </c>
      <c r="GP3" s="8" t="s">
        <v>226</v>
      </c>
      <c r="GQ3" s="8" t="s">
        <v>226</v>
      </c>
      <c r="GR3" s="8" t="s">
        <v>226</v>
      </c>
      <c r="GS3" s="8" t="s">
        <v>226</v>
      </c>
      <c r="GT3" s="8" t="s">
        <v>226</v>
      </c>
      <c r="GU3" s="8" t="s">
        <v>226</v>
      </c>
      <c r="GV3" s="8" t="s">
        <v>226</v>
      </c>
      <c r="GW3" s="8" t="s">
        <v>226</v>
      </c>
      <c r="GX3" s="8" t="s">
        <v>226</v>
      </c>
      <c r="GY3" s="8" t="s">
        <v>226</v>
      </c>
      <c r="GZ3" s="8" t="s">
        <v>226</v>
      </c>
      <c r="HA3" s="8" t="s">
        <v>226</v>
      </c>
      <c r="HB3" s="8" t="s">
        <v>226</v>
      </c>
      <c r="HC3" s="8" t="s">
        <v>226</v>
      </c>
      <c r="HD3" s="8" t="s">
        <v>226</v>
      </c>
      <c r="HE3" s="8" t="s">
        <v>226</v>
      </c>
      <c r="HF3" s="8" t="s">
        <v>226</v>
      </c>
      <c r="HG3" s="8" t="s">
        <v>226</v>
      </c>
      <c r="HH3" s="8" t="s">
        <v>226</v>
      </c>
      <c r="HI3" s="8" t="s">
        <v>226</v>
      </c>
    </row>
    <row r="4" spans="1:217">
      <c r="A4" s="4" t="s">
        <v>218</v>
      </c>
      <c r="B4" s="8" t="s">
        <v>227</v>
      </c>
      <c r="C4" s="8" t="s">
        <v>227</v>
      </c>
      <c r="D4" s="8" t="s">
        <v>227</v>
      </c>
      <c r="E4" s="8" t="s">
        <v>227</v>
      </c>
      <c r="F4" s="8" t="s">
        <v>227</v>
      </c>
      <c r="G4" s="8" t="s">
        <v>227</v>
      </c>
      <c r="H4" s="8" t="s">
        <v>227</v>
      </c>
      <c r="I4" s="8" t="s">
        <v>227</v>
      </c>
      <c r="J4" s="8" t="s">
        <v>227</v>
      </c>
      <c r="K4" s="8" t="s">
        <v>227</v>
      </c>
      <c r="L4" s="8" t="s">
        <v>227</v>
      </c>
      <c r="M4" s="8" t="s">
        <v>227</v>
      </c>
      <c r="N4" s="8" t="s">
        <v>227</v>
      </c>
      <c r="O4" s="8" t="s">
        <v>227</v>
      </c>
      <c r="P4" s="8" t="s">
        <v>227</v>
      </c>
      <c r="Q4" s="8" t="s">
        <v>227</v>
      </c>
      <c r="R4" s="8" t="s">
        <v>227</v>
      </c>
      <c r="S4" s="8" t="s">
        <v>227</v>
      </c>
      <c r="T4" s="8" t="s">
        <v>227</v>
      </c>
      <c r="U4" s="8" t="s">
        <v>227</v>
      </c>
      <c r="V4" s="8" t="s">
        <v>227</v>
      </c>
      <c r="W4" s="8" t="s">
        <v>227</v>
      </c>
      <c r="X4" s="8" t="s">
        <v>227</v>
      </c>
      <c r="Y4" s="8" t="s">
        <v>227</v>
      </c>
      <c r="Z4" s="8" t="s">
        <v>227</v>
      </c>
      <c r="AA4" s="8" t="s">
        <v>227</v>
      </c>
      <c r="AB4" s="8" t="s">
        <v>227</v>
      </c>
      <c r="AC4" s="8" t="s">
        <v>227</v>
      </c>
      <c r="AD4" s="8" t="s">
        <v>227</v>
      </c>
      <c r="AE4" s="8" t="s">
        <v>227</v>
      </c>
      <c r="AF4" s="8" t="s">
        <v>227</v>
      </c>
      <c r="AG4" s="8" t="s">
        <v>227</v>
      </c>
      <c r="AH4" s="8" t="s">
        <v>227</v>
      </c>
      <c r="AI4" s="8" t="s">
        <v>227</v>
      </c>
      <c r="AJ4" s="8" t="s">
        <v>227</v>
      </c>
      <c r="AK4" s="8" t="s">
        <v>227</v>
      </c>
      <c r="AL4" s="8" t="s">
        <v>227</v>
      </c>
      <c r="AM4" s="8" t="s">
        <v>227</v>
      </c>
      <c r="AN4" s="8" t="s">
        <v>227</v>
      </c>
      <c r="AO4" s="8" t="s">
        <v>227</v>
      </c>
      <c r="AP4" s="8" t="s">
        <v>227</v>
      </c>
      <c r="AQ4" s="8" t="s">
        <v>227</v>
      </c>
      <c r="AR4" s="8" t="s">
        <v>227</v>
      </c>
      <c r="AS4" s="8" t="s">
        <v>227</v>
      </c>
      <c r="AT4" s="8" t="s">
        <v>227</v>
      </c>
      <c r="AU4" s="8" t="s">
        <v>227</v>
      </c>
      <c r="AV4" s="8" t="s">
        <v>227</v>
      </c>
      <c r="AW4" s="8" t="s">
        <v>227</v>
      </c>
      <c r="AX4" s="8" t="s">
        <v>227</v>
      </c>
      <c r="AY4" s="8" t="s">
        <v>227</v>
      </c>
      <c r="AZ4" s="8" t="s">
        <v>227</v>
      </c>
      <c r="BA4" s="8" t="s">
        <v>227</v>
      </c>
      <c r="BB4" s="8" t="s">
        <v>227</v>
      </c>
      <c r="BC4" s="8" t="s">
        <v>227</v>
      </c>
      <c r="BD4" s="8" t="s">
        <v>227</v>
      </c>
      <c r="BE4" s="8" t="s">
        <v>227</v>
      </c>
      <c r="BF4" s="8" t="s">
        <v>227</v>
      </c>
      <c r="BG4" s="8" t="s">
        <v>227</v>
      </c>
      <c r="BH4" s="8" t="s">
        <v>227</v>
      </c>
      <c r="BI4" s="8" t="s">
        <v>227</v>
      </c>
      <c r="BJ4" s="8" t="s">
        <v>227</v>
      </c>
      <c r="BK4" s="8" t="s">
        <v>227</v>
      </c>
      <c r="BL4" s="8" t="s">
        <v>227</v>
      </c>
      <c r="BM4" s="8" t="s">
        <v>227</v>
      </c>
      <c r="BN4" s="8" t="s">
        <v>227</v>
      </c>
      <c r="BO4" s="8" t="s">
        <v>227</v>
      </c>
      <c r="BP4" s="8" t="s">
        <v>227</v>
      </c>
      <c r="BQ4" s="8" t="s">
        <v>227</v>
      </c>
      <c r="BR4" s="8" t="s">
        <v>227</v>
      </c>
      <c r="BS4" s="8" t="s">
        <v>227</v>
      </c>
      <c r="BT4" s="8" t="s">
        <v>227</v>
      </c>
      <c r="BU4" s="8" t="s">
        <v>227</v>
      </c>
      <c r="BV4" s="8" t="s">
        <v>227</v>
      </c>
      <c r="BW4" s="8" t="s">
        <v>227</v>
      </c>
      <c r="BX4" s="8" t="s">
        <v>227</v>
      </c>
      <c r="BY4" s="8" t="s">
        <v>227</v>
      </c>
      <c r="BZ4" s="8" t="s">
        <v>227</v>
      </c>
      <c r="CA4" s="8" t="s">
        <v>227</v>
      </c>
      <c r="CB4" s="8" t="s">
        <v>227</v>
      </c>
      <c r="CC4" s="8" t="s">
        <v>227</v>
      </c>
      <c r="CD4" s="8" t="s">
        <v>227</v>
      </c>
      <c r="CE4" s="8" t="s">
        <v>227</v>
      </c>
      <c r="CF4" s="8" t="s">
        <v>227</v>
      </c>
      <c r="CG4" s="8" t="s">
        <v>227</v>
      </c>
      <c r="CH4" s="8" t="s">
        <v>227</v>
      </c>
      <c r="CI4" s="8" t="s">
        <v>227</v>
      </c>
      <c r="CJ4" s="8" t="s">
        <v>227</v>
      </c>
      <c r="CK4" s="8" t="s">
        <v>227</v>
      </c>
      <c r="CL4" s="8" t="s">
        <v>227</v>
      </c>
      <c r="CM4" s="8" t="s">
        <v>227</v>
      </c>
      <c r="CN4" s="8" t="s">
        <v>227</v>
      </c>
      <c r="CO4" s="8" t="s">
        <v>227</v>
      </c>
      <c r="CP4" s="8" t="s">
        <v>227</v>
      </c>
      <c r="CQ4" s="8" t="s">
        <v>227</v>
      </c>
      <c r="CR4" s="8" t="s">
        <v>227</v>
      </c>
      <c r="CS4" s="8" t="s">
        <v>227</v>
      </c>
      <c r="CT4" s="8" t="s">
        <v>227</v>
      </c>
      <c r="CU4" s="8" t="s">
        <v>227</v>
      </c>
      <c r="CV4" s="8" t="s">
        <v>227</v>
      </c>
      <c r="CW4" s="8" t="s">
        <v>227</v>
      </c>
      <c r="CX4" s="8" t="s">
        <v>227</v>
      </c>
      <c r="CY4" s="8" t="s">
        <v>227</v>
      </c>
      <c r="CZ4" s="8" t="s">
        <v>227</v>
      </c>
      <c r="DA4" s="8" t="s">
        <v>227</v>
      </c>
      <c r="DB4" s="8" t="s">
        <v>227</v>
      </c>
      <c r="DC4" s="8" t="s">
        <v>227</v>
      </c>
      <c r="DD4" s="8" t="s">
        <v>227</v>
      </c>
      <c r="DE4" s="8" t="s">
        <v>227</v>
      </c>
      <c r="DF4" s="8" t="s">
        <v>227</v>
      </c>
      <c r="DG4" s="8" t="s">
        <v>227</v>
      </c>
      <c r="DH4" s="8" t="s">
        <v>227</v>
      </c>
      <c r="DI4" s="8" t="s">
        <v>227</v>
      </c>
      <c r="DJ4" s="8" t="s">
        <v>227</v>
      </c>
      <c r="DK4" s="8" t="s">
        <v>227</v>
      </c>
      <c r="DL4" s="8" t="s">
        <v>227</v>
      </c>
      <c r="DM4" s="8" t="s">
        <v>227</v>
      </c>
      <c r="DN4" s="8" t="s">
        <v>227</v>
      </c>
      <c r="DO4" s="8" t="s">
        <v>227</v>
      </c>
      <c r="DP4" s="8" t="s">
        <v>227</v>
      </c>
      <c r="DQ4" s="8" t="s">
        <v>227</v>
      </c>
      <c r="DR4" s="8" t="s">
        <v>227</v>
      </c>
      <c r="DS4" s="8" t="s">
        <v>227</v>
      </c>
      <c r="DT4" s="8" t="s">
        <v>227</v>
      </c>
      <c r="DU4" s="8" t="s">
        <v>227</v>
      </c>
      <c r="DV4" s="8" t="s">
        <v>227</v>
      </c>
      <c r="DW4" s="8" t="s">
        <v>227</v>
      </c>
      <c r="DX4" s="8" t="s">
        <v>227</v>
      </c>
      <c r="DY4" s="8" t="s">
        <v>227</v>
      </c>
      <c r="DZ4" s="8" t="s">
        <v>227</v>
      </c>
      <c r="EA4" s="8" t="s">
        <v>227</v>
      </c>
      <c r="EB4" s="8" t="s">
        <v>227</v>
      </c>
      <c r="EC4" s="8" t="s">
        <v>227</v>
      </c>
      <c r="ED4" s="8" t="s">
        <v>227</v>
      </c>
      <c r="EE4" s="8" t="s">
        <v>227</v>
      </c>
      <c r="EF4" s="8" t="s">
        <v>227</v>
      </c>
      <c r="EG4" s="8" t="s">
        <v>227</v>
      </c>
      <c r="EH4" s="8" t="s">
        <v>227</v>
      </c>
      <c r="EI4" s="8" t="s">
        <v>227</v>
      </c>
      <c r="EJ4" s="8" t="s">
        <v>227</v>
      </c>
      <c r="EK4" s="8" t="s">
        <v>227</v>
      </c>
      <c r="EL4" s="8" t="s">
        <v>227</v>
      </c>
      <c r="EM4" s="8" t="s">
        <v>227</v>
      </c>
      <c r="EN4" s="8" t="s">
        <v>227</v>
      </c>
      <c r="EO4" s="8" t="s">
        <v>227</v>
      </c>
      <c r="EP4" s="8" t="s">
        <v>227</v>
      </c>
      <c r="EQ4" s="8" t="s">
        <v>227</v>
      </c>
      <c r="ER4" s="8" t="s">
        <v>227</v>
      </c>
      <c r="ES4" s="8" t="s">
        <v>227</v>
      </c>
      <c r="ET4" s="8" t="s">
        <v>227</v>
      </c>
      <c r="EU4" s="8" t="s">
        <v>227</v>
      </c>
      <c r="EV4" s="8" t="s">
        <v>227</v>
      </c>
      <c r="EW4" s="8" t="s">
        <v>227</v>
      </c>
      <c r="EX4" s="8" t="s">
        <v>227</v>
      </c>
      <c r="EY4" s="8" t="s">
        <v>227</v>
      </c>
      <c r="EZ4" s="8" t="s">
        <v>227</v>
      </c>
      <c r="FA4" s="8" t="s">
        <v>227</v>
      </c>
      <c r="FB4" s="8" t="s">
        <v>227</v>
      </c>
      <c r="FC4" s="8" t="s">
        <v>227</v>
      </c>
      <c r="FD4" s="8" t="s">
        <v>227</v>
      </c>
      <c r="FE4" s="8" t="s">
        <v>227</v>
      </c>
      <c r="FF4" s="8" t="s">
        <v>227</v>
      </c>
      <c r="FG4" s="8" t="s">
        <v>227</v>
      </c>
      <c r="FH4" s="8" t="s">
        <v>227</v>
      </c>
      <c r="FI4" s="8" t="s">
        <v>227</v>
      </c>
      <c r="FJ4" s="8" t="s">
        <v>227</v>
      </c>
      <c r="FK4" s="8" t="s">
        <v>227</v>
      </c>
      <c r="FL4" s="8" t="s">
        <v>227</v>
      </c>
      <c r="FM4" s="8" t="s">
        <v>227</v>
      </c>
      <c r="FN4" s="8" t="s">
        <v>227</v>
      </c>
      <c r="FO4" s="8" t="s">
        <v>227</v>
      </c>
      <c r="FP4" s="8" t="s">
        <v>227</v>
      </c>
      <c r="FQ4" s="8" t="s">
        <v>227</v>
      </c>
      <c r="FR4" s="8" t="s">
        <v>227</v>
      </c>
      <c r="FS4" s="8" t="s">
        <v>227</v>
      </c>
      <c r="FT4" s="8" t="s">
        <v>227</v>
      </c>
      <c r="FU4" s="8" t="s">
        <v>227</v>
      </c>
      <c r="FV4" s="8" t="s">
        <v>227</v>
      </c>
      <c r="FW4" s="8" t="s">
        <v>227</v>
      </c>
      <c r="FX4" s="8" t="s">
        <v>227</v>
      </c>
      <c r="FY4" s="8" t="s">
        <v>227</v>
      </c>
      <c r="FZ4" s="8" t="s">
        <v>227</v>
      </c>
      <c r="GA4" s="8" t="s">
        <v>227</v>
      </c>
      <c r="GB4" s="8" t="s">
        <v>227</v>
      </c>
      <c r="GC4" s="8" t="s">
        <v>227</v>
      </c>
      <c r="GD4" s="8" t="s">
        <v>227</v>
      </c>
      <c r="GE4" s="8" t="s">
        <v>227</v>
      </c>
      <c r="GF4" s="8" t="s">
        <v>227</v>
      </c>
      <c r="GG4" s="8" t="s">
        <v>227</v>
      </c>
      <c r="GH4" s="8" t="s">
        <v>227</v>
      </c>
      <c r="GI4" s="8" t="s">
        <v>227</v>
      </c>
      <c r="GJ4" s="8" t="s">
        <v>227</v>
      </c>
      <c r="GK4" s="8" t="s">
        <v>227</v>
      </c>
      <c r="GL4" s="8" t="s">
        <v>227</v>
      </c>
      <c r="GM4" s="8" t="s">
        <v>227</v>
      </c>
      <c r="GN4" s="8" t="s">
        <v>227</v>
      </c>
      <c r="GO4" s="8" t="s">
        <v>227</v>
      </c>
      <c r="GP4" s="8" t="s">
        <v>227</v>
      </c>
      <c r="GQ4" s="8" t="s">
        <v>227</v>
      </c>
      <c r="GR4" s="8" t="s">
        <v>227</v>
      </c>
      <c r="GS4" s="8" t="s">
        <v>227</v>
      </c>
      <c r="GT4" s="8" t="s">
        <v>227</v>
      </c>
      <c r="GU4" s="8" t="s">
        <v>227</v>
      </c>
      <c r="GV4" s="8" t="s">
        <v>227</v>
      </c>
      <c r="GW4" s="8" t="s">
        <v>227</v>
      </c>
      <c r="GX4" s="8" t="s">
        <v>227</v>
      </c>
      <c r="GY4" s="8" t="s">
        <v>227</v>
      </c>
      <c r="GZ4" s="8" t="s">
        <v>227</v>
      </c>
      <c r="HA4" s="8" t="s">
        <v>227</v>
      </c>
      <c r="HB4" s="8" t="s">
        <v>227</v>
      </c>
      <c r="HC4" s="8" t="s">
        <v>227</v>
      </c>
      <c r="HD4" s="8" t="s">
        <v>227</v>
      </c>
      <c r="HE4" s="8" t="s">
        <v>227</v>
      </c>
      <c r="HF4" s="8" t="s">
        <v>227</v>
      </c>
      <c r="HG4" s="8" t="s">
        <v>227</v>
      </c>
      <c r="HH4" s="8" t="s">
        <v>227</v>
      </c>
      <c r="HI4" s="8" t="s">
        <v>227</v>
      </c>
    </row>
    <row r="5" spans="1:217">
      <c r="A5" s="4" t="s">
        <v>219</v>
      </c>
      <c r="B5" s="8" t="s">
        <v>453</v>
      </c>
      <c r="C5" s="8" t="s">
        <v>453</v>
      </c>
      <c r="D5" s="8" t="s">
        <v>453</v>
      </c>
      <c r="E5" s="8" t="s">
        <v>453</v>
      </c>
      <c r="F5" s="8" t="s">
        <v>453</v>
      </c>
      <c r="G5" s="8" t="s">
        <v>453</v>
      </c>
      <c r="H5" s="8" t="s">
        <v>453</v>
      </c>
      <c r="I5" s="8" t="s">
        <v>453</v>
      </c>
      <c r="J5" s="8" t="s">
        <v>453</v>
      </c>
      <c r="K5" s="8" t="s">
        <v>453</v>
      </c>
      <c r="L5" s="8" t="s">
        <v>453</v>
      </c>
      <c r="M5" s="8" t="s">
        <v>453</v>
      </c>
      <c r="N5" s="8" t="s">
        <v>453</v>
      </c>
      <c r="O5" s="8" t="s">
        <v>453</v>
      </c>
      <c r="P5" s="8" t="s">
        <v>453</v>
      </c>
      <c r="Q5" s="8" t="s">
        <v>453</v>
      </c>
      <c r="R5" s="8" t="s">
        <v>453</v>
      </c>
      <c r="S5" s="8" t="s">
        <v>453</v>
      </c>
      <c r="T5" s="8" t="s">
        <v>453</v>
      </c>
      <c r="U5" s="8" t="s">
        <v>453</v>
      </c>
      <c r="V5" s="8" t="s">
        <v>453</v>
      </c>
      <c r="W5" s="8" t="s">
        <v>453</v>
      </c>
      <c r="X5" s="8" t="s">
        <v>453</v>
      </c>
      <c r="Y5" s="8" t="s">
        <v>453</v>
      </c>
      <c r="Z5" s="8" t="s">
        <v>453</v>
      </c>
      <c r="AA5" s="8" t="s">
        <v>453</v>
      </c>
      <c r="AB5" s="8" t="s">
        <v>453</v>
      </c>
      <c r="AC5" s="8" t="s">
        <v>453</v>
      </c>
      <c r="AD5" s="8" t="s">
        <v>453</v>
      </c>
      <c r="AE5" s="8" t="s">
        <v>453</v>
      </c>
      <c r="AF5" s="8" t="s">
        <v>453</v>
      </c>
      <c r="AG5" s="8" t="s">
        <v>453</v>
      </c>
      <c r="AH5" s="8" t="s">
        <v>453</v>
      </c>
      <c r="AI5" s="8" t="s">
        <v>453</v>
      </c>
      <c r="AJ5" s="8" t="s">
        <v>453</v>
      </c>
      <c r="AK5" s="8" t="s">
        <v>453</v>
      </c>
      <c r="AL5" s="8" t="s">
        <v>453</v>
      </c>
      <c r="AM5" s="8" t="s">
        <v>453</v>
      </c>
      <c r="AN5" s="8" t="s">
        <v>453</v>
      </c>
      <c r="AO5" s="8" t="s">
        <v>453</v>
      </c>
      <c r="AP5" s="8" t="s">
        <v>453</v>
      </c>
      <c r="AQ5" s="8" t="s">
        <v>453</v>
      </c>
      <c r="AR5" s="8" t="s">
        <v>453</v>
      </c>
      <c r="AS5" s="8" t="s">
        <v>453</v>
      </c>
      <c r="AT5" s="8" t="s">
        <v>453</v>
      </c>
      <c r="AU5" s="8" t="s">
        <v>453</v>
      </c>
      <c r="AV5" s="8" t="s">
        <v>453</v>
      </c>
      <c r="AW5" s="8" t="s">
        <v>453</v>
      </c>
      <c r="AX5" s="8" t="s">
        <v>453</v>
      </c>
      <c r="AY5" s="8" t="s">
        <v>453</v>
      </c>
      <c r="AZ5" s="8" t="s">
        <v>453</v>
      </c>
      <c r="BA5" s="8" t="s">
        <v>453</v>
      </c>
      <c r="BB5" s="8" t="s">
        <v>453</v>
      </c>
      <c r="BC5" s="8" t="s">
        <v>453</v>
      </c>
      <c r="BD5" s="8" t="s">
        <v>453</v>
      </c>
      <c r="BE5" s="8" t="s">
        <v>453</v>
      </c>
      <c r="BF5" s="8" t="s">
        <v>453</v>
      </c>
      <c r="BG5" s="8" t="s">
        <v>453</v>
      </c>
      <c r="BH5" s="8" t="s">
        <v>453</v>
      </c>
      <c r="BI5" s="8" t="s">
        <v>453</v>
      </c>
      <c r="BJ5" s="8" t="s">
        <v>453</v>
      </c>
      <c r="BK5" s="8" t="s">
        <v>453</v>
      </c>
      <c r="BL5" s="8" t="s">
        <v>453</v>
      </c>
      <c r="BM5" s="8" t="s">
        <v>453</v>
      </c>
      <c r="BN5" s="8" t="s">
        <v>453</v>
      </c>
      <c r="BO5" s="8" t="s">
        <v>453</v>
      </c>
      <c r="BP5" s="8" t="s">
        <v>453</v>
      </c>
      <c r="BQ5" s="8" t="s">
        <v>453</v>
      </c>
      <c r="BR5" s="8" t="s">
        <v>453</v>
      </c>
      <c r="BS5" s="8" t="s">
        <v>453</v>
      </c>
      <c r="BT5" s="8" t="s">
        <v>453</v>
      </c>
      <c r="BU5" s="8" t="s">
        <v>453</v>
      </c>
      <c r="BV5" s="8" t="s">
        <v>453</v>
      </c>
      <c r="BW5" s="8" t="s">
        <v>453</v>
      </c>
      <c r="BX5" s="8" t="s">
        <v>453</v>
      </c>
      <c r="BY5" s="8" t="s">
        <v>453</v>
      </c>
      <c r="BZ5" s="8" t="s">
        <v>453</v>
      </c>
      <c r="CA5" s="8" t="s">
        <v>453</v>
      </c>
      <c r="CB5" s="8" t="s">
        <v>453</v>
      </c>
      <c r="CC5" s="8" t="s">
        <v>453</v>
      </c>
      <c r="CD5" s="8" t="s">
        <v>453</v>
      </c>
      <c r="CE5" s="8" t="s">
        <v>453</v>
      </c>
      <c r="CF5" s="8" t="s">
        <v>453</v>
      </c>
      <c r="CG5" s="8" t="s">
        <v>453</v>
      </c>
      <c r="CH5" s="8" t="s">
        <v>453</v>
      </c>
      <c r="CI5" s="8" t="s">
        <v>453</v>
      </c>
      <c r="CJ5" s="8" t="s">
        <v>453</v>
      </c>
      <c r="CK5" s="8" t="s">
        <v>453</v>
      </c>
      <c r="CL5" s="8" t="s">
        <v>453</v>
      </c>
      <c r="CM5" s="8" t="s">
        <v>453</v>
      </c>
      <c r="CN5" s="8" t="s">
        <v>453</v>
      </c>
      <c r="CO5" s="8" t="s">
        <v>453</v>
      </c>
      <c r="CP5" s="8" t="s">
        <v>453</v>
      </c>
      <c r="CQ5" s="8" t="s">
        <v>453</v>
      </c>
      <c r="CR5" s="8" t="s">
        <v>453</v>
      </c>
      <c r="CS5" s="8" t="s">
        <v>453</v>
      </c>
      <c r="CT5" s="8" t="s">
        <v>453</v>
      </c>
      <c r="CU5" s="8" t="s">
        <v>453</v>
      </c>
      <c r="CV5" s="8" t="s">
        <v>453</v>
      </c>
      <c r="CW5" s="8" t="s">
        <v>453</v>
      </c>
      <c r="CX5" s="8" t="s">
        <v>453</v>
      </c>
      <c r="CY5" s="8" t="s">
        <v>453</v>
      </c>
      <c r="CZ5" s="8" t="s">
        <v>453</v>
      </c>
      <c r="DA5" s="8" t="s">
        <v>453</v>
      </c>
      <c r="DB5" s="8" t="s">
        <v>453</v>
      </c>
      <c r="DC5" s="8" t="s">
        <v>453</v>
      </c>
      <c r="DD5" s="8" t="s">
        <v>453</v>
      </c>
      <c r="DE5" s="8" t="s">
        <v>453</v>
      </c>
      <c r="DF5" s="8" t="s">
        <v>453</v>
      </c>
      <c r="DG5" s="8" t="s">
        <v>453</v>
      </c>
      <c r="DH5" s="8" t="s">
        <v>453</v>
      </c>
      <c r="DI5" s="8" t="s">
        <v>453</v>
      </c>
      <c r="DJ5" s="8" t="s">
        <v>453</v>
      </c>
      <c r="DK5" s="8" t="s">
        <v>453</v>
      </c>
      <c r="DL5" s="8" t="s">
        <v>453</v>
      </c>
      <c r="DM5" s="8" t="s">
        <v>453</v>
      </c>
      <c r="DN5" s="8" t="s">
        <v>453</v>
      </c>
      <c r="DO5" s="8" t="s">
        <v>453</v>
      </c>
      <c r="DP5" s="8" t="s">
        <v>453</v>
      </c>
      <c r="DQ5" s="8" t="s">
        <v>453</v>
      </c>
      <c r="DR5" s="8" t="s">
        <v>453</v>
      </c>
      <c r="DS5" s="8" t="s">
        <v>453</v>
      </c>
      <c r="DT5" s="8" t="s">
        <v>453</v>
      </c>
      <c r="DU5" s="8" t="s">
        <v>453</v>
      </c>
      <c r="DV5" s="8" t="s">
        <v>453</v>
      </c>
      <c r="DW5" s="8" t="s">
        <v>453</v>
      </c>
      <c r="DX5" s="8" t="s">
        <v>453</v>
      </c>
      <c r="DY5" s="8" t="s">
        <v>453</v>
      </c>
      <c r="DZ5" s="8" t="s">
        <v>453</v>
      </c>
      <c r="EA5" s="8" t="s">
        <v>453</v>
      </c>
      <c r="EB5" s="8" t="s">
        <v>453</v>
      </c>
      <c r="EC5" s="8" t="s">
        <v>453</v>
      </c>
      <c r="ED5" s="8" t="s">
        <v>453</v>
      </c>
      <c r="EE5" s="8" t="s">
        <v>453</v>
      </c>
      <c r="EF5" s="8" t="s">
        <v>453</v>
      </c>
      <c r="EG5" s="8" t="s">
        <v>453</v>
      </c>
      <c r="EH5" s="8" t="s">
        <v>453</v>
      </c>
      <c r="EI5" s="8" t="s">
        <v>453</v>
      </c>
      <c r="EJ5" s="8" t="s">
        <v>453</v>
      </c>
      <c r="EK5" s="8" t="s">
        <v>453</v>
      </c>
      <c r="EL5" s="8" t="s">
        <v>453</v>
      </c>
      <c r="EM5" s="8" t="s">
        <v>453</v>
      </c>
      <c r="EN5" s="8" t="s">
        <v>453</v>
      </c>
      <c r="EO5" s="8" t="s">
        <v>453</v>
      </c>
      <c r="EP5" s="8" t="s">
        <v>453</v>
      </c>
      <c r="EQ5" s="8" t="s">
        <v>453</v>
      </c>
      <c r="ER5" s="8" t="s">
        <v>453</v>
      </c>
      <c r="ES5" s="8" t="s">
        <v>453</v>
      </c>
      <c r="ET5" s="8" t="s">
        <v>453</v>
      </c>
      <c r="EU5" s="8" t="s">
        <v>453</v>
      </c>
      <c r="EV5" s="8" t="s">
        <v>453</v>
      </c>
      <c r="EW5" s="8" t="s">
        <v>453</v>
      </c>
      <c r="EX5" s="8" t="s">
        <v>453</v>
      </c>
      <c r="EY5" s="8" t="s">
        <v>453</v>
      </c>
      <c r="EZ5" s="8" t="s">
        <v>453</v>
      </c>
      <c r="FA5" s="8" t="s">
        <v>453</v>
      </c>
      <c r="FB5" s="8" t="s">
        <v>453</v>
      </c>
      <c r="FC5" s="8" t="s">
        <v>453</v>
      </c>
      <c r="FD5" s="8" t="s">
        <v>453</v>
      </c>
      <c r="FE5" s="8" t="s">
        <v>453</v>
      </c>
      <c r="FF5" s="8" t="s">
        <v>453</v>
      </c>
      <c r="FG5" s="8" t="s">
        <v>453</v>
      </c>
      <c r="FH5" s="8" t="s">
        <v>453</v>
      </c>
      <c r="FI5" s="8" t="s">
        <v>453</v>
      </c>
      <c r="FJ5" s="8" t="s">
        <v>453</v>
      </c>
      <c r="FK5" s="8" t="s">
        <v>453</v>
      </c>
      <c r="FL5" s="8" t="s">
        <v>453</v>
      </c>
      <c r="FM5" s="8" t="s">
        <v>453</v>
      </c>
      <c r="FN5" s="8" t="s">
        <v>453</v>
      </c>
      <c r="FO5" s="8" t="s">
        <v>453</v>
      </c>
      <c r="FP5" s="8" t="s">
        <v>453</v>
      </c>
      <c r="FQ5" s="8" t="s">
        <v>453</v>
      </c>
      <c r="FR5" s="8" t="s">
        <v>453</v>
      </c>
      <c r="FS5" s="8" t="s">
        <v>453</v>
      </c>
      <c r="FT5" s="8" t="s">
        <v>453</v>
      </c>
      <c r="FU5" s="8" t="s">
        <v>453</v>
      </c>
      <c r="FV5" s="8" t="s">
        <v>453</v>
      </c>
      <c r="FW5" s="8" t="s">
        <v>453</v>
      </c>
      <c r="FX5" s="8" t="s">
        <v>453</v>
      </c>
      <c r="FY5" s="8" t="s">
        <v>453</v>
      </c>
      <c r="FZ5" s="8" t="s">
        <v>453</v>
      </c>
      <c r="GA5" s="8" t="s">
        <v>453</v>
      </c>
      <c r="GB5" s="8" t="s">
        <v>453</v>
      </c>
      <c r="GC5" s="8" t="s">
        <v>453</v>
      </c>
      <c r="GD5" s="8" t="s">
        <v>453</v>
      </c>
      <c r="GE5" s="8" t="s">
        <v>453</v>
      </c>
      <c r="GF5" s="8" t="s">
        <v>453</v>
      </c>
      <c r="GG5" s="8" t="s">
        <v>453</v>
      </c>
      <c r="GH5" s="8" t="s">
        <v>453</v>
      </c>
      <c r="GI5" s="8" t="s">
        <v>453</v>
      </c>
      <c r="GJ5" s="8" t="s">
        <v>453</v>
      </c>
      <c r="GK5" s="8" t="s">
        <v>453</v>
      </c>
      <c r="GL5" s="8" t="s">
        <v>453</v>
      </c>
      <c r="GM5" s="8" t="s">
        <v>453</v>
      </c>
      <c r="GN5" s="8" t="s">
        <v>453</v>
      </c>
      <c r="GO5" s="8" t="s">
        <v>453</v>
      </c>
      <c r="GP5" s="8" t="s">
        <v>453</v>
      </c>
      <c r="GQ5" s="8" t="s">
        <v>453</v>
      </c>
      <c r="GR5" s="8" t="s">
        <v>453</v>
      </c>
      <c r="GS5" s="8" t="s">
        <v>453</v>
      </c>
      <c r="GT5" s="8" t="s">
        <v>453</v>
      </c>
      <c r="GU5" s="8" t="s">
        <v>453</v>
      </c>
      <c r="GV5" s="8" t="s">
        <v>453</v>
      </c>
      <c r="GW5" s="8" t="s">
        <v>453</v>
      </c>
      <c r="GX5" s="8" t="s">
        <v>453</v>
      </c>
      <c r="GY5" s="8" t="s">
        <v>453</v>
      </c>
      <c r="GZ5" s="8" t="s">
        <v>453</v>
      </c>
      <c r="HA5" s="8" t="s">
        <v>453</v>
      </c>
      <c r="HB5" s="8" t="s">
        <v>453</v>
      </c>
      <c r="HC5" s="8" t="s">
        <v>453</v>
      </c>
      <c r="HD5" s="8" t="s">
        <v>453</v>
      </c>
      <c r="HE5" s="8" t="s">
        <v>453</v>
      </c>
      <c r="HF5" s="8" t="s">
        <v>453</v>
      </c>
      <c r="HG5" s="8" t="s">
        <v>453</v>
      </c>
      <c r="HH5" s="8" t="s">
        <v>453</v>
      </c>
      <c r="HI5" s="8" t="s">
        <v>453</v>
      </c>
    </row>
    <row r="6" spans="1:217">
      <c r="A6" s="4" t="s">
        <v>220</v>
      </c>
      <c r="B6" s="8" t="s">
        <v>454</v>
      </c>
      <c r="C6" s="8" t="s">
        <v>454</v>
      </c>
      <c r="D6" s="8" t="s">
        <v>454</v>
      </c>
      <c r="E6" s="8" t="s">
        <v>454</v>
      </c>
      <c r="F6" s="8" t="s">
        <v>454</v>
      </c>
      <c r="G6" s="8" t="s">
        <v>454</v>
      </c>
      <c r="H6" s="8" t="s">
        <v>454</v>
      </c>
      <c r="I6" s="8" t="s">
        <v>454</v>
      </c>
      <c r="J6" s="8" t="s">
        <v>454</v>
      </c>
      <c r="K6" s="8" t="s">
        <v>454</v>
      </c>
      <c r="L6" s="8" t="s">
        <v>454</v>
      </c>
      <c r="M6" s="8" t="s">
        <v>454</v>
      </c>
      <c r="N6" s="8" t="s">
        <v>454</v>
      </c>
      <c r="O6" s="8" t="s">
        <v>454</v>
      </c>
      <c r="P6" s="8" t="s">
        <v>454</v>
      </c>
      <c r="Q6" s="8" t="s">
        <v>454</v>
      </c>
      <c r="R6" s="8" t="s">
        <v>454</v>
      </c>
      <c r="S6" s="8" t="s">
        <v>454</v>
      </c>
      <c r="T6" s="8" t="s">
        <v>454</v>
      </c>
      <c r="U6" s="8" t="s">
        <v>454</v>
      </c>
      <c r="V6" s="8" t="s">
        <v>454</v>
      </c>
      <c r="W6" s="8" t="s">
        <v>454</v>
      </c>
      <c r="X6" s="8" t="s">
        <v>454</v>
      </c>
      <c r="Y6" s="8" t="s">
        <v>454</v>
      </c>
      <c r="Z6" s="8" t="s">
        <v>454</v>
      </c>
      <c r="AA6" s="8" t="s">
        <v>454</v>
      </c>
      <c r="AB6" s="8" t="s">
        <v>454</v>
      </c>
      <c r="AC6" s="8" t="s">
        <v>454</v>
      </c>
      <c r="AD6" s="8" t="s">
        <v>454</v>
      </c>
      <c r="AE6" s="8" t="s">
        <v>454</v>
      </c>
      <c r="AF6" s="8" t="s">
        <v>454</v>
      </c>
      <c r="AG6" s="8" t="s">
        <v>454</v>
      </c>
      <c r="AH6" s="8" t="s">
        <v>454</v>
      </c>
      <c r="AI6" s="8" t="s">
        <v>454</v>
      </c>
      <c r="AJ6" s="8" t="s">
        <v>454</v>
      </c>
      <c r="AK6" s="8" t="s">
        <v>454</v>
      </c>
      <c r="AL6" s="8" t="s">
        <v>454</v>
      </c>
      <c r="AM6" s="8" t="s">
        <v>454</v>
      </c>
      <c r="AN6" s="8" t="s">
        <v>454</v>
      </c>
      <c r="AO6" s="8" t="s">
        <v>454</v>
      </c>
      <c r="AP6" s="8" t="s">
        <v>454</v>
      </c>
      <c r="AQ6" s="8" t="s">
        <v>454</v>
      </c>
      <c r="AR6" s="8" t="s">
        <v>454</v>
      </c>
      <c r="AS6" s="8" t="s">
        <v>454</v>
      </c>
      <c r="AT6" s="8" t="s">
        <v>454</v>
      </c>
      <c r="AU6" s="8" t="s">
        <v>454</v>
      </c>
      <c r="AV6" s="8" t="s">
        <v>454</v>
      </c>
      <c r="AW6" s="8" t="s">
        <v>454</v>
      </c>
      <c r="AX6" s="8" t="s">
        <v>454</v>
      </c>
      <c r="AY6" s="8" t="s">
        <v>454</v>
      </c>
      <c r="AZ6" s="8" t="s">
        <v>454</v>
      </c>
      <c r="BA6" s="8" t="s">
        <v>454</v>
      </c>
      <c r="BB6" s="8" t="s">
        <v>454</v>
      </c>
      <c r="BC6" s="8" t="s">
        <v>454</v>
      </c>
      <c r="BD6" s="8" t="s">
        <v>454</v>
      </c>
      <c r="BE6" s="8" t="s">
        <v>454</v>
      </c>
      <c r="BF6" s="8" t="s">
        <v>454</v>
      </c>
      <c r="BG6" s="8" t="s">
        <v>454</v>
      </c>
      <c r="BH6" s="8" t="s">
        <v>454</v>
      </c>
      <c r="BI6" s="8" t="s">
        <v>454</v>
      </c>
      <c r="BJ6" s="8" t="s">
        <v>454</v>
      </c>
      <c r="BK6" s="8" t="s">
        <v>454</v>
      </c>
      <c r="BL6" s="8" t="s">
        <v>454</v>
      </c>
      <c r="BM6" s="8" t="s">
        <v>454</v>
      </c>
      <c r="BN6" s="8" t="s">
        <v>454</v>
      </c>
      <c r="BO6" s="8" t="s">
        <v>454</v>
      </c>
      <c r="BP6" s="8" t="s">
        <v>454</v>
      </c>
      <c r="BQ6" s="8" t="s">
        <v>454</v>
      </c>
      <c r="BR6" s="8" t="s">
        <v>454</v>
      </c>
      <c r="BS6" s="8" t="s">
        <v>454</v>
      </c>
      <c r="BT6" s="8" t="s">
        <v>454</v>
      </c>
      <c r="BU6" s="8" t="s">
        <v>454</v>
      </c>
      <c r="BV6" s="8" t="s">
        <v>454</v>
      </c>
      <c r="BW6" s="8" t="s">
        <v>454</v>
      </c>
      <c r="BX6" s="8" t="s">
        <v>454</v>
      </c>
      <c r="BY6" s="8" t="s">
        <v>454</v>
      </c>
      <c r="BZ6" s="8" t="s">
        <v>454</v>
      </c>
      <c r="CA6" s="8" t="s">
        <v>454</v>
      </c>
      <c r="CB6" s="8" t="s">
        <v>454</v>
      </c>
      <c r="CC6" s="8" t="s">
        <v>454</v>
      </c>
      <c r="CD6" s="8" t="s">
        <v>454</v>
      </c>
      <c r="CE6" s="8" t="s">
        <v>454</v>
      </c>
      <c r="CF6" s="8" t="s">
        <v>454</v>
      </c>
      <c r="CG6" s="8" t="s">
        <v>454</v>
      </c>
      <c r="CH6" s="8" t="s">
        <v>454</v>
      </c>
      <c r="CI6" s="8" t="s">
        <v>454</v>
      </c>
      <c r="CJ6" s="8" t="s">
        <v>454</v>
      </c>
      <c r="CK6" s="8" t="s">
        <v>454</v>
      </c>
      <c r="CL6" s="8" t="s">
        <v>454</v>
      </c>
      <c r="CM6" s="8" t="s">
        <v>454</v>
      </c>
      <c r="CN6" s="8" t="s">
        <v>454</v>
      </c>
      <c r="CO6" s="8" t="s">
        <v>454</v>
      </c>
      <c r="CP6" s="8" t="s">
        <v>454</v>
      </c>
      <c r="CQ6" s="8" t="s">
        <v>454</v>
      </c>
      <c r="CR6" s="8" t="s">
        <v>454</v>
      </c>
      <c r="CS6" s="8" t="s">
        <v>454</v>
      </c>
      <c r="CT6" s="8" t="s">
        <v>454</v>
      </c>
      <c r="CU6" s="8" t="s">
        <v>454</v>
      </c>
      <c r="CV6" s="8" t="s">
        <v>454</v>
      </c>
      <c r="CW6" s="8" t="s">
        <v>454</v>
      </c>
      <c r="CX6" s="8" t="s">
        <v>454</v>
      </c>
      <c r="CY6" s="8" t="s">
        <v>454</v>
      </c>
      <c r="CZ6" s="8" t="s">
        <v>454</v>
      </c>
      <c r="DA6" s="8" t="s">
        <v>454</v>
      </c>
      <c r="DB6" s="8" t="s">
        <v>454</v>
      </c>
      <c r="DC6" s="8" t="s">
        <v>454</v>
      </c>
      <c r="DD6" s="8" t="s">
        <v>454</v>
      </c>
      <c r="DE6" s="8" t="s">
        <v>454</v>
      </c>
      <c r="DF6" s="8" t="s">
        <v>454</v>
      </c>
      <c r="DG6" s="8" t="s">
        <v>454</v>
      </c>
      <c r="DH6" s="8" t="s">
        <v>454</v>
      </c>
      <c r="DI6" s="8" t="s">
        <v>454</v>
      </c>
      <c r="DJ6" s="8" t="s">
        <v>454</v>
      </c>
      <c r="DK6" s="8" t="s">
        <v>454</v>
      </c>
      <c r="DL6" s="8" t="s">
        <v>454</v>
      </c>
      <c r="DM6" s="8" t="s">
        <v>454</v>
      </c>
      <c r="DN6" s="8" t="s">
        <v>454</v>
      </c>
      <c r="DO6" s="8" t="s">
        <v>454</v>
      </c>
      <c r="DP6" s="8" t="s">
        <v>454</v>
      </c>
      <c r="DQ6" s="8" t="s">
        <v>454</v>
      </c>
      <c r="DR6" s="8" t="s">
        <v>454</v>
      </c>
      <c r="DS6" s="8" t="s">
        <v>454</v>
      </c>
      <c r="DT6" s="8" t="s">
        <v>454</v>
      </c>
      <c r="DU6" s="8" t="s">
        <v>454</v>
      </c>
      <c r="DV6" s="8" t="s">
        <v>454</v>
      </c>
      <c r="DW6" s="8" t="s">
        <v>454</v>
      </c>
      <c r="DX6" s="8" t="s">
        <v>454</v>
      </c>
      <c r="DY6" s="8" t="s">
        <v>454</v>
      </c>
      <c r="DZ6" s="8" t="s">
        <v>454</v>
      </c>
      <c r="EA6" s="8" t="s">
        <v>454</v>
      </c>
      <c r="EB6" s="8" t="s">
        <v>454</v>
      </c>
      <c r="EC6" s="8" t="s">
        <v>454</v>
      </c>
      <c r="ED6" s="8" t="s">
        <v>454</v>
      </c>
      <c r="EE6" s="8" t="s">
        <v>454</v>
      </c>
      <c r="EF6" s="8" t="s">
        <v>454</v>
      </c>
      <c r="EG6" s="8" t="s">
        <v>454</v>
      </c>
      <c r="EH6" s="8" t="s">
        <v>454</v>
      </c>
      <c r="EI6" s="8" t="s">
        <v>454</v>
      </c>
      <c r="EJ6" s="8" t="s">
        <v>454</v>
      </c>
      <c r="EK6" s="8" t="s">
        <v>454</v>
      </c>
      <c r="EL6" s="8" t="s">
        <v>454</v>
      </c>
      <c r="EM6" s="8" t="s">
        <v>454</v>
      </c>
      <c r="EN6" s="8" t="s">
        <v>454</v>
      </c>
      <c r="EO6" s="8" t="s">
        <v>454</v>
      </c>
      <c r="EP6" s="8" t="s">
        <v>454</v>
      </c>
      <c r="EQ6" s="8" t="s">
        <v>454</v>
      </c>
      <c r="ER6" s="8" t="s">
        <v>454</v>
      </c>
      <c r="ES6" s="8" t="s">
        <v>454</v>
      </c>
      <c r="ET6" s="8" t="s">
        <v>454</v>
      </c>
      <c r="EU6" s="8" t="s">
        <v>454</v>
      </c>
      <c r="EV6" s="8" t="s">
        <v>454</v>
      </c>
      <c r="EW6" s="8" t="s">
        <v>454</v>
      </c>
      <c r="EX6" s="8" t="s">
        <v>454</v>
      </c>
      <c r="EY6" s="8" t="s">
        <v>454</v>
      </c>
      <c r="EZ6" s="8" t="s">
        <v>454</v>
      </c>
      <c r="FA6" s="8" t="s">
        <v>454</v>
      </c>
      <c r="FB6" s="8" t="s">
        <v>454</v>
      </c>
      <c r="FC6" s="8" t="s">
        <v>454</v>
      </c>
      <c r="FD6" s="8" t="s">
        <v>454</v>
      </c>
      <c r="FE6" s="8" t="s">
        <v>454</v>
      </c>
      <c r="FF6" s="8" t="s">
        <v>454</v>
      </c>
      <c r="FG6" s="8" t="s">
        <v>454</v>
      </c>
      <c r="FH6" s="8" t="s">
        <v>454</v>
      </c>
      <c r="FI6" s="8" t="s">
        <v>454</v>
      </c>
      <c r="FJ6" s="8" t="s">
        <v>454</v>
      </c>
      <c r="FK6" s="8" t="s">
        <v>454</v>
      </c>
      <c r="FL6" s="8" t="s">
        <v>454</v>
      </c>
      <c r="FM6" s="8" t="s">
        <v>454</v>
      </c>
      <c r="FN6" s="8" t="s">
        <v>454</v>
      </c>
      <c r="FO6" s="8" t="s">
        <v>454</v>
      </c>
      <c r="FP6" s="8" t="s">
        <v>454</v>
      </c>
      <c r="FQ6" s="8" t="s">
        <v>454</v>
      </c>
      <c r="FR6" s="8" t="s">
        <v>454</v>
      </c>
      <c r="FS6" s="8" t="s">
        <v>454</v>
      </c>
      <c r="FT6" s="8" t="s">
        <v>454</v>
      </c>
      <c r="FU6" s="8" t="s">
        <v>454</v>
      </c>
      <c r="FV6" s="8" t="s">
        <v>454</v>
      </c>
      <c r="FW6" s="8" t="s">
        <v>454</v>
      </c>
      <c r="FX6" s="8" t="s">
        <v>454</v>
      </c>
      <c r="FY6" s="8" t="s">
        <v>454</v>
      </c>
      <c r="FZ6" s="8" t="s">
        <v>454</v>
      </c>
      <c r="GA6" s="8" t="s">
        <v>454</v>
      </c>
      <c r="GB6" s="8" t="s">
        <v>454</v>
      </c>
      <c r="GC6" s="8" t="s">
        <v>454</v>
      </c>
      <c r="GD6" s="8" t="s">
        <v>454</v>
      </c>
      <c r="GE6" s="8" t="s">
        <v>454</v>
      </c>
      <c r="GF6" s="8" t="s">
        <v>454</v>
      </c>
      <c r="GG6" s="8" t="s">
        <v>454</v>
      </c>
      <c r="GH6" s="8" t="s">
        <v>454</v>
      </c>
      <c r="GI6" s="8" t="s">
        <v>454</v>
      </c>
      <c r="GJ6" s="8" t="s">
        <v>454</v>
      </c>
      <c r="GK6" s="8" t="s">
        <v>454</v>
      </c>
      <c r="GL6" s="8" t="s">
        <v>454</v>
      </c>
      <c r="GM6" s="8" t="s">
        <v>454</v>
      </c>
      <c r="GN6" s="8" t="s">
        <v>454</v>
      </c>
      <c r="GO6" s="8" t="s">
        <v>454</v>
      </c>
      <c r="GP6" s="8" t="s">
        <v>454</v>
      </c>
      <c r="GQ6" s="8" t="s">
        <v>454</v>
      </c>
      <c r="GR6" s="8" t="s">
        <v>454</v>
      </c>
      <c r="GS6" s="8" t="s">
        <v>454</v>
      </c>
      <c r="GT6" s="8" t="s">
        <v>454</v>
      </c>
      <c r="GU6" s="8" t="s">
        <v>454</v>
      </c>
      <c r="GV6" s="8" t="s">
        <v>454</v>
      </c>
      <c r="GW6" s="8" t="s">
        <v>454</v>
      </c>
      <c r="GX6" s="8" t="s">
        <v>454</v>
      </c>
      <c r="GY6" s="8" t="s">
        <v>454</v>
      </c>
      <c r="GZ6" s="8" t="s">
        <v>454</v>
      </c>
      <c r="HA6" s="8" t="s">
        <v>454</v>
      </c>
      <c r="HB6" s="8" t="s">
        <v>454</v>
      </c>
      <c r="HC6" s="8" t="s">
        <v>454</v>
      </c>
      <c r="HD6" s="8" t="s">
        <v>454</v>
      </c>
      <c r="HE6" s="8" t="s">
        <v>454</v>
      </c>
      <c r="HF6" s="8" t="s">
        <v>454</v>
      </c>
      <c r="HG6" s="8" t="s">
        <v>454</v>
      </c>
      <c r="HH6" s="8" t="s">
        <v>454</v>
      </c>
      <c r="HI6" s="8" t="s">
        <v>454</v>
      </c>
    </row>
    <row r="7" spans="1:217" s="6" customFormat="1">
      <c r="A7" s="5" t="s">
        <v>221</v>
      </c>
      <c r="B7" s="6">
        <v>39965</v>
      </c>
      <c r="C7" s="6">
        <v>39965</v>
      </c>
      <c r="D7" s="6">
        <v>39965</v>
      </c>
      <c r="E7" s="6">
        <v>39965</v>
      </c>
      <c r="F7" s="6">
        <v>39965</v>
      </c>
      <c r="G7" s="6">
        <v>39965</v>
      </c>
      <c r="H7" s="6">
        <v>39965</v>
      </c>
      <c r="I7" s="6">
        <v>39965</v>
      </c>
      <c r="J7" s="6">
        <v>39965</v>
      </c>
      <c r="K7" s="6">
        <v>39965</v>
      </c>
      <c r="L7" s="6">
        <v>39965</v>
      </c>
      <c r="M7" s="6">
        <v>39965</v>
      </c>
      <c r="N7" s="6">
        <v>39965</v>
      </c>
      <c r="O7" s="6">
        <v>39965</v>
      </c>
      <c r="P7" s="6">
        <v>39965</v>
      </c>
      <c r="Q7" s="6">
        <v>39965</v>
      </c>
      <c r="R7" s="6">
        <v>39965</v>
      </c>
      <c r="S7" s="6">
        <v>39965</v>
      </c>
      <c r="T7" s="6">
        <v>39965</v>
      </c>
      <c r="U7" s="6">
        <v>39965</v>
      </c>
      <c r="V7" s="6">
        <v>39965</v>
      </c>
      <c r="W7" s="6">
        <v>39965</v>
      </c>
      <c r="X7" s="6">
        <v>39965</v>
      </c>
      <c r="Y7" s="6">
        <v>39965</v>
      </c>
      <c r="Z7" s="6">
        <v>39965</v>
      </c>
      <c r="AA7" s="6">
        <v>39965</v>
      </c>
      <c r="AB7" s="6">
        <v>39965</v>
      </c>
      <c r="AC7" s="6">
        <v>39965</v>
      </c>
      <c r="AD7" s="6">
        <v>39965</v>
      </c>
      <c r="AE7" s="6">
        <v>39965</v>
      </c>
      <c r="AF7" s="6">
        <v>39965</v>
      </c>
      <c r="AG7" s="6">
        <v>39965</v>
      </c>
      <c r="AH7" s="6">
        <v>39965</v>
      </c>
      <c r="AI7" s="6">
        <v>39965</v>
      </c>
      <c r="AJ7" s="6">
        <v>39965</v>
      </c>
      <c r="AK7" s="6">
        <v>39965</v>
      </c>
      <c r="AL7" s="6">
        <v>39965</v>
      </c>
      <c r="AM7" s="6">
        <v>39965</v>
      </c>
      <c r="AN7" s="6">
        <v>39965</v>
      </c>
      <c r="AO7" s="6">
        <v>39965</v>
      </c>
      <c r="AP7" s="6">
        <v>39965</v>
      </c>
      <c r="AQ7" s="6">
        <v>39965</v>
      </c>
      <c r="AR7" s="6">
        <v>39965</v>
      </c>
      <c r="AS7" s="6">
        <v>39965</v>
      </c>
      <c r="AT7" s="6">
        <v>39965</v>
      </c>
      <c r="AU7" s="6">
        <v>39965</v>
      </c>
      <c r="AV7" s="6">
        <v>39965</v>
      </c>
      <c r="AW7" s="6">
        <v>39965</v>
      </c>
      <c r="AX7" s="6">
        <v>39965</v>
      </c>
      <c r="AY7" s="6">
        <v>39965</v>
      </c>
      <c r="AZ7" s="6">
        <v>39965</v>
      </c>
      <c r="BA7" s="6">
        <v>39965</v>
      </c>
      <c r="BB7" s="6">
        <v>39965</v>
      </c>
      <c r="BC7" s="6">
        <v>39965</v>
      </c>
      <c r="BD7" s="6">
        <v>39965</v>
      </c>
      <c r="BE7" s="6">
        <v>39965</v>
      </c>
      <c r="BF7" s="6">
        <v>39965</v>
      </c>
      <c r="BG7" s="6">
        <v>39965</v>
      </c>
      <c r="BH7" s="6">
        <v>39965</v>
      </c>
      <c r="BI7" s="6">
        <v>39965</v>
      </c>
      <c r="BJ7" s="6">
        <v>39965</v>
      </c>
      <c r="BK7" s="6">
        <v>39965</v>
      </c>
      <c r="BL7" s="6">
        <v>39965</v>
      </c>
      <c r="BM7" s="6">
        <v>39965</v>
      </c>
      <c r="BN7" s="6">
        <v>39965</v>
      </c>
      <c r="BO7" s="6">
        <v>39965</v>
      </c>
      <c r="BP7" s="6">
        <v>39965</v>
      </c>
      <c r="BQ7" s="6">
        <v>39965</v>
      </c>
      <c r="BR7" s="6">
        <v>39965</v>
      </c>
      <c r="BS7" s="6">
        <v>39965</v>
      </c>
      <c r="BT7" s="6">
        <v>39965</v>
      </c>
      <c r="BU7" s="6">
        <v>39965</v>
      </c>
      <c r="BV7" s="6">
        <v>39965</v>
      </c>
      <c r="BW7" s="6">
        <v>39965</v>
      </c>
      <c r="BX7" s="6">
        <v>39965</v>
      </c>
      <c r="BY7" s="6">
        <v>39965</v>
      </c>
      <c r="BZ7" s="6">
        <v>39965</v>
      </c>
      <c r="CA7" s="6">
        <v>39965</v>
      </c>
      <c r="CB7" s="6">
        <v>39965</v>
      </c>
      <c r="CC7" s="6">
        <v>39965</v>
      </c>
      <c r="CD7" s="6">
        <v>39965</v>
      </c>
      <c r="CE7" s="6">
        <v>39965</v>
      </c>
      <c r="CF7" s="6">
        <v>39965</v>
      </c>
      <c r="CG7" s="6">
        <v>39965</v>
      </c>
      <c r="CH7" s="6">
        <v>39965</v>
      </c>
      <c r="CI7" s="6">
        <v>39965</v>
      </c>
      <c r="CJ7" s="6">
        <v>39965</v>
      </c>
      <c r="CK7" s="6">
        <v>39965</v>
      </c>
      <c r="CL7" s="6">
        <v>39965</v>
      </c>
      <c r="CM7" s="6">
        <v>39965</v>
      </c>
      <c r="CN7" s="6">
        <v>39965</v>
      </c>
      <c r="CO7" s="6">
        <v>39965</v>
      </c>
      <c r="CP7" s="6">
        <v>39965</v>
      </c>
      <c r="CQ7" s="6">
        <v>39965</v>
      </c>
      <c r="CR7" s="6">
        <v>39965</v>
      </c>
      <c r="CS7" s="6">
        <v>39965</v>
      </c>
      <c r="CT7" s="6">
        <v>39965</v>
      </c>
      <c r="CU7" s="6">
        <v>39965</v>
      </c>
      <c r="CV7" s="6">
        <v>39965</v>
      </c>
      <c r="CW7" s="6">
        <v>39965</v>
      </c>
      <c r="CX7" s="6">
        <v>39965</v>
      </c>
      <c r="CY7" s="6">
        <v>39965</v>
      </c>
      <c r="CZ7" s="6">
        <v>39965</v>
      </c>
      <c r="DA7" s="6">
        <v>39965</v>
      </c>
      <c r="DB7" s="6">
        <v>39965</v>
      </c>
      <c r="DC7" s="6">
        <v>39965</v>
      </c>
      <c r="DD7" s="6">
        <v>39965</v>
      </c>
      <c r="DE7" s="6">
        <v>39965</v>
      </c>
      <c r="DF7" s="6">
        <v>39965</v>
      </c>
      <c r="DG7" s="6">
        <v>39965</v>
      </c>
      <c r="DH7" s="6">
        <v>39965</v>
      </c>
      <c r="DI7" s="6">
        <v>39965</v>
      </c>
      <c r="DJ7" s="6">
        <v>39965</v>
      </c>
      <c r="DK7" s="6">
        <v>39965</v>
      </c>
      <c r="DL7" s="6">
        <v>39965</v>
      </c>
      <c r="DM7" s="6">
        <v>39965</v>
      </c>
      <c r="DN7" s="6">
        <v>39965</v>
      </c>
      <c r="DO7" s="6">
        <v>39965</v>
      </c>
      <c r="DP7" s="6">
        <v>39965</v>
      </c>
      <c r="DQ7" s="6">
        <v>39965</v>
      </c>
      <c r="DR7" s="6">
        <v>39965</v>
      </c>
      <c r="DS7" s="6">
        <v>39965</v>
      </c>
      <c r="DT7" s="6">
        <v>39965</v>
      </c>
      <c r="DU7" s="6">
        <v>39965</v>
      </c>
      <c r="DV7" s="6">
        <v>39965</v>
      </c>
      <c r="DW7" s="6">
        <v>39965</v>
      </c>
      <c r="DX7" s="6">
        <v>39965</v>
      </c>
      <c r="DY7" s="6">
        <v>39965</v>
      </c>
      <c r="DZ7" s="6">
        <v>39965</v>
      </c>
      <c r="EA7" s="6">
        <v>39965</v>
      </c>
      <c r="EB7" s="6">
        <v>39965</v>
      </c>
      <c r="EC7" s="6">
        <v>39965</v>
      </c>
      <c r="ED7" s="6">
        <v>39965</v>
      </c>
      <c r="EE7" s="6">
        <v>39965</v>
      </c>
      <c r="EF7" s="6">
        <v>39965</v>
      </c>
      <c r="EG7" s="6">
        <v>39965</v>
      </c>
      <c r="EH7" s="6">
        <v>39965</v>
      </c>
      <c r="EI7" s="6">
        <v>39965</v>
      </c>
      <c r="EJ7" s="6">
        <v>39965</v>
      </c>
      <c r="EK7" s="6">
        <v>39965</v>
      </c>
      <c r="EL7" s="6">
        <v>39965</v>
      </c>
      <c r="EM7" s="6">
        <v>39965</v>
      </c>
      <c r="EN7" s="6">
        <v>39965</v>
      </c>
      <c r="EO7" s="6">
        <v>39965</v>
      </c>
      <c r="EP7" s="6">
        <v>39965</v>
      </c>
      <c r="EQ7" s="6">
        <v>39965</v>
      </c>
      <c r="ER7" s="6">
        <v>39965</v>
      </c>
      <c r="ES7" s="6">
        <v>39965</v>
      </c>
      <c r="ET7" s="6">
        <v>39965</v>
      </c>
      <c r="EU7" s="6">
        <v>39965</v>
      </c>
      <c r="EV7" s="6">
        <v>39965</v>
      </c>
      <c r="EW7" s="6">
        <v>39965</v>
      </c>
      <c r="EX7" s="6">
        <v>39965</v>
      </c>
      <c r="EY7" s="6">
        <v>39965</v>
      </c>
      <c r="EZ7" s="6">
        <v>39965</v>
      </c>
      <c r="FA7" s="6">
        <v>39965</v>
      </c>
      <c r="FB7" s="6">
        <v>39965</v>
      </c>
      <c r="FC7" s="6">
        <v>39965</v>
      </c>
      <c r="FD7" s="6">
        <v>39965</v>
      </c>
      <c r="FE7" s="6">
        <v>39965</v>
      </c>
      <c r="FF7" s="6">
        <v>39965</v>
      </c>
      <c r="FG7" s="6">
        <v>39965</v>
      </c>
      <c r="FH7" s="6">
        <v>39965</v>
      </c>
      <c r="FI7" s="6">
        <v>39965</v>
      </c>
      <c r="FJ7" s="6">
        <v>39965</v>
      </c>
      <c r="FK7" s="6">
        <v>39965</v>
      </c>
      <c r="FL7" s="6">
        <v>39965</v>
      </c>
      <c r="FM7" s="6">
        <v>39965</v>
      </c>
      <c r="FN7" s="6">
        <v>39965</v>
      </c>
      <c r="FO7" s="6">
        <v>39965</v>
      </c>
      <c r="FP7" s="6">
        <v>39965</v>
      </c>
      <c r="FQ7" s="6">
        <v>39965</v>
      </c>
      <c r="FR7" s="6">
        <v>39965</v>
      </c>
      <c r="FS7" s="6">
        <v>39965</v>
      </c>
      <c r="FT7" s="6">
        <v>39965</v>
      </c>
      <c r="FU7" s="6">
        <v>39965</v>
      </c>
      <c r="FV7" s="6">
        <v>39965</v>
      </c>
      <c r="FW7" s="6">
        <v>39965</v>
      </c>
      <c r="FX7" s="6">
        <v>39965</v>
      </c>
      <c r="FY7" s="6">
        <v>39965</v>
      </c>
      <c r="FZ7" s="6">
        <v>39965</v>
      </c>
      <c r="GA7" s="6">
        <v>39965</v>
      </c>
      <c r="GB7" s="6">
        <v>39965</v>
      </c>
      <c r="GC7" s="6">
        <v>39965</v>
      </c>
      <c r="GD7" s="6">
        <v>39965</v>
      </c>
      <c r="GE7" s="6">
        <v>39965</v>
      </c>
      <c r="GF7" s="6">
        <v>39965</v>
      </c>
      <c r="GG7" s="6">
        <v>39965</v>
      </c>
      <c r="GH7" s="6">
        <v>39965</v>
      </c>
      <c r="GI7" s="6">
        <v>39965</v>
      </c>
      <c r="GJ7" s="6">
        <v>39965</v>
      </c>
      <c r="GK7" s="6">
        <v>39965</v>
      </c>
      <c r="GL7" s="6">
        <v>39965</v>
      </c>
      <c r="GM7" s="6">
        <v>39965</v>
      </c>
      <c r="GN7" s="6">
        <v>39965</v>
      </c>
      <c r="GO7" s="6">
        <v>39965</v>
      </c>
      <c r="GP7" s="6">
        <v>39965</v>
      </c>
      <c r="GQ7" s="6">
        <v>39965</v>
      </c>
      <c r="GR7" s="6">
        <v>39965</v>
      </c>
      <c r="GS7" s="6">
        <v>39965</v>
      </c>
      <c r="GT7" s="6">
        <v>39965</v>
      </c>
      <c r="GU7" s="6">
        <v>39965</v>
      </c>
      <c r="GV7" s="6">
        <v>39965</v>
      </c>
      <c r="GW7" s="6">
        <v>39965</v>
      </c>
      <c r="GX7" s="6">
        <v>39965</v>
      </c>
      <c r="GY7" s="6">
        <v>39965</v>
      </c>
      <c r="GZ7" s="6">
        <v>39965</v>
      </c>
      <c r="HA7" s="6">
        <v>39965</v>
      </c>
      <c r="HB7" s="6">
        <v>39965</v>
      </c>
      <c r="HC7" s="6">
        <v>39965</v>
      </c>
      <c r="HD7" s="6">
        <v>39965</v>
      </c>
      <c r="HE7" s="6">
        <v>39965</v>
      </c>
      <c r="HF7" s="6">
        <v>39965</v>
      </c>
      <c r="HG7" s="6">
        <v>39965</v>
      </c>
      <c r="HH7" s="6">
        <v>39965</v>
      </c>
      <c r="HI7" s="6">
        <v>39965</v>
      </c>
    </row>
    <row r="8" spans="1:217" s="6" customFormat="1">
      <c r="A8" s="5" t="s">
        <v>222</v>
      </c>
      <c r="B8" s="6">
        <v>44348</v>
      </c>
      <c r="C8" s="6">
        <v>44348</v>
      </c>
      <c r="D8" s="6">
        <v>44348</v>
      </c>
      <c r="E8" s="6">
        <v>44348</v>
      </c>
      <c r="F8" s="6">
        <v>44348</v>
      </c>
      <c r="G8" s="6">
        <v>44348</v>
      </c>
      <c r="H8" s="6">
        <v>44348</v>
      </c>
      <c r="I8" s="6">
        <v>44348</v>
      </c>
      <c r="J8" s="6">
        <v>44348</v>
      </c>
      <c r="K8" s="6">
        <v>44348</v>
      </c>
      <c r="L8" s="6">
        <v>44348</v>
      </c>
      <c r="M8" s="6">
        <v>44348</v>
      </c>
      <c r="N8" s="6">
        <v>44348</v>
      </c>
      <c r="O8" s="6">
        <v>44348</v>
      </c>
      <c r="P8" s="6">
        <v>44348</v>
      </c>
      <c r="Q8" s="6">
        <v>44348</v>
      </c>
      <c r="R8" s="6">
        <v>44348</v>
      </c>
      <c r="S8" s="6">
        <v>44348</v>
      </c>
      <c r="T8" s="6">
        <v>44348</v>
      </c>
      <c r="U8" s="6">
        <v>44348</v>
      </c>
      <c r="V8" s="6">
        <v>44348</v>
      </c>
      <c r="W8" s="6">
        <v>44348</v>
      </c>
      <c r="X8" s="6">
        <v>44348</v>
      </c>
      <c r="Y8" s="6">
        <v>44348</v>
      </c>
      <c r="Z8" s="6">
        <v>44348</v>
      </c>
      <c r="AA8" s="6">
        <v>44348</v>
      </c>
      <c r="AB8" s="6">
        <v>44348</v>
      </c>
      <c r="AC8" s="6">
        <v>44348</v>
      </c>
      <c r="AD8" s="6">
        <v>44348</v>
      </c>
      <c r="AE8" s="6">
        <v>44348</v>
      </c>
      <c r="AF8" s="6">
        <v>44348</v>
      </c>
      <c r="AG8" s="6">
        <v>44348</v>
      </c>
      <c r="AH8" s="6">
        <v>44348</v>
      </c>
      <c r="AI8" s="6">
        <v>44348</v>
      </c>
      <c r="AJ8" s="6">
        <v>44348</v>
      </c>
      <c r="AK8" s="6">
        <v>44348</v>
      </c>
      <c r="AL8" s="6">
        <v>44348</v>
      </c>
      <c r="AM8" s="6">
        <v>44348</v>
      </c>
      <c r="AN8" s="6">
        <v>44348</v>
      </c>
      <c r="AO8" s="6">
        <v>44348</v>
      </c>
      <c r="AP8" s="6">
        <v>44348</v>
      </c>
      <c r="AQ8" s="6">
        <v>44348</v>
      </c>
      <c r="AR8" s="6">
        <v>44348</v>
      </c>
      <c r="AS8" s="6">
        <v>44348</v>
      </c>
      <c r="AT8" s="6">
        <v>44348</v>
      </c>
      <c r="AU8" s="6">
        <v>44348</v>
      </c>
      <c r="AV8" s="6">
        <v>44348</v>
      </c>
      <c r="AW8" s="6">
        <v>44348</v>
      </c>
      <c r="AX8" s="6">
        <v>44348</v>
      </c>
      <c r="AY8" s="6">
        <v>44348</v>
      </c>
      <c r="AZ8" s="6">
        <v>44348</v>
      </c>
      <c r="BA8" s="6">
        <v>44348</v>
      </c>
      <c r="BB8" s="6">
        <v>44348</v>
      </c>
      <c r="BC8" s="6">
        <v>44348</v>
      </c>
      <c r="BD8" s="6">
        <v>44348</v>
      </c>
      <c r="BE8" s="6">
        <v>44348</v>
      </c>
      <c r="BF8" s="6">
        <v>44348</v>
      </c>
      <c r="BG8" s="6">
        <v>44348</v>
      </c>
      <c r="BH8" s="6">
        <v>44348</v>
      </c>
      <c r="BI8" s="6">
        <v>44348</v>
      </c>
      <c r="BJ8" s="6">
        <v>44348</v>
      </c>
      <c r="BK8" s="6">
        <v>44348</v>
      </c>
      <c r="BL8" s="6">
        <v>44348</v>
      </c>
      <c r="BM8" s="6">
        <v>44348</v>
      </c>
      <c r="BN8" s="6">
        <v>44348</v>
      </c>
      <c r="BO8" s="6">
        <v>44348</v>
      </c>
      <c r="BP8" s="6">
        <v>44348</v>
      </c>
      <c r="BQ8" s="6">
        <v>44348</v>
      </c>
      <c r="BR8" s="6">
        <v>44348</v>
      </c>
      <c r="BS8" s="6">
        <v>44348</v>
      </c>
      <c r="BT8" s="6">
        <v>44348</v>
      </c>
      <c r="BU8" s="6">
        <v>44348</v>
      </c>
      <c r="BV8" s="6">
        <v>44348</v>
      </c>
      <c r="BW8" s="6">
        <v>44348</v>
      </c>
      <c r="BX8" s="6">
        <v>44348</v>
      </c>
      <c r="BY8" s="6">
        <v>44348</v>
      </c>
      <c r="BZ8" s="6">
        <v>44348</v>
      </c>
      <c r="CA8" s="6">
        <v>44348</v>
      </c>
      <c r="CB8" s="6">
        <v>44348</v>
      </c>
      <c r="CC8" s="6">
        <v>44348</v>
      </c>
      <c r="CD8" s="6">
        <v>44348</v>
      </c>
      <c r="CE8" s="6">
        <v>44348</v>
      </c>
      <c r="CF8" s="6">
        <v>44348</v>
      </c>
      <c r="CG8" s="6">
        <v>44348</v>
      </c>
      <c r="CH8" s="6">
        <v>44348</v>
      </c>
      <c r="CI8" s="6">
        <v>44348</v>
      </c>
      <c r="CJ8" s="6">
        <v>44348</v>
      </c>
      <c r="CK8" s="6">
        <v>44348</v>
      </c>
      <c r="CL8" s="6">
        <v>44348</v>
      </c>
      <c r="CM8" s="6">
        <v>44348</v>
      </c>
      <c r="CN8" s="6">
        <v>44348</v>
      </c>
      <c r="CO8" s="6">
        <v>44348</v>
      </c>
      <c r="CP8" s="6">
        <v>44348</v>
      </c>
      <c r="CQ8" s="6">
        <v>44348</v>
      </c>
      <c r="CR8" s="6">
        <v>44348</v>
      </c>
      <c r="CS8" s="6">
        <v>44348</v>
      </c>
      <c r="CT8" s="6">
        <v>44348</v>
      </c>
      <c r="CU8" s="6">
        <v>44348</v>
      </c>
      <c r="CV8" s="6">
        <v>44348</v>
      </c>
      <c r="CW8" s="6">
        <v>44348</v>
      </c>
      <c r="CX8" s="6">
        <v>44348</v>
      </c>
      <c r="CY8" s="6">
        <v>44348</v>
      </c>
      <c r="CZ8" s="6">
        <v>44348</v>
      </c>
      <c r="DA8" s="6">
        <v>44348</v>
      </c>
      <c r="DB8" s="6">
        <v>44348</v>
      </c>
      <c r="DC8" s="6">
        <v>44348</v>
      </c>
      <c r="DD8" s="6">
        <v>44348</v>
      </c>
      <c r="DE8" s="6">
        <v>44348</v>
      </c>
      <c r="DF8" s="6">
        <v>44348</v>
      </c>
      <c r="DG8" s="6">
        <v>44348</v>
      </c>
      <c r="DH8" s="6">
        <v>44348</v>
      </c>
      <c r="DI8" s="6">
        <v>44348</v>
      </c>
      <c r="DJ8" s="6">
        <v>44348</v>
      </c>
      <c r="DK8" s="6">
        <v>44348</v>
      </c>
      <c r="DL8" s="6">
        <v>44348</v>
      </c>
      <c r="DM8" s="6">
        <v>44348</v>
      </c>
      <c r="DN8" s="6">
        <v>44348</v>
      </c>
      <c r="DO8" s="6">
        <v>44348</v>
      </c>
      <c r="DP8" s="6">
        <v>44348</v>
      </c>
      <c r="DQ8" s="6">
        <v>44348</v>
      </c>
      <c r="DR8" s="6">
        <v>44348</v>
      </c>
      <c r="DS8" s="6">
        <v>44348</v>
      </c>
      <c r="DT8" s="6">
        <v>44348</v>
      </c>
      <c r="DU8" s="6">
        <v>44348</v>
      </c>
      <c r="DV8" s="6">
        <v>44348</v>
      </c>
      <c r="DW8" s="6">
        <v>44348</v>
      </c>
      <c r="DX8" s="6">
        <v>44348</v>
      </c>
      <c r="DY8" s="6">
        <v>44348</v>
      </c>
      <c r="DZ8" s="6">
        <v>44348</v>
      </c>
      <c r="EA8" s="6">
        <v>44348</v>
      </c>
      <c r="EB8" s="6">
        <v>44348</v>
      </c>
      <c r="EC8" s="6">
        <v>44348</v>
      </c>
      <c r="ED8" s="6">
        <v>44348</v>
      </c>
      <c r="EE8" s="6">
        <v>44348</v>
      </c>
      <c r="EF8" s="6">
        <v>44348</v>
      </c>
      <c r="EG8" s="6">
        <v>44348</v>
      </c>
      <c r="EH8" s="6">
        <v>44348</v>
      </c>
      <c r="EI8" s="6">
        <v>44348</v>
      </c>
      <c r="EJ8" s="6">
        <v>44348</v>
      </c>
      <c r="EK8" s="6">
        <v>44348</v>
      </c>
      <c r="EL8" s="6">
        <v>44348</v>
      </c>
      <c r="EM8" s="6">
        <v>44348</v>
      </c>
      <c r="EN8" s="6">
        <v>44348</v>
      </c>
      <c r="EO8" s="6">
        <v>44348</v>
      </c>
      <c r="EP8" s="6">
        <v>44348</v>
      </c>
      <c r="EQ8" s="6">
        <v>44348</v>
      </c>
      <c r="ER8" s="6">
        <v>44348</v>
      </c>
      <c r="ES8" s="6">
        <v>44348</v>
      </c>
      <c r="ET8" s="6">
        <v>44348</v>
      </c>
      <c r="EU8" s="6">
        <v>44348</v>
      </c>
      <c r="EV8" s="6">
        <v>44348</v>
      </c>
      <c r="EW8" s="6">
        <v>44348</v>
      </c>
      <c r="EX8" s="6">
        <v>44348</v>
      </c>
      <c r="EY8" s="6">
        <v>44348</v>
      </c>
      <c r="EZ8" s="6">
        <v>44348</v>
      </c>
      <c r="FA8" s="6">
        <v>44348</v>
      </c>
      <c r="FB8" s="6">
        <v>44348</v>
      </c>
      <c r="FC8" s="6">
        <v>44348</v>
      </c>
      <c r="FD8" s="6">
        <v>44348</v>
      </c>
      <c r="FE8" s="6">
        <v>44348</v>
      </c>
      <c r="FF8" s="6">
        <v>44348</v>
      </c>
      <c r="FG8" s="6">
        <v>44348</v>
      </c>
      <c r="FH8" s="6">
        <v>44348</v>
      </c>
      <c r="FI8" s="6">
        <v>44348</v>
      </c>
      <c r="FJ8" s="6">
        <v>44348</v>
      </c>
      <c r="FK8" s="6">
        <v>44348</v>
      </c>
      <c r="FL8" s="6">
        <v>44348</v>
      </c>
      <c r="FM8" s="6">
        <v>44348</v>
      </c>
      <c r="FN8" s="6">
        <v>44348</v>
      </c>
      <c r="FO8" s="6">
        <v>44348</v>
      </c>
      <c r="FP8" s="6">
        <v>44348</v>
      </c>
      <c r="FQ8" s="6">
        <v>44348</v>
      </c>
      <c r="FR8" s="6">
        <v>44348</v>
      </c>
      <c r="FS8" s="6">
        <v>44348</v>
      </c>
      <c r="FT8" s="6">
        <v>44348</v>
      </c>
      <c r="FU8" s="6">
        <v>44348</v>
      </c>
      <c r="FV8" s="6">
        <v>44348</v>
      </c>
      <c r="FW8" s="6">
        <v>44348</v>
      </c>
      <c r="FX8" s="6">
        <v>44348</v>
      </c>
      <c r="FY8" s="6">
        <v>44348</v>
      </c>
      <c r="FZ8" s="6">
        <v>44348</v>
      </c>
      <c r="GA8" s="6">
        <v>44348</v>
      </c>
      <c r="GB8" s="6">
        <v>44348</v>
      </c>
      <c r="GC8" s="6">
        <v>44348</v>
      </c>
      <c r="GD8" s="6">
        <v>44348</v>
      </c>
      <c r="GE8" s="6">
        <v>44348</v>
      </c>
      <c r="GF8" s="6">
        <v>44348</v>
      </c>
      <c r="GG8" s="6">
        <v>44348</v>
      </c>
      <c r="GH8" s="6">
        <v>44348</v>
      </c>
      <c r="GI8" s="6">
        <v>44348</v>
      </c>
      <c r="GJ8" s="6">
        <v>44348</v>
      </c>
      <c r="GK8" s="6">
        <v>44348</v>
      </c>
      <c r="GL8" s="6">
        <v>44348</v>
      </c>
      <c r="GM8" s="6">
        <v>44348</v>
      </c>
      <c r="GN8" s="6">
        <v>44348</v>
      </c>
      <c r="GO8" s="6">
        <v>44348</v>
      </c>
      <c r="GP8" s="6">
        <v>44348</v>
      </c>
      <c r="GQ8" s="6">
        <v>44348</v>
      </c>
      <c r="GR8" s="6">
        <v>44348</v>
      </c>
      <c r="GS8" s="6">
        <v>44348</v>
      </c>
      <c r="GT8" s="6">
        <v>44348</v>
      </c>
      <c r="GU8" s="6">
        <v>44348</v>
      </c>
      <c r="GV8" s="6">
        <v>44348</v>
      </c>
      <c r="GW8" s="6">
        <v>44348</v>
      </c>
      <c r="GX8" s="6">
        <v>44348</v>
      </c>
      <c r="GY8" s="6">
        <v>44348</v>
      </c>
      <c r="GZ8" s="6">
        <v>44348</v>
      </c>
      <c r="HA8" s="6">
        <v>44348</v>
      </c>
      <c r="HB8" s="6">
        <v>44348</v>
      </c>
      <c r="HC8" s="6">
        <v>44348</v>
      </c>
      <c r="HD8" s="6">
        <v>44348</v>
      </c>
      <c r="HE8" s="6">
        <v>44348</v>
      </c>
      <c r="HF8" s="6">
        <v>44348</v>
      </c>
      <c r="HG8" s="6">
        <v>44348</v>
      </c>
      <c r="HH8" s="6">
        <v>44348</v>
      </c>
      <c r="HI8" s="6">
        <v>44348</v>
      </c>
    </row>
    <row r="9" spans="1:217">
      <c r="A9" s="4" t="s">
        <v>223</v>
      </c>
      <c r="B9" s="1">
        <v>20</v>
      </c>
      <c r="C9" s="1">
        <v>20</v>
      </c>
      <c r="D9" s="1">
        <v>20</v>
      </c>
      <c r="E9" s="1">
        <v>20</v>
      </c>
      <c r="F9" s="1">
        <v>20</v>
      </c>
      <c r="G9" s="1">
        <v>20</v>
      </c>
      <c r="H9" s="1">
        <v>20</v>
      </c>
      <c r="I9" s="1">
        <v>20</v>
      </c>
      <c r="J9" s="1">
        <v>20</v>
      </c>
      <c r="K9" s="1">
        <v>20</v>
      </c>
      <c r="L9" s="1">
        <v>20</v>
      </c>
      <c r="M9" s="1">
        <v>20</v>
      </c>
      <c r="N9" s="1">
        <v>20</v>
      </c>
      <c r="O9" s="1">
        <v>20</v>
      </c>
      <c r="P9" s="1">
        <v>20</v>
      </c>
      <c r="Q9" s="1">
        <v>20</v>
      </c>
      <c r="R9" s="1">
        <v>20</v>
      </c>
      <c r="S9" s="1">
        <v>20</v>
      </c>
      <c r="T9" s="1">
        <v>20</v>
      </c>
      <c r="U9" s="1">
        <v>20</v>
      </c>
      <c r="V9" s="1">
        <v>20</v>
      </c>
      <c r="W9" s="1">
        <v>20</v>
      </c>
      <c r="X9" s="1">
        <v>20</v>
      </c>
      <c r="Y9" s="1">
        <v>20</v>
      </c>
      <c r="Z9" s="1">
        <v>20</v>
      </c>
      <c r="AA9" s="1">
        <v>20</v>
      </c>
      <c r="AB9" s="1">
        <v>20</v>
      </c>
      <c r="AC9" s="1">
        <v>20</v>
      </c>
      <c r="AD9" s="1">
        <v>20</v>
      </c>
      <c r="AE9" s="1">
        <v>20</v>
      </c>
      <c r="AF9" s="1">
        <v>20</v>
      </c>
      <c r="AG9" s="1">
        <v>20</v>
      </c>
      <c r="AH9" s="1">
        <v>20</v>
      </c>
      <c r="AI9" s="1">
        <v>20</v>
      </c>
      <c r="AJ9" s="1">
        <v>20</v>
      </c>
      <c r="AK9" s="1">
        <v>20</v>
      </c>
      <c r="AL9" s="1">
        <v>20</v>
      </c>
      <c r="AM9" s="1">
        <v>20</v>
      </c>
      <c r="AN9" s="1">
        <v>20</v>
      </c>
      <c r="AO9" s="1">
        <v>20</v>
      </c>
      <c r="AP9" s="1">
        <v>20</v>
      </c>
      <c r="AQ9" s="1">
        <v>20</v>
      </c>
      <c r="AR9" s="1">
        <v>20</v>
      </c>
      <c r="AS9" s="1">
        <v>20</v>
      </c>
      <c r="AT9" s="1">
        <v>20</v>
      </c>
      <c r="AU9" s="1">
        <v>20</v>
      </c>
      <c r="AV9" s="1">
        <v>20</v>
      </c>
      <c r="AW9" s="1">
        <v>20</v>
      </c>
      <c r="AX9" s="1">
        <v>20</v>
      </c>
      <c r="AY9" s="1">
        <v>20</v>
      </c>
      <c r="AZ9" s="1">
        <v>20</v>
      </c>
      <c r="BA9" s="1">
        <v>20</v>
      </c>
      <c r="BB9" s="1">
        <v>20</v>
      </c>
      <c r="BC9" s="1">
        <v>20</v>
      </c>
      <c r="BD9" s="1">
        <v>20</v>
      </c>
      <c r="BE9" s="1">
        <v>20</v>
      </c>
      <c r="BF9" s="1">
        <v>20</v>
      </c>
      <c r="BG9" s="1">
        <v>20</v>
      </c>
      <c r="BH9" s="1">
        <v>20</v>
      </c>
      <c r="BI9" s="1">
        <v>20</v>
      </c>
      <c r="BJ9" s="1">
        <v>20</v>
      </c>
      <c r="BK9" s="1">
        <v>20</v>
      </c>
      <c r="BL9" s="1">
        <v>20</v>
      </c>
      <c r="BM9" s="1">
        <v>20</v>
      </c>
      <c r="BN9" s="1">
        <v>20</v>
      </c>
      <c r="BO9" s="1">
        <v>20</v>
      </c>
      <c r="BP9" s="1">
        <v>20</v>
      </c>
      <c r="BQ9" s="1">
        <v>20</v>
      </c>
      <c r="BR9" s="1">
        <v>20</v>
      </c>
      <c r="BS9" s="1">
        <v>20</v>
      </c>
      <c r="BT9" s="1">
        <v>20</v>
      </c>
      <c r="BU9" s="1">
        <v>20</v>
      </c>
      <c r="BV9" s="1">
        <v>20</v>
      </c>
      <c r="BW9" s="1">
        <v>20</v>
      </c>
      <c r="BX9" s="1">
        <v>20</v>
      </c>
      <c r="BY9" s="1">
        <v>20</v>
      </c>
      <c r="BZ9" s="1">
        <v>20</v>
      </c>
      <c r="CA9" s="1">
        <v>20</v>
      </c>
      <c r="CB9" s="1">
        <v>20</v>
      </c>
      <c r="CC9" s="1">
        <v>20</v>
      </c>
      <c r="CD9" s="1">
        <v>20</v>
      </c>
      <c r="CE9" s="1">
        <v>20</v>
      </c>
      <c r="CF9" s="1">
        <v>20</v>
      </c>
      <c r="CG9" s="1">
        <v>20</v>
      </c>
      <c r="CH9" s="1">
        <v>20</v>
      </c>
      <c r="CI9" s="1">
        <v>20</v>
      </c>
      <c r="CJ9" s="1">
        <v>20</v>
      </c>
      <c r="CK9" s="1">
        <v>20</v>
      </c>
      <c r="CL9" s="1">
        <v>20</v>
      </c>
      <c r="CM9" s="1">
        <v>20</v>
      </c>
      <c r="CN9" s="1">
        <v>20</v>
      </c>
      <c r="CO9" s="1">
        <v>20</v>
      </c>
      <c r="CP9" s="1">
        <v>20</v>
      </c>
      <c r="CQ9" s="1">
        <v>20</v>
      </c>
      <c r="CR9" s="1">
        <v>20</v>
      </c>
      <c r="CS9" s="1">
        <v>20</v>
      </c>
      <c r="CT9" s="1">
        <v>20</v>
      </c>
      <c r="CU9" s="1">
        <v>20</v>
      </c>
      <c r="CV9" s="1">
        <v>20</v>
      </c>
      <c r="CW9" s="1">
        <v>20</v>
      </c>
      <c r="CX9" s="1">
        <v>20</v>
      </c>
      <c r="CY9" s="1">
        <v>20</v>
      </c>
      <c r="CZ9" s="1">
        <v>20</v>
      </c>
      <c r="DA9" s="1">
        <v>20</v>
      </c>
      <c r="DB9" s="1">
        <v>20</v>
      </c>
      <c r="DC9" s="1">
        <v>20</v>
      </c>
      <c r="DD9" s="1">
        <v>20</v>
      </c>
      <c r="DE9" s="1">
        <v>20</v>
      </c>
      <c r="DF9" s="1">
        <v>20</v>
      </c>
      <c r="DG9" s="1">
        <v>20</v>
      </c>
      <c r="DH9" s="1">
        <v>20</v>
      </c>
      <c r="DI9" s="1">
        <v>20</v>
      </c>
      <c r="DJ9" s="1">
        <v>20</v>
      </c>
      <c r="DK9" s="1">
        <v>20</v>
      </c>
      <c r="DL9" s="1">
        <v>20</v>
      </c>
      <c r="DM9" s="1">
        <v>20</v>
      </c>
      <c r="DN9" s="1">
        <v>20</v>
      </c>
      <c r="DO9" s="1">
        <v>20</v>
      </c>
      <c r="DP9" s="1">
        <v>20</v>
      </c>
      <c r="DQ9" s="1">
        <v>20</v>
      </c>
      <c r="DR9" s="1">
        <v>20</v>
      </c>
      <c r="DS9" s="1">
        <v>20</v>
      </c>
      <c r="DT9" s="1">
        <v>20</v>
      </c>
      <c r="DU9" s="1">
        <v>20</v>
      </c>
      <c r="DV9" s="1">
        <v>20</v>
      </c>
      <c r="DW9" s="1">
        <v>20</v>
      </c>
      <c r="DX9" s="1">
        <v>20</v>
      </c>
      <c r="DY9" s="1">
        <v>20</v>
      </c>
      <c r="DZ9" s="1">
        <v>20</v>
      </c>
      <c r="EA9" s="1">
        <v>20</v>
      </c>
      <c r="EB9" s="1">
        <v>20</v>
      </c>
      <c r="EC9" s="1">
        <v>20</v>
      </c>
      <c r="ED9" s="1">
        <v>20</v>
      </c>
      <c r="EE9" s="1">
        <v>20</v>
      </c>
      <c r="EF9" s="1">
        <v>20</v>
      </c>
      <c r="EG9" s="1">
        <v>20</v>
      </c>
      <c r="EH9" s="1">
        <v>20</v>
      </c>
      <c r="EI9" s="1">
        <v>20</v>
      </c>
      <c r="EJ9" s="1">
        <v>20</v>
      </c>
      <c r="EK9" s="1">
        <v>20</v>
      </c>
      <c r="EL9" s="1">
        <v>20</v>
      </c>
      <c r="EM9" s="1">
        <v>20</v>
      </c>
      <c r="EN9" s="1">
        <v>20</v>
      </c>
      <c r="EO9" s="1">
        <v>20</v>
      </c>
      <c r="EP9" s="1">
        <v>20</v>
      </c>
      <c r="EQ9" s="1">
        <v>20</v>
      </c>
      <c r="ER9" s="1">
        <v>20</v>
      </c>
      <c r="ES9" s="1">
        <v>20</v>
      </c>
      <c r="ET9" s="1">
        <v>20</v>
      </c>
      <c r="EU9" s="1">
        <v>20</v>
      </c>
      <c r="EV9" s="1">
        <v>20</v>
      </c>
      <c r="EW9" s="1">
        <v>20</v>
      </c>
      <c r="EX9" s="1">
        <v>20</v>
      </c>
      <c r="EY9" s="1">
        <v>20</v>
      </c>
      <c r="EZ9" s="1">
        <v>20</v>
      </c>
      <c r="FA9" s="1">
        <v>20</v>
      </c>
      <c r="FB9" s="1">
        <v>20</v>
      </c>
      <c r="FC9" s="1">
        <v>20</v>
      </c>
      <c r="FD9" s="1">
        <v>20</v>
      </c>
      <c r="FE9" s="1">
        <v>20</v>
      </c>
      <c r="FF9" s="1">
        <v>20</v>
      </c>
      <c r="FG9" s="1">
        <v>20</v>
      </c>
      <c r="FH9" s="1">
        <v>20</v>
      </c>
      <c r="FI9" s="1">
        <v>20</v>
      </c>
      <c r="FJ9" s="1">
        <v>20</v>
      </c>
      <c r="FK9" s="1">
        <v>20</v>
      </c>
      <c r="FL9" s="1">
        <v>20</v>
      </c>
      <c r="FM9" s="1">
        <v>20</v>
      </c>
      <c r="FN9" s="1">
        <v>20</v>
      </c>
      <c r="FO9" s="1">
        <v>20</v>
      </c>
      <c r="FP9" s="1">
        <v>20</v>
      </c>
      <c r="FQ9" s="1">
        <v>20</v>
      </c>
      <c r="FR9" s="1">
        <v>20</v>
      </c>
      <c r="FS9" s="1">
        <v>20</v>
      </c>
      <c r="FT9" s="1">
        <v>20</v>
      </c>
      <c r="FU9" s="1">
        <v>20</v>
      </c>
      <c r="FV9" s="1">
        <v>20</v>
      </c>
      <c r="FW9" s="1">
        <v>20</v>
      </c>
      <c r="FX9" s="1">
        <v>20</v>
      </c>
      <c r="FY9" s="1">
        <v>20</v>
      </c>
      <c r="FZ9" s="1">
        <v>20</v>
      </c>
      <c r="GA9" s="1">
        <v>20</v>
      </c>
      <c r="GB9" s="1">
        <v>20</v>
      </c>
      <c r="GC9" s="1">
        <v>20</v>
      </c>
      <c r="GD9" s="1">
        <v>20</v>
      </c>
      <c r="GE9" s="1">
        <v>20</v>
      </c>
      <c r="GF9" s="1">
        <v>20</v>
      </c>
      <c r="GG9" s="1">
        <v>20</v>
      </c>
      <c r="GH9" s="1">
        <v>20</v>
      </c>
      <c r="GI9" s="1">
        <v>20</v>
      </c>
      <c r="GJ9" s="1">
        <v>20</v>
      </c>
      <c r="GK9" s="1">
        <v>20</v>
      </c>
      <c r="GL9" s="1">
        <v>20</v>
      </c>
      <c r="GM9" s="1">
        <v>20</v>
      </c>
      <c r="GN9" s="1">
        <v>20</v>
      </c>
      <c r="GO9" s="1">
        <v>20</v>
      </c>
      <c r="GP9" s="1">
        <v>20</v>
      </c>
      <c r="GQ9" s="1">
        <v>20</v>
      </c>
      <c r="GR9" s="1">
        <v>20</v>
      </c>
      <c r="GS9" s="1">
        <v>20</v>
      </c>
      <c r="GT9" s="1">
        <v>20</v>
      </c>
      <c r="GU9" s="1">
        <v>20</v>
      </c>
      <c r="GV9" s="1">
        <v>20</v>
      </c>
      <c r="GW9" s="1">
        <v>20</v>
      </c>
      <c r="GX9" s="1">
        <v>20</v>
      </c>
      <c r="GY9" s="1">
        <v>20</v>
      </c>
      <c r="GZ9" s="1">
        <v>20</v>
      </c>
      <c r="HA9" s="1">
        <v>20</v>
      </c>
      <c r="HB9" s="1">
        <v>20</v>
      </c>
      <c r="HC9" s="1">
        <v>20</v>
      </c>
      <c r="HD9" s="1">
        <v>20</v>
      </c>
      <c r="HE9" s="1">
        <v>20</v>
      </c>
      <c r="HF9" s="1">
        <v>20</v>
      </c>
      <c r="HG9" s="1">
        <v>20</v>
      </c>
      <c r="HH9" s="1">
        <v>20</v>
      </c>
      <c r="HI9" s="1">
        <v>20</v>
      </c>
    </row>
    <row r="10" spans="1:217">
      <c r="A10" s="4" t="s">
        <v>224</v>
      </c>
      <c r="B10" s="8" t="s">
        <v>228</v>
      </c>
      <c r="C10" s="8" t="s">
        <v>229</v>
      </c>
      <c r="D10" s="8" t="s">
        <v>230</v>
      </c>
      <c r="E10" s="8" t="s">
        <v>231</v>
      </c>
      <c r="F10" s="8" t="s">
        <v>232</v>
      </c>
      <c r="G10" s="8" t="s">
        <v>233</v>
      </c>
      <c r="H10" s="8" t="s">
        <v>234</v>
      </c>
      <c r="I10" s="8" t="s">
        <v>235</v>
      </c>
      <c r="J10" s="8" t="s">
        <v>236</v>
      </c>
      <c r="K10" s="8" t="s">
        <v>237</v>
      </c>
      <c r="L10" s="8" t="s">
        <v>238</v>
      </c>
      <c r="M10" s="8" t="s">
        <v>239</v>
      </c>
      <c r="N10" s="8" t="s">
        <v>240</v>
      </c>
      <c r="O10" s="8" t="s">
        <v>241</v>
      </c>
      <c r="P10" s="8" t="s">
        <v>242</v>
      </c>
      <c r="Q10" s="8" t="s">
        <v>243</v>
      </c>
      <c r="R10" s="8" t="s">
        <v>244</v>
      </c>
      <c r="S10" s="8" t="s">
        <v>245</v>
      </c>
      <c r="T10" s="8" t="s">
        <v>246</v>
      </c>
      <c r="U10" s="8" t="s">
        <v>247</v>
      </c>
      <c r="V10" s="8" t="s">
        <v>248</v>
      </c>
      <c r="W10" s="8" t="s">
        <v>249</v>
      </c>
      <c r="X10" s="8" t="s">
        <v>250</v>
      </c>
      <c r="Y10" s="8" t="s">
        <v>251</v>
      </c>
      <c r="Z10" s="8" t="s">
        <v>252</v>
      </c>
      <c r="AA10" s="8" t="s">
        <v>253</v>
      </c>
      <c r="AB10" s="8" t="s">
        <v>254</v>
      </c>
      <c r="AC10" s="8" t="s">
        <v>255</v>
      </c>
      <c r="AD10" s="8" t="s">
        <v>256</v>
      </c>
      <c r="AE10" s="8" t="s">
        <v>257</v>
      </c>
      <c r="AF10" s="8" t="s">
        <v>258</v>
      </c>
      <c r="AG10" s="8" t="s">
        <v>259</v>
      </c>
      <c r="AH10" s="8" t="s">
        <v>260</v>
      </c>
      <c r="AI10" s="8" t="s">
        <v>261</v>
      </c>
      <c r="AJ10" s="8" t="s">
        <v>262</v>
      </c>
      <c r="AK10" s="8" t="s">
        <v>263</v>
      </c>
      <c r="AL10" s="8" t="s">
        <v>264</v>
      </c>
      <c r="AM10" s="8" t="s">
        <v>265</v>
      </c>
      <c r="AN10" s="8" t="s">
        <v>266</v>
      </c>
      <c r="AO10" s="8" t="s">
        <v>267</v>
      </c>
      <c r="AP10" s="8" t="s">
        <v>268</v>
      </c>
      <c r="AQ10" s="8" t="s">
        <v>269</v>
      </c>
      <c r="AR10" s="8" t="s">
        <v>270</v>
      </c>
      <c r="AS10" s="8" t="s">
        <v>271</v>
      </c>
      <c r="AT10" s="8" t="s">
        <v>272</v>
      </c>
      <c r="AU10" s="8" t="s">
        <v>273</v>
      </c>
      <c r="AV10" s="8" t="s">
        <v>274</v>
      </c>
      <c r="AW10" s="8" t="s">
        <v>275</v>
      </c>
      <c r="AX10" s="8" t="s">
        <v>276</v>
      </c>
      <c r="AY10" s="8" t="s">
        <v>277</v>
      </c>
      <c r="AZ10" s="8" t="s">
        <v>278</v>
      </c>
      <c r="BA10" s="8" t="s">
        <v>279</v>
      </c>
      <c r="BB10" s="8" t="s">
        <v>280</v>
      </c>
      <c r="BC10" s="8" t="s">
        <v>281</v>
      </c>
      <c r="BD10" s="8" t="s">
        <v>282</v>
      </c>
      <c r="BE10" s="8" t="s">
        <v>283</v>
      </c>
      <c r="BF10" s="8" t="s">
        <v>284</v>
      </c>
      <c r="BG10" s="8" t="s">
        <v>285</v>
      </c>
      <c r="BH10" s="8" t="s">
        <v>286</v>
      </c>
      <c r="BI10" s="8" t="s">
        <v>287</v>
      </c>
      <c r="BJ10" s="8" t="s">
        <v>288</v>
      </c>
      <c r="BK10" s="8" t="s">
        <v>289</v>
      </c>
      <c r="BL10" s="8" t="s">
        <v>290</v>
      </c>
      <c r="BM10" s="8" t="s">
        <v>291</v>
      </c>
      <c r="BN10" s="8" t="s">
        <v>292</v>
      </c>
      <c r="BO10" s="8" t="s">
        <v>293</v>
      </c>
      <c r="BP10" s="8" t="s">
        <v>294</v>
      </c>
      <c r="BQ10" s="8" t="s">
        <v>295</v>
      </c>
      <c r="BR10" s="8" t="s">
        <v>296</v>
      </c>
      <c r="BS10" s="8" t="s">
        <v>297</v>
      </c>
      <c r="BT10" s="8" t="s">
        <v>298</v>
      </c>
      <c r="BU10" s="8" t="s">
        <v>299</v>
      </c>
      <c r="BV10" s="8" t="s">
        <v>300</v>
      </c>
      <c r="BW10" s="8" t="s">
        <v>301</v>
      </c>
      <c r="BX10" s="8" t="s">
        <v>302</v>
      </c>
      <c r="BY10" s="8" t="s">
        <v>303</v>
      </c>
      <c r="BZ10" s="8" t="s">
        <v>304</v>
      </c>
      <c r="CA10" s="8" t="s">
        <v>305</v>
      </c>
      <c r="CB10" s="8" t="s">
        <v>306</v>
      </c>
      <c r="CC10" s="8" t="s">
        <v>307</v>
      </c>
      <c r="CD10" s="8" t="s">
        <v>308</v>
      </c>
      <c r="CE10" s="8" t="s">
        <v>309</v>
      </c>
      <c r="CF10" s="8" t="s">
        <v>310</v>
      </c>
      <c r="CG10" s="8" t="s">
        <v>311</v>
      </c>
      <c r="CH10" s="8" t="s">
        <v>312</v>
      </c>
      <c r="CI10" s="8" t="s">
        <v>313</v>
      </c>
      <c r="CJ10" s="8" t="s">
        <v>314</v>
      </c>
      <c r="CK10" s="8" t="s">
        <v>315</v>
      </c>
      <c r="CL10" s="8" t="s">
        <v>316</v>
      </c>
      <c r="CM10" s="8" t="s">
        <v>317</v>
      </c>
      <c r="CN10" s="8" t="s">
        <v>318</v>
      </c>
      <c r="CO10" s="8" t="s">
        <v>319</v>
      </c>
      <c r="CP10" s="8" t="s">
        <v>320</v>
      </c>
      <c r="CQ10" s="8" t="s">
        <v>321</v>
      </c>
      <c r="CR10" s="8" t="s">
        <v>322</v>
      </c>
      <c r="CS10" s="8" t="s">
        <v>323</v>
      </c>
      <c r="CT10" s="8" t="s">
        <v>324</v>
      </c>
      <c r="CU10" s="8" t="s">
        <v>325</v>
      </c>
      <c r="CV10" s="8" t="s">
        <v>326</v>
      </c>
      <c r="CW10" s="8" t="s">
        <v>327</v>
      </c>
      <c r="CX10" s="8" t="s">
        <v>328</v>
      </c>
      <c r="CY10" s="8" t="s">
        <v>329</v>
      </c>
      <c r="CZ10" s="8" t="s">
        <v>330</v>
      </c>
      <c r="DA10" s="8" t="s">
        <v>331</v>
      </c>
      <c r="DB10" s="8" t="s">
        <v>332</v>
      </c>
      <c r="DC10" s="8" t="s">
        <v>333</v>
      </c>
      <c r="DD10" s="8" t="s">
        <v>334</v>
      </c>
      <c r="DE10" s="8" t="s">
        <v>335</v>
      </c>
      <c r="DF10" s="8" t="s">
        <v>336</v>
      </c>
      <c r="DG10" s="8" t="s">
        <v>337</v>
      </c>
      <c r="DH10" s="8" t="s">
        <v>338</v>
      </c>
      <c r="DI10" s="8" t="s">
        <v>339</v>
      </c>
      <c r="DJ10" s="8" t="s">
        <v>340</v>
      </c>
      <c r="DK10" s="8" t="s">
        <v>341</v>
      </c>
      <c r="DL10" s="8" t="s">
        <v>342</v>
      </c>
      <c r="DM10" s="8" t="s">
        <v>343</v>
      </c>
      <c r="DN10" s="8" t="s">
        <v>344</v>
      </c>
      <c r="DO10" s="8" t="s">
        <v>345</v>
      </c>
      <c r="DP10" s="8" t="s">
        <v>346</v>
      </c>
      <c r="DQ10" s="8" t="s">
        <v>347</v>
      </c>
      <c r="DR10" s="8" t="s">
        <v>348</v>
      </c>
      <c r="DS10" s="8" t="s">
        <v>349</v>
      </c>
      <c r="DT10" s="8" t="s">
        <v>350</v>
      </c>
      <c r="DU10" s="8" t="s">
        <v>351</v>
      </c>
      <c r="DV10" s="8" t="s">
        <v>352</v>
      </c>
      <c r="DW10" s="8" t="s">
        <v>353</v>
      </c>
      <c r="DX10" s="8" t="s">
        <v>354</v>
      </c>
      <c r="DY10" s="8" t="s">
        <v>355</v>
      </c>
      <c r="DZ10" s="8" t="s">
        <v>356</v>
      </c>
      <c r="EA10" s="8" t="s">
        <v>357</v>
      </c>
      <c r="EB10" s="8" t="s">
        <v>358</v>
      </c>
      <c r="EC10" s="8" t="s">
        <v>359</v>
      </c>
      <c r="ED10" s="8" t="s">
        <v>360</v>
      </c>
      <c r="EE10" s="8" t="s">
        <v>361</v>
      </c>
      <c r="EF10" s="8" t="s">
        <v>362</v>
      </c>
      <c r="EG10" s="8" t="s">
        <v>363</v>
      </c>
      <c r="EH10" s="8" t="s">
        <v>364</v>
      </c>
      <c r="EI10" s="8" t="s">
        <v>365</v>
      </c>
      <c r="EJ10" s="8" t="s">
        <v>366</v>
      </c>
      <c r="EK10" s="8" t="s">
        <v>367</v>
      </c>
      <c r="EL10" s="8" t="s">
        <v>368</v>
      </c>
      <c r="EM10" s="8" t="s">
        <v>369</v>
      </c>
      <c r="EN10" s="8" t="s">
        <v>370</v>
      </c>
      <c r="EO10" s="8" t="s">
        <v>371</v>
      </c>
      <c r="EP10" s="8" t="s">
        <v>372</v>
      </c>
      <c r="EQ10" s="8" t="s">
        <v>373</v>
      </c>
      <c r="ER10" s="8" t="s">
        <v>374</v>
      </c>
      <c r="ES10" s="8" t="s">
        <v>375</v>
      </c>
      <c r="ET10" s="8" t="s">
        <v>376</v>
      </c>
      <c r="EU10" s="8" t="s">
        <v>377</v>
      </c>
      <c r="EV10" s="8" t="s">
        <v>378</v>
      </c>
      <c r="EW10" s="8" t="s">
        <v>379</v>
      </c>
      <c r="EX10" s="8" t="s">
        <v>380</v>
      </c>
      <c r="EY10" s="8" t="s">
        <v>381</v>
      </c>
      <c r="EZ10" s="8" t="s">
        <v>382</v>
      </c>
      <c r="FA10" s="8" t="s">
        <v>383</v>
      </c>
      <c r="FB10" s="8" t="s">
        <v>384</v>
      </c>
      <c r="FC10" s="8" t="s">
        <v>385</v>
      </c>
      <c r="FD10" s="8" t="s">
        <v>386</v>
      </c>
      <c r="FE10" s="8" t="s">
        <v>387</v>
      </c>
      <c r="FF10" s="8" t="s">
        <v>388</v>
      </c>
      <c r="FG10" s="8" t="s">
        <v>389</v>
      </c>
      <c r="FH10" s="8" t="s">
        <v>390</v>
      </c>
      <c r="FI10" s="8" t="s">
        <v>391</v>
      </c>
      <c r="FJ10" s="8" t="s">
        <v>392</v>
      </c>
      <c r="FK10" s="8" t="s">
        <v>393</v>
      </c>
      <c r="FL10" s="8" t="s">
        <v>394</v>
      </c>
      <c r="FM10" s="8" t="s">
        <v>395</v>
      </c>
      <c r="FN10" s="8" t="s">
        <v>396</v>
      </c>
      <c r="FO10" s="8" t="s">
        <v>397</v>
      </c>
      <c r="FP10" s="8" t="s">
        <v>398</v>
      </c>
      <c r="FQ10" s="8" t="s">
        <v>399</v>
      </c>
      <c r="FR10" s="8" t="s">
        <v>400</v>
      </c>
      <c r="FS10" s="8" t="s">
        <v>401</v>
      </c>
      <c r="FT10" s="8" t="s">
        <v>402</v>
      </c>
      <c r="FU10" s="8" t="s">
        <v>403</v>
      </c>
      <c r="FV10" s="8" t="s">
        <v>404</v>
      </c>
      <c r="FW10" s="8" t="s">
        <v>405</v>
      </c>
      <c r="FX10" s="8" t="s">
        <v>406</v>
      </c>
      <c r="FY10" s="8" t="s">
        <v>407</v>
      </c>
      <c r="FZ10" s="8" t="s">
        <v>408</v>
      </c>
      <c r="GA10" s="8" t="s">
        <v>409</v>
      </c>
      <c r="GB10" s="8" t="s">
        <v>410</v>
      </c>
      <c r="GC10" s="8" t="s">
        <v>411</v>
      </c>
      <c r="GD10" s="8" t="s">
        <v>412</v>
      </c>
      <c r="GE10" s="8" t="s">
        <v>413</v>
      </c>
      <c r="GF10" s="8" t="s">
        <v>414</v>
      </c>
      <c r="GG10" s="8" t="s">
        <v>415</v>
      </c>
      <c r="GH10" s="8" t="s">
        <v>416</v>
      </c>
      <c r="GI10" s="8" t="s">
        <v>417</v>
      </c>
      <c r="GJ10" s="8" t="s">
        <v>418</v>
      </c>
      <c r="GK10" s="8" t="s">
        <v>419</v>
      </c>
      <c r="GL10" s="8" t="s">
        <v>420</v>
      </c>
      <c r="GM10" s="8" t="s">
        <v>421</v>
      </c>
      <c r="GN10" s="8" t="s">
        <v>422</v>
      </c>
      <c r="GO10" s="8" t="s">
        <v>423</v>
      </c>
      <c r="GP10" s="8" t="s">
        <v>424</v>
      </c>
      <c r="GQ10" s="8" t="s">
        <v>425</v>
      </c>
      <c r="GR10" s="8" t="s">
        <v>426</v>
      </c>
      <c r="GS10" s="8" t="s">
        <v>427</v>
      </c>
      <c r="GT10" s="8" t="s">
        <v>428</v>
      </c>
      <c r="GU10" s="8" t="s">
        <v>429</v>
      </c>
      <c r="GV10" s="8" t="s">
        <v>430</v>
      </c>
      <c r="GW10" s="8" t="s">
        <v>431</v>
      </c>
      <c r="GX10" s="8" t="s">
        <v>432</v>
      </c>
      <c r="GY10" s="8" t="s">
        <v>433</v>
      </c>
      <c r="GZ10" s="8" t="s">
        <v>434</v>
      </c>
      <c r="HA10" s="8" t="s">
        <v>435</v>
      </c>
      <c r="HB10" s="8" t="s">
        <v>436</v>
      </c>
      <c r="HC10" s="8" t="s">
        <v>437</v>
      </c>
      <c r="HD10" s="8" t="s">
        <v>438</v>
      </c>
      <c r="HE10" s="8" t="s">
        <v>439</v>
      </c>
      <c r="HF10" s="8" t="s">
        <v>440</v>
      </c>
      <c r="HG10" s="8" t="s">
        <v>441</v>
      </c>
      <c r="HH10" s="8" t="s">
        <v>442</v>
      </c>
      <c r="HI10" s="8" t="s">
        <v>443</v>
      </c>
    </row>
    <row r="11" spans="1:217">
      <c r="A11" s="10">
        <v>39965</v>
      </c>
      <c r="B11" s="9">
        <v>911.61199999999997</v>
      </c>
      <c r="C11" s="9">
        <v>472.995</v>
      </c>
      <c r="D11" s="9">
        <v>455.43299999999999</v>
      </c>
      <c r="E11" s="9">
        <v>1840.04</v>
      </c>
      <c r="F11" s="9">
        <v>388.00799999999998</v>
      </c>
      <c r="G11" s="9">
        <v>2228.0479999999998</v>
      </c>
      <c r="H11" s="9">
        <v>438.26299999999998</v>
      </c>
      <c r="I11" s="9">
        <v>311.58699999999999</v>
      </c>
      <c r="J11" s="9">
        <v>339.32400000000001</v>
      </c>
      <c r="K11" s="9">
        <v>1089.174</v>
      </c>
      <c r="L11" s="9">
        <v>283.87299999999999</v>
      </c>
      <c r="M11" s="9">
        <v>1373.047</v>
      </c>
      <c r="N11" s="9">
        <v>125.443</v>
      </c>
      <c r="O11" s="9">
        <v>107.764</v>
      </c>
      <c r="P11" s="9">
        <v>161.19999999999999</v>
      </c>
      <c r="Q11" s="9">
        <v>394.40800000000002</v>
      </c>
      <c r="R11" s="9">
        <v>145.01300000000001</v>
      </c>
      <c r="S11" s="9">
        <v>539.42100000000005</v>
      </c>
      <c r="T11" s="9">
        <v>17.91</v>
      </c>
      <c r="U11" s="9">
        <v>12.836</v>
      </c>
      <c r="V11" s="9">
        <v>8.0890000000000004</v>
      </c>
      <c r="W11" s="9">
        <v>38.835000000000001</v>
      </c>
      <c r="X11" s="9">
        <v>14.59</v>
      </c>
      <c r="Y11" s="9">
        <v>53.424999999999997</v>
      </c>
      <c r="Z11" s="9">
        <v>294.90899999999999</v>
      </c>
      <c r="AA11" s="9">
        <v>190.98699999999999</v>
      </c>
      <c r="AB11" s="9">
        <v>170.035</v>
      </c>
      <c r="AC11" s="9">
        <v>655.93100000000004</v>
      </c>
      <c r="AD11" s="9">
        <v>124.27</v>
      </c>
      <c r="AE11" s="9">
        <v>780.202</v>
      </c>
      <c r="AF11" s="9">
        <v>390.41399999999999</v>
      </c>
      <c r="AG11" s="9">
        <v>130.828</v>
      </c>
      <c r="AH11" s="9">
        <v>90.506</v>
      </c>
      <c r="AI11" s="9">
        <v>611.74699999999996</v>
      </c>
      <c r="AJ11" s="9">
        <v>80.033000000000001</v>
      </c>
      <c r="AK11" s="9">
        <v>691.78099999999995</v>
      </c>
      <c r="AL11" s="9">
        <v>17.728000000000002</v>
      </c>
      <c r="AM11" s="9">
        <v>12.827</v>
      </c>
      <c r="AN11" s="9">
        <v>5.8769999999999998</v>
      </c>
      <c r="AO11" s="9">
        <v>36.432000000000002</v>
      </c>
      <c r="AP11" s="9">
        <v>3.0920000000000001</v>
      </c>
      <c r="AQ11" s="9">
        <v>39.524000000000001</v>
      </c>
      <c r="AR11" s="9">
        <v>2.492</v>
      </c>
      <c r="AS11" s="9">
        <v>2.0920000000000001</v>
      </c>
      <c r="AT11" s="9">
        <v>1.2589999999999999</v>
      </c>
      <c r="AU11" s="9">
        <v>5.843</v>
      </c>
      <c r="AV11" s="9">
        <v>1.0469999999999999</v>
      </c>
      <c r="AW11" s="9">
        <v>6.89</v>
      </c>
      <c r="AX11" s="9">
        <v>339.08100000000002</v>
      </c>
      <c r="AY11" s="9">
        <v>93.551000000000002</v>
      </c>
      <c r="AZ11" s="9">
        <v>63.723999999999997</v>
      </c>
      <c r="BA11" s="9">
        <v>496.35700000000003</v>
      </c>
      <c r="BB11" s="9">
        <v>52.822000000000003</v>
      </c>
      <c r="BC11" s="9">
        <v>549.17899999999997</v>
      </c>
      <c r="BD11" s="9">
        <v>10.260999999999999</v>
      </c>
      <c r="BE11" s="9">
        <v>12.082000000000001</v>
      </c>
      <c r="BF11" s="9">
        <v>4.0110000000000001</v>
      </c>
      <c r="BG11" s="9">
        <v>26.353999999999999</v>
      </c>
      <c r="BH11" s="9">
        <v>6.5339999999999998</v>
      </c>
      <c r="BI11" s="9">
        <v>32.889000000000003</v>
      </c>
      <c r="BJ11" s="9">
        <v>0.32500000000000001</v>
      </c>
      <c r="BK11" s="9">
        <v>0.42799999999999999</v>
      </c>
      <c r="BL11" s="9">
        <v>1.01</v>
      </c>
      <c r="BM11" s="9">
        <v>1.7629999999999999</v>
      </c>
      <c r="BN11" s="9">
        <v>1.7030000000000001</v>
      </c>
      <c r="BO11" s="9">
        <v>3.4649999999999999</v>
      </c>
      <c r="BP11" s="9">
        <v>20.526</v>
      </c>
      <c r="BQ11" s="9">
        <v>9.8480000000000008</v>
      </c>
      <c r="BR11" s="9">
        <v>14.625</v>
      </c>
      <c r="BS11" s="9">
        <v>44.997999999999998</v>
      </c>
      <c r="BT11" s="9">
        <v>14.836</v>
      </c>
      <c r="BU11" s="9">
        <v>59.834000000000003</v>
      </c>
      <c r="BV11" s="9">
        <v>62.326999999999998</v>
      </c>
      <c r="BW11" s="9">
        <v>22.701000000000001</v>
      </c>
      <c r="BX11" s="9">
        <v>19.5</v>
      </c>
      <c r="BY11" s="9">
        <v>104.529</v>
      </c>
      <c r="BZ11" s="9">
        <v>18.332000000000001</v>
      </c>
      <c r="CA11" s="9">
        <v>122.86</v>
      </c>
      <c r="CB11" s="9">
        <v>0</v>
      </c>
      <c r="CC11" s="9">
        <v>0</v>
      </c>
      <c r="CD11" s="9">
        <v>0.314</v>
      </c>
      <c r="CE11" s="9">
        <v>0.314</v>
      </c>
      <c r="CF11" s="9">
        <v>0</v>
      </c>
      <c r="CG11" s="9">
        <v>0.314</v>
      </c>
      <c r="CH11" s="9">
        <v>0.46300000000000002</v>
      </c>
      <c r="CI11" s="9">
        <v>0.57799999999999996</v>
      </c>
      <c r="CJ11" s="9">
        <v>0</v>
      </c>
      <c r="CK11" s="9">
        <v>1.042</v>
      </c>
      <c r="CL11" s="9">
        <v>0</v>
      </c>
      <c r="CM11" s="9">
        <v>1.042</v>
      </c>
      <c r="CN11" s="9">
        <v>2.4409999999999998</v>
      </c>
      <c r="CO11" s="9">
        <v>2.12</v>
      </c>
      <c r="CP11" s="9">
        <v>2.1469999999999998</v>
      </c>
      <c r="CQ11" s="9">
        <v>6.7080000000000002</v>
      </c>
      <c r="CR11" s="9">
        <v>1.149</v>
      </c>
      <c r="CS11" s="9">
        <v>7.8570000000000002</v>
      </c>
      <c r="CT11" s="9">
        <v>1.6539999999999999</v>
      </c>
      <c r="CU11" s="9">
        <v>0</v>
      </c>
      <c r="CV11" s="9">
        <v>0.317</v>
      </c>
      <c r="CW11" s="9">
        <v>1.9710000000000001</v>
      </c>
      <c r="CX11" s="9">
        <v>0</v>
      </c>
      <c r="CY11" s="9">
        <v>1.9710000000000001</v>
      </c>
      <c r="CZ11" s="9">
        <v>20.178999999999998</v>
      </c>
      <c r="DA11" s="9">
        <v>5.8239999999999998</v>
      </c>
      <c r="DB11" s="9">
        <v>5.0410000000000004</v>
      </c>
      <c r="DC11" s="9">
        <v>31.044</v>
      </c>
      <c r="DD11" s="9">
        <v>3.1829999999999998</v>
      </c>
      <c r="DE11" s="9">
        <v>34.226999999999997</v>
      </c>
      <c r="DF11" s="9">
        <v>0</v>
      </c>
      <c r="DG11" s="9">
        <v>1.016</v>
      </c>
      <c r="DH11" s="9">
        <v>0.95699999999999996</v>
      </c>
      <c r="DI11" s="9">
        <v>1.9730000000000001</v>
      </c>
      <c r="DJ11" s="9">
        <v>0.46800000000000003</v>
      </c>
      <c r="DK11" s="9">
        <v>2.4409999999999998</v>
      </c>
      <c r="DL11" s="9">
        <v>37.590000000000003</v>
      </c>
      <c r="DM11" s="9">
        <v>13.162000000000001</v>
      </c>
      <c r="DN11" s="9">
        <v>10.725</v>
      </c>
      <c r="DO11" s="9">
        <v>61.478000000000002</v>
      </c>
      <c r="DP11" s="9">
        <v>13.532</v>
      </c>
      <c r="DQ11" s="9">
        <v>75.009</v>
      </c>
      <c r="DR11" s="9">
        <v>173.39599999999999</v>
      </c>
      <c r="DS11" s="9">
        <v>140.72900000000001</v>
      </c>
      <c r="DT11" s="9">
        <v>154.90799999999999</v>
      </c>
      <c r="DU11" s="9">
        <v>469.03300000000002</v>
      </c>
      <c r="DV11" s="9">
        <v>96.516999999999996</v>
      </c>
      <c r="DW11" s="9">
        <v>565.54999999999995</v>
      </c>
      <c r="DX11" s="9">
        <v>16.722000000000001</v>
      </c>
      <c r="DY11" s="9">
        <v>20.146999999999998</v>
      </c>
      <c r="DZ11" s="9">
        <v>29.385000000000002</v>
      </c>
      <c r="EA11" s="9">
        <v>66.254000000000005</v>
      </c>
      <c r="EB11" s="9">
        <v>20.574999999999999</v>
      </c>
      <c r="EC11" s="9">
        <v>86.828999999999994</v>
      </c>
      <c r="ED11" s="9">
        <v>8.4169999999999998</v>
      </c>
      <c r="EE11" s="9">
        <v>15.327</v>
      </c>
      <c r="EF11" s="9">
        <v>21.72</v>
      </c>
      <c r="EG11" s="9">
        <v>45.463999999999999</v>
      </c>
      <c r="EH11" s="9">
        <v>15.398999999999999</v>
      </c>
      <c r="EI11" s="9">
        <v>60.863999999999997</v>
      </c>
      <c r="EJ11" s="9">
        <v>6.0510000000000002</v>
      </c>
      <c r="EK11" s="9">
        <v>11.375999999999999</v>
      </c>
      <c r="EL11" s="9">
        <v>15.696999999999999</v>
      </c>
      <c r="EM11" s="9">
        <v>33.122999999999998</v>
      </c>
      <c r="EN11" s="9">
        <v>14.327999999999999</v>
      </c>
      <c r="EO11" s="9">
        <v>47.451000000000001</v>
      </c>
      <c r="EP11" s="9">
        <v>2.3660000000000001</v>
      </c>
      <c r="EQ11" s="9">
        <v>3.952</v>
      </c>
      <c r="ER11" s="9">
        <v>6.0229999999999997</v>
      </c>
      <c r="ES11" s="9">
        <v>12.340999999999999</v>
      </c>
      <c r="ET11" s="9">
        <v>1.071</v>
      </c>
      <c r="EU11" s="9">
        <v>13.413</v>
      </c>
      <c r="EV11" s="9">
        <v>2.2250000000000001</v>
      </c>
      <c r="EW11" s="9">
        <v>0</v>
      </c>
      <c r="EX11" s="9">
        <v>1.51</v>
      </c>
      <c r="EY11" s="9">
        <v>3.734</v>
      </c>
      <c r="EZ11" s="9">
        <v>0.40899999999999997</v>
      </c>
      <c r="FA11" s="9">
        <v>4.1440000000000001</v>
      </c>
      <c r="FB11" s="9">
        <v>0.39300000000000002</v>
      </c>
      <c r="FC11" s="9">
        <v>0</v>
      </c>
      <c r="FD11" s="9">
        <v>5.5E-2</v>
      </c>
      <c r="FE11" s="9">
        <v>0.44800000000000001</v>
      </c>
      <c r="FF11" s="9">
        <v>0</v>
      </c>
      <c r="FG11" s="9">
        <v>0.44800000000000001</v>
      </c>
      <c r="FH11" s="9">
        <v>5.617</v>
      </c>
      <c r="FI11" s="9">
        <v>4.2869999999999999</v>
      </c>
      <c r="FJ11" s="9">
        <v>6.101</v>
      </c>
      <c r="FK11" s="9">
        <v>16.004999999999999</v>
      </c>
      <c r="FL11" s="9">
        <v>4.7670000000000003</v>
      </c>
      <c r="FM11" s="9">
        <v>20.771999999999998</v>
      </c>
      <c r="FN11" s="9">
        <v>156.67400000000001</v>
      </c>
      <c r="FO11" s="9">
        <v>120.58199999999999</v>
      </c>
      <c r="FP11" s="9">
        <v>125.523</v>
      </c>
      <c r="FQ11" s="9">
        <v>402.78</v>
      </c>
      <c r="FR11" s="9">
        <v>75.941000000000003</v>
      </c>
      <c r="FS11" s="9">
        <v>478.721</v>
      </c>
      <c r="FT11" s="9">
        <v>42.587000000000003</v>
      </c>
      <c r="FU11" s="9">
        <v>74.891999999999996</v>
      </c>
      <c r="FV11" s="9">
        <v>88.304000000000002</v>
      </c>
      <c r="FW11" s="9">
        <v>205.78399999999999</v>
      </c>
      <c r="FX11" s="9">
        <v>58.88</v>
      </c>
      <c r="FY11" s="9">
        <v>264.66300000000001</v>
      </c>
      <c r="FZ11" s="9">
        <v>13.691000000000001</v>
      </c>
      <c r="GA11" s="9">
        <v>29.391999999999999</v>
      </c>
      <c r="GB11" s="9">
        <v>40.344999999999999</v>
      </c>
      <c r="GC11" s="9">
        <v>83.427999999999997</v>
      </c>
      <c r="GD11" s="9">
        <v>38.049999999999997</v>
      </c>
      <c r="GE11" s="9">
        <v>121.47799999999999</v>
      </c>
      <c r="GF11" s="9">
        <v>28.896000000000001</v>
      </c>
      <c r="GG11" s="9">
        <v>45.5</v>
      </c>
      <c r="GH11" s="9">
        <v>47.96</v>
      </c>
      <c r="GI11" s="9">
        <v>122.35599999999999</v>
      </c>
      <c r="GJ11" s="9">
        <v>20.829000000000001</v>
      </c>
      <c r="GK11" s="9">
        <v>143.185</v>
      </c>
      <c r="GL11" s="9">
        <v>5.6349999999999998</v>
      </c>
      <c r="GM11" s="9">
        <v>10.602</v>
      </c>
      <c r="GN11" s="9">
        <v>3.5059999999999998</v>
      </c>
      <c r="GO11" s="9">
        <v>19.742999999999999</v>
      </c>
      <c r="GP11" s="9">
        <v>3.7280000000000002</v>
      </c>
      <c r="GQ11" s="9">
        <v>23.47</v>
      </c>
      <c r="GR11" s="9">
        <v>0.35399999999999998</v>
      </c>
      <c r="GS11" s="9">
        <v>1.028</v>
      </c>
      <c r="GT11" s="9">
        <v>1.0189999999999999</v>
      </c>
      <c r="GU11" s="9">
        <v>2.4009999999999998</v>
      </c>
      <c r="GV11" s="9">
        <v>1.536</v>
      </c>
      <c r="GW11" s="9">
        <v>3.9369999999999998</v>
      </c>
      <c r="GX11" s="9">
        <v>107.465</v>
      </c>
      <c r="GY11" s="9">
        <v>33.514000000000003</v>
      </c>
      <c r="GZ11" s="9">
        <v>31.710999999999999</v>
      </c>
      <c r="HA11" s="9">
        <v>172.69</v>
      </c>
      <c r="HB11" s="9">
        <v>10.214</v>
      </c>
      <c r="HC11" s="9">
        <v>182.904</v>
      </c>
      <c r="HD11" s="9">
        <v>1085.008</v>
      </c>
      <c r="HE11" s="9">
        <v>613.72400000000005</v>
      </c>
      <c r="HF11" s="9">
        <v>610.34199999999998</v>
      </c>
      <c r="HG11" s="9">
        <v>2309.0729999999999</v>
      </c>
      <c r="HH11" s="9">
        <v>484.52499999999998</v>
      </c>
      <c r="HI11" s="9">
        <v>2793.598</v>
      </c>
    </row>
    <row r="12" spans="1:217">
      <c r="A12" s="10">
        <v>40330</v>
      </c>
      <c r="B12" s="9">
        <v>930.66300000000001</v>
      </c>
      <c r="C12" s="9">
        <v>486.26400000000001</v>
      </c>
      <c r="D12" s="9">
        <v>456.31299999999999</v>
      </c>
      <c r="E12" s="9">
        <v>1873.241</v>
      </c>
      <c r="F12" s="9">
        <v>392.38799999999998</v>
      </c>
      <c r="G12" s="9">
        <v>2265.6289999999999</v>
      </c>
      <c r="H12" s="9">
        <v>468.07600000000002</v>
      </c>
      <c r="I12" s="9">
        <v>326.58600000000001</v>
      </c>
      <c r="J12" s="9">
        <v>326.99599999999998</v>
      </c>
      <c r="K12" s="9">
        <v>1121.6579999999999</v>
      </c>
      <c r="L12" s="9">
        <v>279.99200000000002</v>
      </c>
      <c r="M12" s="9">
        <v>1401.6489999999999</v>
      </c>
      <c r="N12" s="9">
        <v>141.93799999999999</v>
      </c>
      <c r="O12" s="9">
        <v>117.742</v>
      </c>
      <c r="P12" s="9">
        <v>140.16399999999999</v>
      </c>
      <c r="Q12" s="9">
        <v>399.84300000000002</v>
      </c>
      <c r="R12" s="9">
        <v>143.36699999999999</v>
      </c>
      <c r="S12" s="9">
        <v>543.21</v>
      </c>
      <c r="T12" s="9">
        <v>20.945</v>
      </c>
      <c r="U12" s="9">
        <v>12.275</v>
      </c>
      <c r="V12" s="9">
        <v>13.558</v>
      </c>
      <c r="W12" s="9">
        <v>46.777999999999999</v>
      </c>
      <c r="X12" s="9">
        <v>11.613</v>
      </c>
      <c r="Y12" s="9">
        <v>58.390999999999998</v>
      </c>
      <c r="Z12" s="9">
        <v>305.19400000000002</v>
      </c>
      <c r="AA12" s="9">
        <v>196.56899999999999</v>
      </c>
      <c r="AB12" s="9">
        <v>173.274</v>
      </c>
      <c r="AC12" s="9">
        <v>675.03700000000003</v>
      </c>
      <c r="AD12" s="9">
        <v>125.012</v>
      </c>
      <c r="AE12" s="9">
        <v>800.048</v>
      </c>
      <c r="AF12" s="9">
        <v>393.04899999999998</v>
      </c>
      <c r="AG12" s="9">
        <v>130.88</v>
      </c>
      <c r="AH12" s="9">
        <v>104.761</v>
      </c>
      <c r="AI12" s="9">
        <v>628.69100000000003</v>
      </c>
      <c r="AJ12" s="9">
        <v>80.477000000000004</v>
      </c>
      <c r="AK12" s="9">
        <v>709.16800000000001</v>
      </c>
      <c r="AL12" s="9">
        <v>15.72</v>
      </c>
      <c r="AM12" s="9">
        <v>13.554</v>
      </c>
      <c r="AN12" s="9">
        <v>6.0789999999999997</v>
      </c>
      <c r="AO12" s="9">
        <v>35.351999999999997</v>
      </c>
      <c r="AP12" s="9">
        <v>3.3679999999999999</v>
      </c>
      <c r="AQ12" s="9">
        <v>38.72</v>
      </c>
      <c r="AR12" s="9">
        <v>1.966</v>
      </c>
      <c r="AS12" s="9">
        <v>1.3109999999999999</v>
      </c>
      <c r="AT12" s="9">
        <v>1.873</v>
      </c>
      <c r="AU12" s="9">
        <v>5.15</v>
      </c>
      <c r="AV12" s="9">
        <v>1.6419999999999999</v>
      </c>
      <c r="AW12" s="9">
        <v>6.7919999999999998</v>
      </c>
      <c r="AX12" s="9">
        <v>347.36799999999999</v>
      </c>
      <c r="AY12" s="9">
        <v>96.97</v>
      </c>
      <c r="AZ12" s="9">
        <v>73.66</v>
      </c>
      <c r="BA12" s="9">
        <v>517.99800000000005</v>
      </c>
      <c r="BB12" s="9">
        <v>52.779000000000003</v>
      </c>
      <c r="BC12" s="9">
        <v>570.77700000000004</v>
      </c>
      <c r="BD12" s="9">
        <v>7.68</v>
      </c>
      <c r="BE12" s="9">
        <v>5.9539999999999997</v>
      </c>
      <c r="BF12" s="9">
        <v>6.4939999999999998</v>
      </c>
      <c r="BG12" s="9">
        <v>20.128</v>
      </c>
      <c r="BH12" s="9">
        <v>2.5059999999999998</v>
      </c>
      <c r="BI12" s="9">
        <v>22.635000000000002</v>
      </c>
      <c r="BJ12" s="9">
        <v>1.3919999999999999</v>
      </c>
      <c r="BK12" s="9">
        <v>1.5029999999999999</v>
      </c>
      <c r="BL12" s="9">
        <v>1.1830000000000001</v>
      </c>
      <c r="BM12" s="9">
        <v>4.077</v>
      </c>
      <c r="BN12" s="9">
        <v>1.486</v>
      </c>
      <c r="BO12" s="9">
        <v>5.5640000000000001</v>
      </c>
      <c r="BP12" s="9">
        <v>18.922999999999998</v>
      </c>
      <c r="BQ12" s="9">
        <v>11.59</v>
      </c>
      <c r="BR12" s="9">
        <v>15.472</v>
      </c>
      <c r="BS12" s="9">
        <v>45.984999999999999</v>
      </c>
      <c r="BT12" s="9">
        <v>18.696000000000002</v>
      </c>
      <c r="BU12" s="9">
        <v>64.680999999999997</v>
      </c>
      <c r="BV12" s="9">
        <v>54.54</v>
      </c>
      <c r="BW12" s="9">
        <v>21.126000000000001</v>
      </c>
      <c r="BX12" s="9">
        <v>20.579000000000001</v>
      </c>
      <c r="BY12" s="9">
        <v>96.245000000000005</v>
      </c>
      <c r="BZ12" s="9">
        <v>23.922999999999998</v>
      </c>
      <c r="CA12" s="9">
        <v>120.16800000000001</v>
      </c>
      <c r="CB12" s="9">
        <v>0.36099999999999999</v>
      </c>
      <c r="CC12" s="9">
        <v>0</v>
      </c>
      <c r="CD12" s="9">
        <v>0</v>
      </c>
      <c r="CE12" s="9">
        <v>0.36099999999999999</v>
      </c>
      <c r="CF12" s="9">
        <v>0.40899999999999997</v>
      </c>
      <c r="CG12" s="9">
        <v>0.77100000000000002</v>
      </c>
      <c r="CH12" s="9">
        <v>0</v>
      </c>
      <c r="CI12" s="9">
        <v>0</v>
      </c>
      <c r="CJ12" s="9">
        <v>0</v>
      </c>
      <c r="CK12" s="9">
        <v>0</v>
      </c>
      <c r="CL12" s="9">
        <v>0.27100000000000002</v>
      </c>
      <c r="CM12" s="9">
        <v>0.27100000000000002</v>
      </c>
      <c r="CN12" s="9">
        <v>1.579</v>
      </c>
      <c r="CO12" s="9">
        <v>1.1870000000000001</v>
      </c>
      <c r="CP12" s="9">
        <v>0.46200000000000002</v>
      </c>
      <c r="CQ12" s="9">
        <v>3.2280000000000002</v>
      </c>
      <c r="CR12" s="9">
        <v>0.502</v>
      </c>
      <c r="CS12" s="9">
        <v>3.7309999999999999</v>
      </c>
      <c r="CT12" s="9">
        <v>0.13200000000000001</v>
      </c>
      <c r="CU12" s="9">
        <v>0</v>
      </c>
      <c r="CV12" s="9">
        <v>0.78100000000000003</v>
      </c>
      <c r="CW12" s="9">
        <v>0.91300000000000003</v>
      </c>
      <c r="CX12" s="9">
        <v>0</v>
      </c>
      <c r="CY12" s="9">
        <v>0.91300000000000003</v>
      </c>
      <c r="CZ12" s="9">
        <v>17.536999999999999</v>
      </c>
      <c r="DA12" s="9">
        <v>3.181</v>
      </c>
      <c r="DB12" s="9">
        <v>1.2</v>
      </c>
      <c r="DC12" s="9">
        <v>21.917000000000002</v>
      </c>
      <c r="DD12" s="9">
        <v>0.49299999999999999</v>
      </c>
      <c r="DE12" s="9">
        <v>22.41</v>
      </c>
      <c r="DF12" s="9">
        <v>1.9239999999999999</v>
      </c>
      <c r="DG12" s="9">
        <v>0.99099999999999999</v>
      </c>
      <c r="DH12" s="9">
        <v>1.49</v>
      </c>
      <c r="DI12" s="9">
        <v>4.4050000000000002</v>
      </c>
      <c r="DJ12" s="9">
        <v>0.53800000000000003</v>
      </c>
      <c r="DK12" s="9">
        <v>4.9429999999999996</v>
      </c>
      <c r="DL12" s="9">
        <v>33.006</v>
      </c>
      <c r="DM12" s="9">
        <v>15.768000000000001</v>
      </c>
      <c r="DN12" s="9">
        <v>16.646000000000001</v>
      </c>
      <c r="DO12" s="9">
        <v>65.42</v>
      </c>
      <c r="DP12" s="9">
        <v>21.71</v>
      </c>
      <c r="DQ12" s="9">
        <v>87.13</v>
      </c>
      <c r="DR12" s="9">
        <v>165.102</v>
      </c>
      <c r="DS12" s="9">
        <v>154.34299999999999</v>
      </c>
      <c r="DT12" s="9">
        <v>151.971</v>
      </c>
      <c r="DU12" s="9">
        <v>471.416</v>
      </c>
      <c r="DV12" s="9">
        <v>114.532</v>
      </c>
      <c r="DW12" s="9">
        <v>585.94799999999998</v>
      </c>
      <c r="DX12" s="9">
        <v>12.343</v>
      </c>
      <c r="DY12" s="9">
        <v>22.693999999999999</v>
      </c>
      <c r="DZ12" s="9">
        <v>27.452000000000002</v>
      </c>
      <c r="EA12" s="9">
        <v>62.488999999999997</v>
      </c>
      <c r="EB12" s="9">
        <v>25.497</v>
      </c>
      <c r="EC12" s="9">
        <v>87.986999999999995</v>
      </c>
      <c r="ED12" s="9">
        <v>9.3409999999999993</v>
      </c>
      <c r="EE12" s="9">
        <v>16.751000000000001</v>
      </c>
      <c r="EF12" s="9">
        <v>21.277999999999999</v>
      </c>
      <c r="EG12" s="9">
        <v>47.371000000000002</v>
      </c>
      <c r="EH12" s="9">
        <v>20.614999999999998</v>
      </c>
      <c r="EI12" s="9">
        <v>67.986000000000004</v>
      </c>
      <c r="EJ12" s="9">
        <v>6.5339999999999998</v>
      </c>
      <c r="EK12" s="9">
        <v>12.61</v>
      </c>
      <c r="EL12" s="9">
        <v>18.609000000000002</v>
      </c>
      <c r="EM12" s="9">
        <v>37.753</v>
      </c>
      <c r="EN12" s="9">
        <v>18.234000000000002</v>
      </c>
      <c r="EO12" s="9">
        <v>55.987000000000002</v>
      </c>
      <c r="EP12" s="9">
        <v>2.8069999999999999</v>
      </c>
      <c r="EQ12" s="9">
        <v>4.1420000000000003</v>
      </c>
      <c r="ER12" s="9">
        <v>2.669</v>
      </c>
      <c r="ES12" s="9">
        <v>9.6180000000000003</v>
      </c>
      <c r="ET12" s="9">
        <v>2.3809999999999998</v>
      </c>
      <c r="EU12" s="9">
        <v>11.999000000000001</v>
      </c>
      <c r="EV12" s="9">
        <v>1.139</v>
      </c>
      <c r="EW12" s="9">
        <v>1.974</v>
      </c>
      <c r="EX12" s="9">
        <v>0.38200000000000001</v>
      </c>
      <c r="EY12" s="9">
        <v>3.4940000000000002</v>
      </c>
      <c r="EZ12" s="9">
        <v>0.433</v>
      </c>
      <c r="FA12" s="9">
        <v>3.9279999999999999</v>
      </c>
      <c r="FB12" s="9">
        <v>0</v>
      </c>
      <c r="FC12" s="9">
        <v>0.52600000000000002</v>
      </c>
      <c r="FD12" s="9">
        <v>0.371</v>
      </c>
      <c r="FE12" s="9">
        <v>0.89700000000000002</v>
      </c>
      <c r="FF12" s="9">
        <v>0.39700000000000002</v>
      </c>
      <c r="FG12" s="9">
        <v>1.294</v>
      </c>
      <c r="FH12" s="9">
        <v>1.863</v>
      </c>
      <c r="FI12" s="9">
        <v>3.3660000000000001</v>
      </c>
      <c r="FJ12" s="9">
        <v>5.1280000000000001</v>
      </c>
      <c r="FK12" s="9">
        <v>10.356</v>
      </c>
      <c r="FL12" s="9">
        <v>3.9039999999999999</v>
      </c>
      <c r="FM12" s="9">
        <v>14.26</v>
      </c>
      <c r="FN12" s="9">
        <v>152.75899999999999</v>
      </c>
      <c r="FO12" s="9">
        <v>131.649</v>
      </c>
      <c r="FP12" s="9">
        <v>124.51900000000001</v>
      </c>
      <c r="FQ12" s="9">
        <v>408.92700000000002</v>
      </c>
      <c r="FR12" s="9">
        <v>89.034000000000006</v>
      </c>
      <c r="FS12" s="9">
        <v>497.96100000000001</v>
      </c>
      <c r="FT12" s="9">
        <v>42.689</v>
      </c>
      <c r="FU12" s="9">
        <v>78.578000000000003</v>
      </c>
      <c r="FV12" s="9">
        <v>88.094999999999999</v>
      </c>
      <c r="FW12" s="9">
        <v>209.36199999999999</v>
      </c>
      <c r="FX12" s="9">
        <v>71.168999999999997</v>
      </c>
      <c r="FY12" s="9">
        <v>280.53100000000001</v>
      </c>
      <c r="FZ12" s="9">
        <v>13.099</v>
      </c>
      <c r="GA12" s="9">
        <v>28.74</v>
      </c>
      <c r="GB12" s="9">
        <v>44.634999999999998</v>
      </c>
      <c r="GC12" s="9">
        <v>86.472999999999999</v>
      </c>
      <c r="GD12" s="9">
        <v>50.585000000000001</v>
      </c>
      <c r="GE12" s="9">
        <v>137.05799999999999</v>
      </c>
      <c r="GF12" s="9">
        <v>29.59</v>
      </c>
      <c r="GG12" s="9">
        <v>49.838000000000001</v>
      </c>
      <c r="GH12" s="9">
        <v>43.46</v>
      </c>
      <c r="GI12" s="9">
        <v>122.88800000000001</v>
      </c>
      <c r="GJ12" s="9">
        <v>20.585000000000001</v>
      </c>
      <c r="GK12" s="9">
        <v>143.47300000000001</v>
      </c>
      <c r="GL12" s="9">
        <v>11.46</v>
      </c>
      <c r="GM12" s="9">
        <v>10.38</v>
      </c>
      <c r="GN12" s="9">
        <v>5.7990000000000004</v>
      </c>
      <c r="GO12" s="9">
        <v>27.638999999999999</v>
      </c>
      <c r="GP12" s="9">
        <v>2.1120000000000001</v>
      </c>
      <c r="GQ12" s="9">
        <v>29.751000000000001</v>
      </c>
      <c r="GR12" s="9">
        <v>0.91900000000000004</v>
      </c>
      <c r="GS12" s="9">
        <v>2.9119999999999999</v>
      </c>
      <c r="GT12" s="9">
        <v>2.3959999999999999</v>
      </c>
      <c r="GU12" s="9">
        <v>6.2270000000000003</v>
      </c>
      <c r="GV12" s="9">
        <v>0.72499999999999998</v>
      </c>
      <c r="GW12" s="9">
        <v>6.952</v>
      </c>
      <c r="GX12" s="9">
        <v>96.27</v>
      </c>
      <c r="GY12" s="9">
        <v>37.86</v>
      </c>
      <c r="GZ12" s="9">
        <v>28.228999999999999</v>
      </c>
      <c r="HA12" s="9">
        <v>162.35900000000001</v>
      </c>
      <c r="HB12" s="9">
        <v>14.801</v>
      </c>
      <c r="HC12" s="9">
        <v>177.16</v>
      </c>
      <c r="HD12" s="9">
        <v>1095.7650000000001</v>
      </c>
      <c r="HE12" s="9">
        <v>640.60799999999995</v>
      </c>
      <c r="HF12" s="9">
        <v>608.28399999999999</v>
      </c>
      <c r="HG12" s="9">
        <v>2344.6570000000002</v>
      </c>
      <c r="HH12" s="9">
        <v>506.92</v>
      </c>
      <c r="HI12" s="9">
        <v>2851.576</v>
      </c>
    </row>
    <row r="13" spans="1:217">
      <c r="A13" s="10">
        <v>40695</v>
      </c>
      <c r="B13" s="9">
        <v>936.02300000000002</v>
      </c>
      <c r="C13" s="9">
        <v>489.709</v>
      </c>
      <c r="D13" s="9">
        <v>458.125</v>
      </c>
      <c r="E13" s="9">
        <v>1883.856</v>
      </c>
      <c r="F13" s="9">
        <v>423.06099999999998</v>
      </c>
      <c r="G13" s="9">
        <v>2306.9180000000001</v>
      </c>
      <c r="H13" s="9">
        <v>475.55200000000002</v>
      </c>
      <c r="I13" s="9">
        <v>346.303</v>
      </c>
      <c r="J13" s="9">
        <v>337.65600000000001</v>
      </c>
      <c r="K13" s="9">
        <v>1159.511</v>
      </c>
      <c r="L13" s="9">
        <v>292.30799999999999</v>
      </c>
      <c r="M13" s="9">
        <v>1451.819</v>
      </c>
      <c r="N13" s="9">
        <v>142.864</v>
      </c>
      <c r="O13" s="9">
        <v>121.23699999999999</v>
      </c>
      <c r="P13" s="9">
        <v>144.30799999999999</v>
      </c>
      <c r="Q13" s="9">
        <v>408.40800000000002</v>
      </c>
      <c r="R13" s="9">
        <v>150.13399999999999</v>
      </c>
      <c r="S13" s="9">
        <v>558.54300000000001</v>
      </c>
      <c r="T13" s="9">
        <v>19.581</v>
      </c>
      <c r="U13" s="9">
        <v>12.468</v>
      </c>
      <c r="V13" s="9">
        <v>15.285</v>
      </c>
      <c r="W13" s="9">
        <v>47.334000000000003</v>
      </c>
      <c r="X13" s="9">
        <v>9.8829999999999991</v>
      </c>
      <c r="Y13" s="9">
        <v>57.216999999999999</v>
      </c>
      <c r="Z13" s="9">
        <v>313.108</v>
      </c>
      <c r="AA13" s="9">
        <v>212.59800000000001</v>
      </c>
      <c r="AB13" s="9">
        <v>178.06299999999999</v>
      </c>
      <c r="AC13" s="9">
        <v>703.76800000000003</v>
      </c>
      <c r="AD13" s="9">
        <v>132.291</v>
      </c>
      <c r="AE13" s="9">
        <v>836.06</v>
      </c>
      <c r="AF13" s="9">
        <v>379.50599999999997</v>
      </c>
      <c r="AG13" s="9">
        <v>116.38200000000001</v>
      </c>
      <c r="AH13" s="9">
        <v>97.144000000000005</v>
      </c>
      <c r="AI13" s="9">
        <v>593.03200000000004</v>
      </c>
      <c r="AJ13" s="9">
        <v>97.433999999999997</v>
      </c>
      <c r="AK13" s="9">
        <v>690.46600000000001</v>
      </c>
      <c r="AL13" s="9">
        <v>14.243</v>
      </c>
      <c r="AM13" s="9">
        <v>12.483000000000001</v>
      </c>
      <c r="AN13" s="9">
        <v>7.7190000000000003</v>
      </c>
      <c r="AO13" s="9">
        <v>34.445</v>
      </c>
      <c r="AP13" s="9">
        <v>5.0730000000000004</v>
      </c>
      <c r="AQ13" s="9">
        <v>39.518000000000001</v>
      </c>
      <c r="AR13" s="9">
        <v>1.131</v>
      </c>
      <c r="AS13" s="9">
        <v>2.6720000000000002</v>
      </c>
      <c r="AT13" s="9">
        <v>1.5149999999999999</v>
      </c>
      <c r="AU13" s="9">
        <v>5.3179999999999996</v>
      </c>
      <c r="AV13" s="9">
        <v>1.0129999999999999</v>
      </c>
      <c r="AW13" s="9">
        <v>6.3310000000000004</v>
      </c>
      <c r="AX13" s="9">
        <v>339.26600000000002</v>
      </c>
      <c r="AY13" s="9">
        <v>85.918999999999997</v>
      </c>
      <c r="AZ13" s="9">
        <v>67.100999999999999</v>
      </c>
      <c r="BA13" s="9">
        <v>492.286</v>
      </c>
      <c r="BB13" s="9">
        <v>66.149000000000001</v>
      </c>
      <c r="BC13" s="9">
        <v>558.43499999999995</v>
      </c>
      <c r="BD13" s="9">
        <v>6.7119999999999997</v>
      </c>
      <c r="BE13" s="9">
        <v>4.835</v>
      </c>
      <c r="BF13" s="9">
        <v>5.8129999999999997</v>
      </c>
      <c r="BG13" s="9">
        <v>17.36</v>
      </c>
      <c r="BH13" s="9">
        <v>3.7149999999999999</v>
      </c>
      <c r="BI13" s="9">
        <v>21.074999999999999</v>
      </c>
      <c r="BJ13" s="9">
        <v>0.309</v>
      </c>
      <c r="BK13" s="9">
        <v>0.66600000000000004</v>
      </c>
      <c r="BL13" s="9">
        <v>1.4119999999999999</v>
      </c>
      <c r="BM13" s="9">
        <v>2.387</v>
      </c>
      <c r="BN13" s="9">
        <v>0.93400000000000005</v>
      </c>
      <c r="BO13" s="9">
        <v>3.3220000000000001</v>
      </c>
      <c r="BP13" s="9">
        <v>17.844999999999999</v>
      </c>
      <c r="BQ13" s="9">
        <v>9.8059999999999992</v>
      </c>
      <c r="BR13" s="9">
        <v>13.584</v>
      </c>
      <c r="BS13" s="9">
        <v>41.235999999999997</v>
      </c>
      <c r="BT13" s="9">
        <v>20.55</v>
      </c>
      <c r="BU13" s="9">
        <v>61.786000000000001</v>
      </c>
      <c r="BV13" s="9">
        <v>62.15</v>
      </c>
      <c r="BW13" s="9">
        <v>18.7</v>
      </c>
      <c r="BX13" s="9">
        <v>15.864000000000001</v>
      </c>
      <c r="BY13" s="9">
        <v>96.713999999999999</v>
      </c>
      <c r="BZ13" s="9">
        <v>26.37</v>
      </c>
      <c r="CA13" s="9">
        <v>123.084</v>
      </c>
      <c r="CB13" s="9">
        <v>0</v>
      </c>
      <c r="CC13" s="9">
        <v>0.372</v>
      </c>
      <c r="CD13" s="9">
        <v>0</v>
      </c>
      <c r="CE13" s="9">
        <v>0.372</v>
      </c>
      <c r="CF13" s="9">
        <v>0</v>
      </c>
      <c r="CG13" s="9">
        <v>0.372</v>
      </c>
      <c r="CH13" s="9">
        <v>0.35399999999999998</v>
      </c>
      <c r="CI13" s="9">
        <v>1.0269999999999999</v>
      </c>
      <c r="CJ13" s="9">
        <v>0.50800000000000001</v>
      </c>
      <c r="CK13" s="9">
        <v>1.889</v>
      </c>
      <c r="CL13" s="9">
        <v>0</v>
      </c>
      <c r="CM13" s="9">
        <v>1.889</v>
      </c>
      <c r="CN13" s="9">
        <v>2.6909999999999998</v>
      </c>
      <c r="CO13" s="9">
        <v>0.44900000000000001</v>
      </c>
      <c r="CP13" s="9">
        <v>0</v>
      </c>
      <c r="CQ13" s="9">
        <v>3.14</v>
      </c>
      <c r="CR13" s="9">
        <v>0.92700000000000005</v>
      </c>
      <c r="CS13" s="9">
        <v>4.0670000000000002</v>
      </c>
      <c r="CT13" s="9">
        <v>0.45600000000000002</v>
      </c>
      <c r="CU13" s="9">
        <v>0</v>
      </c>
      <c r="CV13" s="9">
        <v>0</v>
      </c>
      <c r="CW13" s="9">
        <v>0.45600000000000002</v>
      </c>
      <c r="CX13" s="9">
        <v>0.29199999999999998</v>
      </c>
      <c r="CY13" s="9">
        <v>0.748</v>
      </c>
      <c r="CZ13" s="9">
        <v>14.3</v>
      </c>
      <c r="DA13" s="9">
        <v>2.4910000000000001</v>
      </c>
      <c r="DB13" s="9">
        <v>0.71399999999999997</v>
      </c>
      <c r="DC13" s="9">
        <v>17.504999999999999</v>
      </c>
      <c r="DD13" s="9">
        <v>2.391</v>
      </c>
      <c r="DE13" s="9">
        <v>19.896000000000001</v>
      </c>
      <c r="DF13" s="9">
        <v>2.613</v>
      </c>
      <c r="DG13" s="9">
        <v>0.52200000000000002</v>
      </c>
      <c r="DH13" s="9">
        <v>0.88100000000000001</v>
      </c>
      <c r="DI13" s="9">
        <v>4.016</v>
      </c>
      <c r="DJ13" s="9">
        <v>1.391</v>
      </c>
      <c r="DK13" s="9">
        <v>5.4080000000000004</v>
      </c>
      <c r="DL13" s="9">
        <v>41.734999999999999</v>
      </c>
      <c r="DM13" s="9">
        <v>13.84</v>
      </c>
      <c r="DN13" s="9">
        <v>13.760999999999999</v>
      </c>
      <c r="DO13" s="9">
        <v>69.335999999999999</v>
      </c>
      <c r="DP13" s="9">
        <v>21.37</v>
      </c>
      <c r="DQ13" s="9">
        <v>90.706000000000003</v>
      </c>
      <c r="DR13" s="9">
        <v>181.595</v>
      </c>
      <c r="DS13" s="9">
        <v>155.68299999999999</v>
      </c>
      <c r="DT13" s="9">
        <v>146.96100000000001</v>
      </c>
      <c r="DU13" s="9">
        <v>484.23899999999998</v>
      </c>
      <c r="DV13" s="9">
        <v>121.89700000000001</v>
      </c>
      <c r="DW13" s="9">
        <v>606.13599999999997</v>
      </c>
      <c r="DX13" s="9">
        <v>14.75</v>
      </c>
      <c r="DY13" s="9">
        <v>27.946000000000002</v>
      </c>
      <c r="DZ13" s="9">
        <v>26.593</v>
      </c>
      <c r="EA13" s="9">
        <v>69.289000000000001</v>
      </c>
      <c r="EB13" s="9">
        <v>24.484999999999999</v>
      </c>
      <c r="EC13" s="9">
        <v>93.774000000000001</v>
      </c>
      <c r="ED13" s="9">
        <v>8.1440000000000001</v>
      </c>
      <c r="EE13" s="9">
        <v>19.853999999999999</v>
      </c>
      <c r="EF13" s="9">
        <v>19.689</v>
      </c>
      <c r="EG13" s="9">
        <v>47.688000000000002</v>
      </c>
      <c r="EH13" s="9">
        <v>18.657</v>
      </c>
      <c r="EI13" s="9">
        <v>66.344999999999999</v>
      </c>
      <c r="EJ13" s="9">
        <v>6.6239999999999997</v>
      </c>
      <c r="EK13" s="9">
        <v>14.465999999999999</v>
      </c>
      <c r="EL13" s="9">
        <v>16.173999999999999</v>
      </c>
      <c r="EM13" s="9">
        <v>37.264000000000003</v>
      </c>
      <c r="EN13" s="9">
        <v>16.556999999999999</v>
      </c>
      <c r="EO13" s="9">
        <v>53.820999999999998</v>
      </c>
      <c r="EP13" s="9">
        <v>1.52</v>
      </c>
      <c r="EQ13" s="9">
        <v>5.3879999999999999</v>
      </c>
      <c r="ER13" s="9">
        <v>3.516</v>
      </c>
      <c r="ES13" s="9">
        <v>10.423999999999999</v>
      </c>
      <c r="ET13" s="9">
        <v>2.1</v>
      </c>
      <c r="EU13" s="9">
        <v>12.523999999999999</v>
      </c>
      <c r="EV13" s="9">
        <v>1.3009999999999999</v>
      </c>
      <c r="EW13" s="9">
        <v>1.5329999999999999</v>
      </c>
      <c r="EX13" s="9">
        <v>1.3180000000000001</v>
      </c>
      <c r="EY13" s="9">
        <v>4.1509999999999998</v>
      </c>
      <c r="EZ13" s="9">
        <v>1.7390000000000001</v>
      </c>
      <c r="FA13" s="9">
        <v>5.89</v>
      </c>
      <c r="FB13" s="9">
        <v>0.39800000000000002</v>
      </c>
      <c r="FC13" s="9">
        <v>0.33600000000000002</v>
      </c>
      <c r="FD13" s="9">
        <v>1.0960000000000001</v>
      </c>
      <c r="FE13" s="9">
        <v>1.831</v>
      </c>
      <c r="FF13" s="9">
        <v>0.23</v>
      </c>
      <c r="FG13" s="9">
        <v>2.06</v>
      </c>
      <c r="FH13" s="9">
        <v>4.9059999999999997</v>
      </c>
      <c r="FI13" s="9">
        <v>6.2229999999999999</v>
      </c>
      <c r="FJ13" s="9">
        <v>4.4889999999999999</v>
      </c>
      <c r="FK13" s="9">
        <v>15.619</v>
      </c>
      <c r="FL13" s="9">
        <v>3.6840000000000002</v>
      </c>
      <c r="FM13" s="9">
        <v>19.302</v>
      </c>
      <c r="FN13" s="9">
        <v>166.846</v>
      </c>
      <c r="FO13" s="9">
        <v>127.73699999999999</v>
      </c>
      <c r="FP13" s="9">
        <v>120.36799999999999</v>
      </c>
      <c r="FQ13" s="9">
        <v>414.95</v>
      </c>
      <c r="FR13" s="9">
        <v>97.412000000000006</v>
      </c>
      <c r="FS13" s="9">
        <v>512.36199999999997</v>
      </c>
      <c r="FT13" s="9">
        <v>56.393000000000001</v>
      </c>
      <c r="FU13" s="9">
        <v>80.162999999999997</v>
      </c>
      <c r="FV13" s="9">
        <v>86.088999999999999</v>
      </c>
      <c r="FW13" s="9">
        <v>222.64500000000001</v>
      </c>
      <c r="FX13" s="9">
        <v>70.072000000000003</v>
      </c>
      <c r="FY13" s="9">
        <v>292.71699999999998</v>
      </c>
      <c r="FZ13" s="9">
        <v>21.966000000000001</v>
      </c>
      <c r="GA13" s="9">
        <v>35.654000000000003</v>
      </c>
      <c r="GB13" s="9">
        <v>44.191000000000003</v>
      </c>
      <c r="GC13" s="9">
        <v>101.81100000000001</v>
      </c>
      <c r="GD13" s="9">
        <v>44.963000000000001</v>
      </c>
      <c r="GE13" s="9">
        <v>146.77500000000001</v>
      </c>
      <c r="GF13" s="9">
        <v>34.427</v>
      </c>
      <c r="GG13" s="9">
        <v>44.509</v>
      </c>
      <c r="GH13" s="9">
        <v>41.898000000000003</v>
      </c>
      <c r="GI13" s="9">
        <v>120.833</v>
      </c>
      <c r="GJ13" s="9">
        <v>25.108000000000001</v>
      </c>
      <c r="GK13" s="9">
        <v>145.94200000000001</v>
      </c>
      <c r="GL13" s="9">
        <v>10.324999999999999</v>
      </c>
      <c r="GM13" s="9">
        <v>6.7709999999999999</v>
      </c>
      <c r="GN13" s="9">
        <v>6.5970000000000004</v>
      </c>
      <c r="GO13" s="9">
        <v>23.693000000000001</v>
      </c>
      <c r="GP13" s="9">
        <v>2.673</v>
      </c>
      <c r="GQ13" s="9">
        <v>26.364999999999998</v>
      </c>
      <c r="GR13" s="9">
        <v>0.88600000000000001</v>
      </c>
      <c r="GS13" s="9">
        <v>1.6120000000000001</v>
      </c>
      <c r="GT13" s="9">
        <v>4.1070000000000002</v>
      </c>
      <c r="GU13" s="9">
        <v>6.6050000000000004</v>
      </c>
      <c r="GV13" s="9">
        <v>1.4319999999999999</v>
      </c>
      <c r="GW13" s="9">
        <v>8.0370000000000008</v>
      </c>
      <c r="GX13" s="9">
        <v>97.965999999999994</v>
      </c>
      <c r="GY13" s="9">
        <v>38.298000000000002</v>
      </c>
      <c r="GZ13" s="9">
        <v>22.603000000000002</v>
      </c>
      <c r="HA13" s="9">
        <v>158.86699999999999</v>
      </c>
      <c r="HB13" s="9">
        <v>22.463000000000001</v>
      </c>
      <c r="HC13" s="9">
        <v>181.33</v>
      </c>
      <c r="HD13" s="9">
        <v>1117.6179999999999</v>
      </c>
      <c r="HE13" s="9">
        <v>645.39200000000005</v>
      </c>
      <c r="HF13" s="9">
        <v>605.08600000000001</v>
      </c>
      <c r="HG13" s="9">
        <v>2368.0949999999998</v>
      </c>
      <c r="HH13" s="9">
        <v>544.95799999999997</v>
      </c>
      <c r="HI13" s="9">
        <v>2913.0529999999999</v>
      </c>
    </row>
    <row r="14" spans="1:217">
      <c r="A14" s="10">
        <v>41061</v>
      </c>
      <c r="B14" s="9">
        <v>964.32899999999995</v>
      </c>
      <c r="C14" s="9">
        <v>504.12200000000001</v>
      </c>
      <c r="D14" s="9">
        <v>454.15600000000001</v>
      </c>
      <c r="E14" s="9">
        <v>1922.607</v>
      </c>
      <c r="F14" s="9">
        <v>430.98599999999999</v>
      </c>
      <c r="G14" s="9">
        <v>2353.5929999999998</v>
      </c>
      <c r="H14" s="9">
        <v>497.399</v>
      </c>
      <c r="I14" s="9">
        <v>346.1</v>
      </c>
      <c r="J14" s="9">
        <v>325.21899999999999</v>
      </c>
      <c r="K14" s="9">
        <v>1168.7170000000001</v>
      </c>
      <c r="L14" s="9">
        <v>302.95400000000001</v>
      </c>
      <c r="M14" s="9">
        <v>1471.671</v>
      </c>
      <c r="N14" s="9">
        <v>156.70400000000001</v>
      </c>
      <c r="O14" s="9">
        <v>132.66399999999999</v>
      </c>
      <c r="P14" s="9">
        <v>151.12700000000001</v>
      </c>
      <c r="Q14" s="9">
        <v>440.49400000000003</v>
      </c>
      <c r="R14" s="9">
        <v>147.315</v>
      </c>
      <c r="S14" s="9">
        <v>587.80999999999995</v>
      </c>
      <c r="T14" s="9">
        <v>18.010000000000002</v>
      </c>
      <c r="U14" s="9">
        <v>12.472</v>
      </c>
      <c r="V14" s="9">
        <v>14.412000000000001</v>
      </c>
      <c r="W14" s="9">
        <v>44.893999999999998</v>
      </c>
      <c r="X14" s="9">
        <v>15.744999999999999</v>
      </c>
      <c r="Y14" s="9">
        <v>60.639000000000003</v>
      </c>
      <c r="Z14" s="9">
        <v>322.685</v>
      </c>
      <c r="AA14" s="9">
        <v>200.965</v>
      </c>
      <c r="AB14" s="9">
        <v>159.68</v>
      </c>
      <c r="AC14" s="9">
        <v>683.32899999999995</v>
      </c>
      <c r="AD14" s="9">
        <v>139.893</v>
      </c>
      <c r="AE14" s="9">
        <v>823.22199999999998</v>
      </c>
      <c r="AF14" s="9">
        <v>403.673</v>
      </c>
      <c r="AG14" s="9">
        <v>129.477</v>
      </c>
      <c r="AH14" s="9">
        <v>98.186000000000007</v>
      </c>
      <c r="AI14" s="9">
        <v>631.33600000000001</v>
      </c>
      <c r="AJ14" s="9">
        <v>95.62</v>
      </c>
      <c r="AK14" s="9">
        <v>726.95600000000002</v>
      </c>
      <c r="AL14" s="9">
        <v>17.446000000000002</v>
      </c>
      <c r="AM14" s="9">
        <v>11.079000000000001</v>
      </c>
      <c r="AN14" s="9">
        <v>8.2560000000000002</v>
      </c>
      <c r="AO14" s="9">
        <v>36.78</v>
      </c>
      <c r="AP14" s="9">
        <v>2.9609999999999999</v>
      </c>
      <c r="AQ14" s="9">
        <v>39.741</v>
      </c>
      <c r="AR14" s="9">
        <v>2.5230000000000001</v>
      </c>
      <c r="AS14" s="9">
        <v>3.29</v>
      </c>
      <c r="AT14" s="9">
        <v>1.593</v>
      </c>
      <c r="AU14" s="9">
        <v>7.4059999999999997</v>
      </c>
      <c r="AV14" s="9">
        <v>1.419</v>
      </c>
      <c r="AW14" s="9">
        <v>8.8249999999999993</v>
      </c>
      <c r="AX14" s="9">
        <v>356.91899999999998</v>
      </c>
      <c r="AY14" s="9">
        <v>94.632000000000005</v>
      </c>
      <c r="AZ14" s="9">
        <v>69.784999999999997</v>
      </c>
      <c r="BA14" s="9">
        <v>521.33500000000004</v>
      </c>
      <c r="BB14" s="9">
        <v>66.394000000000005</v>
      </c>
      <c r="BC14" s="9">
        <v>587.73</v>
      </c>
      <c r="BD14" s="9">
        <v>9.0830000000000002</v>
      </c>
      <c r="BE14" s="9">
        <v>5.2489999999999997</v>
      </c>
      <c r="BF14" s="9">
        <v>5.1639999999999997</v>
      </c>
      <c r="BG14" s="9">
        <v>19.495999999999999</v>
      </c>
      <c r="BH14" s="9">
        <v>2.081</v>
      </c>
      <c r="BI14" s="9">
        <v>21.577000000000002</v>
      </c>
      <c r="BJ14" s="9">
        <v>1.407</v>
      </c>
      <c r="BK14" s="9">
        <v>0.73</v>
      </c>
      <c r="BL14" s="9">
        <v>0.67</v>
      </c>
      <c r="BM14" s="9">
        <v>2.8069999999999999</v>
      </c>
      <c r="BN14" s="9">
        <v>1.145</v>
      </c>
      <c r="BO14" s="9">
        <v>3.952</v>
      </c>
      <c r="BP14" s="9">
        <v>16.295999999999999</v>
      </c>
      <c r="BQ14" s="9">
        <v>14.497999999999999</v>
      </c>
      <c r="BR14" s="9">
        <v>12.718</v>
      </c>
      <c r="BS14" s="9">
        <v>43.512</v>
      </c>
      <c r="BT14" s="9">
        <v>21.62</v>
      </c>
      <c r="BU14" s="9">
        <v>65.132000000000005</v>
      </c>
      <c r="BV14" s="9">
        <v>47.530999999999999</v>
      </c>
      <c r="BW14" s="9">
        <v>20.568000000000001</v>
      </c>
      <c r="BX14" s="9">
        <v>23.401</v>
      </c>
      <c r="BY14" s="9">
        <v>91.5</v>
      </c>
      <c r="BZ14" s="9">
        <v>25.827999999999999</v>
      </c>
      <c r="CA14" s="9">
        <v>117.32899999999999</v>
      </c>
      <c r="CB14" s="9">
        <v>0.13600000000000001</v>
      </c>
      <c r="CC14" s="9">
        <v>0</v>
      </c>
      <c r="CD14" s="9">
        <v>0</v>
      </c>
      <c r="CE14" s="9">
        <v>0.13600000000000001</v>
      </c>
      <c r="CF14" s="9">
        <v>0</v>
      </c>
      <c r="CG14" s="9">
        <v>0.13600000000000001</v>
      </c>
      <c r="CH14" s="9">
        <v>0</v>
      </c>
      <c r="CI14" s="9">
        <v>0.81699999999999995</v>
      </c>
      <c r="CJ14" s="9">
        <v>0</v>
      </c>
      <c r="CK14" s="9">
        <v>0.81699999999999995</v>
      </c>
      <c r="CL14" s="9">
        <v>0.129</v>
      </c>
      <c r="CM14" s="9">
        <v>0.94499999999999995</v>
      </c>
      <c r="CN14" s="9">
        <v>1.5409999999999999</v>
      </c>
      <c r="CO14" s="9">
        <v>1.0449999999999999</v>
      </c>
      <c r="CP14" s="9">
        <v>1.2130000000000001</v>
      </c>
      <c r="CQ14" s="9">
        <v>3.7989999999999999</v>
      </c>
      <c r="CR14" s="9">
        <v>0.33</v>
      </c>
      <c r="CS14" s="9">
        <v>4.1289999999999996</v>
      </c>
      <c r="CT14" s="9">
        <v>0</v>
      </c>
      <c r="CU14" s="9">
        <v>0</v>
      </c>
      <c r="CV14" s="9">
        <v>0.77600000000000002</v>
      </c>
      <c r="CW14" s="9">
        <v>0.77600000000000002</v>
      </c>
      <c r="CX14" s="9">
        <v>0</v>
      </c>
      <c r="CY14" s="9">
        <v>0.77600000000000002</v>
      </c>
      <c r="CZ14" s="9">
        <v>12.379</v>
      </c>
      <c r="DA14" s="9">
        <v>2.544</v>
      </c>
      <c r="DB14" s="9">
        <v>0.72399999999999998</v>
      </c>
      <c r="DC14" s="9">
        <v>15.647</v>
      </c>
      <c r="DD14" s="9">
        <v>1.7190000000000001</v>
      </c>
      <c r="DE14" s="9">
        <v>17.366</v>
      </c>
      <c r="DF14" s="9">
        <v>0.35099999999999998</v>
      </c>
      <c r="DG14" s="9">
        <v>1.1830000000000001</v>
      </c>
      <c r="DH14" s="9">
        <v>1.4610000000000001</v>
      </c>
      <c r="DI14" s="9">
        <v>2.9950000000000001</v>
      </c>
      <c r="DJ14" s="9">
        <v>0.63600000000000001</v>
      </c>
      <c r="DK14" s="9">
        <v>3.63</v>
      </c>
      <c r="DL14" s="9">
        <v>33.124000000000002</v>
      </c>
      <c r="DM14" s="9">
        <v>14.978999999999999</v>
      </c>
      <c r="DN14" s="9">
        <v>19.228000000000002</v>
      </c>
      <c r="DO14" s="9">
        <v>67.331000000000003</v>
      </c>
      <c r="DP14" s="9">
        <v>23.015000000000001</v>
      </c>
      <c r="DQ14" s="9">
        <v>90.346000000000004</v>
      </c>
      <c r="DR14" s="9">
        <v>169.483</v>
      </c>
      <c r="DS14" s="9">
        <v>149.50899999999999</v>
      </c>
      <c r="DT14" s="9">
        <v>165.315</v>
      </c>
      <c r="DU14" s="9">
        <v>484.30700000000002</v>
      </c>
      <c r="DV14" s="9">
        <v>134.15100000000001</v>
      </c>
      <c r="DW14" s="9">
        <v>618.45799999999997</v>
      </c>
      <c r="DX14" s="9">
        <v>14.36</v>
      </c>
      <c r="DY14" s="9">
        <v>23.74</v>
      </c>
      <c r="DZ14" s="9">
        <v>32.987000000000002</v>
      </c>
      <c r="EA14" s="9">
        <v>71.087999999999994</v>
      </c>
      <c r="EB14" s="9">
        <v>27.474</v>
      </c>
      <c r="EC14" s="9">
        <v>98.561999999999998</v>
      </c>
      <c r="ED14" s="9">
        <v>8.2249999999999996</v>
      </c>
      <c r="EE14" s="9">
        <v>16.981000000000002</v>
      </c>
      <c r="EF14" s="9">
        <v>24.446999999999999</v>
      </c>
      <c r="EG14" s="9">
        <v>49.654000000000003</v>
      </c>
      <c r="EH14" s="9">
        <v>20.693999999999999</v>
      </c>
      <c r="EI14" s="9">
        <v>70.347999999999999</v>
      </c>
      <c r="EJ14" s="9">
        <v>7.3730000000000002</v>
      </c>
      <c r="EK14" s="9">
        <v>14.095000000000001</v>
      </c>
      <c r="EL14" s="9">
        <v>19.640999999999998</v>
      </c>
      <c r="EM14" s="9">
        <v>41.109000000000002</v>
      </c>
      <c r="EN14" s="9">
        <v>18.369</v>
      </c>
      <c r="EO14" s="9">
        <v>59.478000000000002</v>
      </c>
      <c r="EP14" s="9">
        <v>0.85199999999999998</v>
      </c>
      <c r="EQ14" s="9">
        <v>2.8860000000000001</v>
      </c>
      <c r="ER14" s="9">
        <v>4.806</v>
      </c>
      <c r="ES14" s="9">
        <v>8.5449999999999999</v>
      </c>
      <c r="ET14" s="9">
        <v>2.3250000000000002</v>
      </c>
      <c r="EU14" s="9">
        <v>10.87</v>
      </c>
      <c r="EV14" s="9">
        <v>0.221</v>
      </c>
      <c r="EW14" s="9">
        <v>1.5009999999999999</v>
      </c>
      <c r="EX14" s="9">
        <v>0.53100000000000003</v>
      </c>
      <c r="EY14" s="9">
        <v>2.2530000000000001</v>
      </c>
      <c r="EZ14" s="9">
        <v>0.374</v>
      </c>
      <c r="FA14" s="9">
        <v>2.6259999999999999</v>
      </c>
      <c r="FB14" s="9">
        <v>0.73</v>
      </c>
      <c r="FC14" s="9">
        <v>0.33200000000000002</v>
      </c>
      <c r="FD14" s="9">
        <v>0.248</v>
      </c>
      <c r="FE14" s="9">
        <v>1.31</v>
      </c>
      <c r="FF14" s="9">
        <v>0.39600000000000002</v>
      </c>
      <c r="FG14" s="9">
        <v>1.706</v>
      </c>
      <c r="FH14" s="9">
        <v>5.0270000000000001</v>
      </c>
      <c r="FI14" s="9">
        <v>4.9249999999999998</v>
      </c>
      <c r="FJ14" s="9">
        <v>6.8979999999999997</v>
      </c>
      <c r="FK14" s="9">
        <v>16.850000000000001</v>
      </c>
      <c r="FL14" s="9">
        <v>5.9080000000000004</v>
      </c>
      <c r="FM14" s="9">
        <v>22.757999999999999</v>
      </c>
      <c r="FN14" s="9">
        <v>155.12200000000001</v>
      </c>
      <c r="FO14" s="9">
        <v>125.76900000000001</v>
      </c>
      <c r="FP14" s="9">
        <v>132.328</v>
      </c>
      <c r="FQ14" s="9">
        <v>413.22</v>
      </c>
      <c r="FR14" s="9">
        <v>106.67700000000001</v>
      </c>
      <c r="FS14" s="9">
        <v>519.89599999999996</v>
      </c>
      <c r="FT14" s="9">
        <v>48.819000000000003</v>
      </c>
      <c r="FU14" s="9">
        <v>74.558999999999997</v>
      </c>
      <c r="FV14" s="9">
        <v>89.491</v>
      </c>
      <c r="FW14" s="9">
        <v>212.869</v>
      </c>
      <c r="FX14" s="9">
        <v>72.878</v>
      </c>
      <c r="FY14" s="9">
        <v>285.74799999999999</v>
      </c>
      <c r="FZ14" s="9">
        <v>17.114000000000001</v>
      </c>
      <c r="GA14" s="9">
        <v>33.585000000000001</v>
      </c>
      <c r="GB14" s="9">
        <v>46.21</v>
      </c>
      <c r="GC14" s="9">
        <v>96.91</v>
      </c>
      <c r="GD14" s="9">
        <v>42.283000000000001</v>
      </c>
      <c r="GE14" s="9">
        <v>139.19300000000001</v>
      </c>
      <c r="GF14" s="9">
        <v>31.704999999999998</v>
      </c>
      <c r="GG14" s="9">
        <v>40.973999999999997</v>
      </c>
      <c r="GH14" s="9">
        <v>43.280999999999999</v>
      </c>
      <c r="GI14" s="9">
        <v>115.959</v>
      </c>
      <c r="GJ14" s="9">
        <v>30.594999999999999</v>
      </c>
      <c r="GK14" s="9">
        <v>146.55500000000001</v>
      </c>
      <c r="GL14" s="9">
        <v>7.0369999999999999</v>
      </c>
      <c r="GM14" s="9">
        <v>8.7710000000000008</v>
      </c>
      <c r="GN14" s="9">
        <v>5.5990000000000002</v>
      </c>
      <c r="GO14" s="9">
        <v>21.407</v>
      </c>
      <c r="GP14" s="9">
        <v>3.3479999999999999</v>
      </c>
      <c r="GQ14" s="9">
        <v>24.754999999999999</v>
      </c>
      <c r="GR14" s="9">
        <v>0.92400000000000004</v>
      </c>
      <c r="GS14" s="9">
        <v>1.1659999999999999</v>
      </c>
      <c r="GT14" s="9">
        <v>3.4750000000000001</v>
      </c>
      <c r="GU14" s="9">
        <v>5.5650000000000004</v>
      </c>
      <c r="GV14" s="9">
        <v>0.36899999999999999</v>
      </c>
      <c r="GW14" s="9">
        <v>5.9340000000000002</v>
      </c>
      <c r="GX14" s="9">
        <v>96.95</v>
      </c>
      <c r="GY14" s="9">
        <v>40.469000000000001</v>
      </c>
      <c r="GZ14" s="9">
        <v>33.231000000000002</v>
      </c>
      <c r="HA14" s="9">
        <v>170.65</v>
      </c>
      <c r="HB14" s="9">
        <v>29.102</v>
      </c>
      <c r="HC14" s="9">
        <v>199.751</v>
      </c>
      <c r="HD14" s="9">
        <v>1133.8119999999999</v>
      </c>
      <c r="HE14" s="9">
        <v>653.63099999999997</v>
      </c>
      <c r="HF14" s="9">
        <v>619.471</v>
      </c>
      <c r="HG14" s="9">
        <v>2406.9140000000002</v>
      </c>
      <c r="HH14" s="9">
        <v>565.13699999999994</v>
      </c>
      <c r="HI14" s="9">
        <v>2972.0509999999999</v>
      </c>
    </row>
    <row r="15" spans="1:217">
      <c r="A15" s="10">
        <v>41426</v>
      </c>
      <c r="B15" s="9">
        <v>978.14200000000005</v>
      </c>
      <c r="C15" s="9">
        <v>517.69399999999996</v>
      </c>
      <c r="D15" s="9">
        <v>458.07799999999997</v>
      </c>
      <c r="E15" s="9">
        <v>1953.914</v>
      </c>
      <c r="F15" s="9">
        <v>428.77</v>
      </c>
      <c r="G15" s="9">
        <v>2382.6840000000002</v>
      </c>
      <c r="H15" s="9">
        <v>503.71100000000001</v>
      </c>
      <c r="I15" s="9">
        <v>349.13600000000002</v>
      </c>
      <c r="J15" s="9">
        <v>335.74799999999999</v>
      </c>
      <c r="K15" s="9">
        <v>1188.595</v>
      </c>
      <c r="L15" s="9">
        <v>306.42599999999999</v>
      </c>
      <c r="M15" s="9">
        <v>1495.021</v>
      </c>
      <c r="N15" s="9">
        <v>156.297</v>
      </c>
      <c r="O15" s="9">
        <v>131.55799999999999</v>
      </c>
      <c r="P15" s="9">
        <v>147.16499999999999</v>
      </c>
      <c r="Q15" s="9">
        <v>435.02</v>
      </c>
      <c r="R15" s="9">
        <v>158.47200000000001</v>
      </c>
      <c r="S15" s="9">
        <v>593.49199999999996</v>
      </c>
      <c r="T15" s="9">
        <v>18.234000000000002</v>
      </c>
      <c r="U15" s="9">
        <v>15.837999999999999</v>
      </c>
      <c r="V15" s="9">
        <v>10.679</v>
      </c>
      <c r="W15" s="9">
        <v>44.750999999999998</v>
      </c>
      <c r="X15" s="9">
        <v>10.662000000000001</v>
      </c>
      <c r="Y15" s="9">
        <v>55.412999999999997</v>
      </c>
      <c r="Z15" s="9">
        <v>329.18</v>
      </c>
      <c r="AA15" s="9">
        <v>201.74</v>
      </c>
      <c r="AB15" s="9">
        <v>177.904</v>
      </c>
      <c r="AC15" s="9">
        <v>708.82399999999996</v>
      </c>
      <c r="AD15" s="9">
        <v>137.292</v>
      </c>
      <c r="AE15" s="9">
        <v>846.11500000000001</v>
      </c>
      <c r="AF15" s="9">
        <v>397.07799999999997</v>
      </c>
      <c r="AG15" s="9">
        <v>133.49299999999999</v>
      </c>
      <c r="AH15" s="9">
        <v>100.232</v>
      </c>
      <c r="AI15" s="9">
        <v>630.803</v>
      </c>
      <c r="AJ15" s="9">
        <v>98.248000000000005</v>
      </c>
      <c r="AK15" s="9">
        <v>729.05</v>
      </c>
      <c r="AL15" s="9">
        <v>18.762</v>
      </c>
      <c r="AM15" s="9">
        <v>14.04</v>
      </c>
      <c r="AN15" s="9">
        <v>8.4580000000000002</v>
      </c>
      <c r="AO15" s="9">
        <v>41.259</v>
      </c>
      <c r="AP15" s="9">
        <v>5.3369999999999997</v>
      </c>
      <c r="AQ15" s="9">
        <v>46.595999999999997</v>
      </c>
      <c r="AR15" s="9">
        <v>4.4059999999999997</v>
      </c>
      <c r="AS15" s="9">
        <v>2.2679999999999998</v>
      </c>
      <c r="AT15" s="9">
        <v>1.8440000000000001</v>
      </c>
      <c r="AU15" s="9">
        <v>8.5190000000000001</v>
      </c>
      <c r="AV15" s="9">
        <v>2.1930000000000001</v>
      </c>
      <c r="AW15" s="9">
        <v>10.711</v>
      </c>
      <c r="AX15" s="9">
        <v>344.85</v>
      </c>
      <c r="AY15" s="9">
        <v>96.65</v>
      </c>
      <c r="AZ15" s="9">
        <v>63.033000000000001</v>
      </c>
      <c r="BA15" s="9">
        <v>504.53300000000002</v>
      </c>
      <c r="BB15" s="9">
        <v>62.384999999999998</v>
      </c>
      <c r="BC15" s="9">
        <v>566.91800000000001</v>
      </c>
      <c r="BD15" s="9">
        <v>9.3759999999999994</v>
      </c>
      <c r="BE15" s="9">
        <v>6.1680000000000001</v>
      </c>
      <c r="BF15" s="9">
        <v>6.6619999999999999</v>
      </c>
      <c r="BG15" s="9">
        <v>22.206</v>
      </c>
      <c r="BH15" s="9">
        <v>6.2949999999999999</v>
      </c>
      <c r="BI15" s="9">
        <v>28.501000000000001</v>
      </c>
      <c r="BJ15" s="9">
        <v>1.579</v>
      </c>
      <c r="BK15" s="9">
        <v>1.8440000000000001</v>
      </c>
      <c r="BL15" s="9">
        <v>2.653</v>
      </c>
      <c r="BM15" s="9">
        <v>6.0759999999999996</v>
      </c>
      <c r="BN15" s="9">
        <v>2.1659999999999999</v>
      </c>
      <c r="BO15" s="9">
        <v>8.2420000000000009</v>
      </c>
      <c r="BP15" s="9">
        <v>18.105</v>
      </c>
      <c r="BQ15" s="9">
        <v>12.523</v>
      </c>
      <c r="BR15" s="9">
        <v>17.581</v>
      </c>
      <c r="BS15" s="9">
        <v>48.209000000000003</v>
      </c>
      <c r="BT15" s="9">
        <v>19.873000000000001</v>
      </c>
      <c r="BU15" s="9">
        <v>68.081000000000003</v>
      </c>
      <c r="BV15" s="9">
        <v>60.62</v>
      </c>
      <c r="BW15" s="9">
        <v>27.911000000000001</v>
      </c>
      <c r="BX15" s="9">
        <v>16.437000000000001</v>
      </c>
      <c r="BY15" s="9">
        <v>104.968</v>
      </c>
      <c r="BZ15" s="9">
        <v>17.939</v>
      </c>
      <c r="CA15" s="9">
        <v>122.907</v>
      </c>
      <c r="CB15" s="9">
        <v>0</v>
      </c>
      <c r="CC15" s="9">
        <v>0.47</v>
      </c>
      <c r="CD15" s="9">
        <v>0</v>
      </c>
      <c r="CE15" s="9">
        <v>0.47</v>
      </c>
      <c r="CF15" s="9">
        <v>0</v>
      </c>
      <c r="CG15" s="9">
        <v>0.47</v>
      </c>
      <c r="CH15" s="9">
        <v>0</v>
      </c>
      <c r="CI15" s="9">
        <v>0.13500000000000001</v>
      </c>
      <c r="CJ15" s="9">
        <v>0</v>
      </c>
      <c r="CK15" s="9">
        <v>0.13500000000000001</v>
      </c>
      <c r="CL15" s="9">
        <v>0</v>
      </c>
      <c r="CM15" s="9">
        <v>0.13500000000000001</v>
      </c>
      <c r="CN15" s="9">
        <v>1.323</v>
      </c>
      <c r="CO15" s="9">
        <v>2.5409999999999999</v>
      </c>
      <c r="CP15" s="9">
        <v>0.77400000000000002</v>
      </c>
      <c r="CQ15" s="9">
        <v>4.6379999999999999</v>
      </c>
      <c r="CR15" s="9">
        <v>0.84199999999999997</v>
      </c>
      <c r="CS15" s="9">
        <v>5.4809999999999999</v>
      </c>
      <c r="CT15" s="9">
        <v>0.71899999999999997</v>
      </c>
      <c r="CU15" s="9">
        <v>7.5999999999999998E-2</v>
      </c>
      <c r="CV15" s="9">
        <v>0.41599999999999998</v>
      </c>
      <c r="CW15" s="9">
        <v>1.2110000000000001</v>
      </c>
      <c r="CX15" s="9">
        <v>0</v>
      </c>
      <c r="CY15" s="9">
        <v>1.2110000000000001</v>
      </c>
      <c r="CZ15" s="9">
        <v>18.919</v>
      </c>
      <c r="DA15" s="9">
        <v>1.367</v>
      </c>
      <c r="DB15" s="9">
        <v>0.87</v>
      </c>
      <c r="DC15" s="9">
        <v>21.155000000000001</v>
      </c>
      <c r="DD15" s="9">
        <v>0.47799999999999998</v>
      </c>
      <c r="DE15" s="9">
        <v>21.632000000000001</v>
      </c>
      <c r="DF15" s="9">
        <v>1.74</v>
      </c>
      <c r="DG15" s="9">
        <v>1.9259999999999999</v>
      </c>
      <c r="DH15" s="9">
        <v>0.68100000000000005</v>
      </c>
      <c r="DI15" s="9">
        <v>4.3470000000000004</v>
      </c>
      <c r="DJ15" s="9">
        <v>0.13900000000000001</v>
      </c>
      <c r="DK15" s="9">
        <v>4.4859999999999998</v>
      </c>
      <c r="DL15" s="9">
        <v>37.917999999999999</v>
      </c>
      <c r="DM15" s="9">
        <v>21.396999999999998</v>
      </c>
      <c r="DN15" s="9">
        <v>13.696999999999999</v>
      </c>
      <c r="DO15" s="9">
        <v>73.012</v>
      </c>
      <c r="DP15" s="9">
        <v>16.48</v>
      </c>
      <c r="DQ15" s="9">
        <v>89.492000000000004</v>
      </c>
      <c r="DR15" s="9">
        <v>176.96</v>
      </c>
      <c r="DS15" s="9">
        <v>156.51300000000001</v>
      </c>
      <c r="DT15" s="9">
        <v>159.61500000000001</v>
      </c>
      <c r="DU15" s="9">
        <v>493.08699999999999</v>
      </c>
      <c r="DV15" s="9">
        <v>125.077</v>
      </c>
      <c r="DW15" s="9">
        <v>618.16399999999999</v>
      </c>
      <c r="DX15" s="9">
        <v>15.752000000000001</v>
      </c>
      <c r="DY15" s="9">
        <v>26.574000000000002</v>
      </c>
      <c r="DZ15" s="9">
        <v>29.741</v>
      </c>
      <c r="EA15" s="9">
        <v>72.067999999999998</v>
      </c>
      <c r="EB15" s="9">
        <v>27.050999999999998</v>
      </c>
      <c r="EC15" s="9">
        <v>99.119</v>
      </c>
      <c r="ED15" s="9">
        <v>10.148</v>
      </c>
      <c r="EE15" s="9">
        <v>20.170000000000002</v>
      </c>
      <c r="EF15" s="9">
        <v>19.971</v>
      </c>
      <c r="EG15" s="9">
        <v>50.289000000000001</v>
      </c>
      <c r="EH15" s="9">
        <v>17.759</v>
      </c>
      <c r="EI15" s="9">
        <v>68.048000000000002</v>
      </c>
      <c r="EJ15" s="9">
        <v>7.4809999999999999</v>
      </c>
      <c r="EK15" s="9">
        <v>16.510000000000002</v>
      </c>
      <c r="EL15" s="9">
        <v>15.494999999999999</v>
      </c>
      <c r="EM15" s="9">
        <v>39.487000000000002</v>
      </c>
      <c r="EN15" s="9">
        <v>14.521000000000001</v>
      </c>
      <c r="EO15" s="9">
        <v>54.006999999999998</v>
      </c>
      <c r="EP15" s="9">
        <v>2.6669999999999998</v>
      </c>
      <c r="EQ15" s="9">
        <v>3.66</v>
      </c>
      <c r="ER15" s="9">
        <v>4.4749999999999996</v>
      </c>
      <c r="ES15" s="9">
        <v>10.802</v>
      </c>
      <c r="ET15" s="9">
        <v>3.238</v>
      </c>
      <c r="EU15" s="9">
        <v>14.04</v>
      </c>
      <c r="EV15" s="9">
        <v>1.139</v>
      </c>
      <c r="EW15" s="9">
        <v>1.6839999999999999</v>
      </c>
      <c r="EX15" s="9">
        <v>3.0150000000000001</v>
      </c>
      <c r="EY15" s="9">
        <v>5.8380000000000001</v>
      </c>
      <c r="EZ15" s="9">
        <v>1.7869999999999999</v>
      </c>
      <c r="FA15" s="9">
        <v>7.625</v>
      </c>
      <c r="FB15" s="9">
        <v>0</v>
      </c>
      <c r="FC15" s="9">
        <v>0.70099999999999996</v>
      </c>
      <c r="FD15" s="9">
        <v>0.626</v>
      </c>
      <c r="FE15" s="9">
        <v>1.327</v>
      </c>
      <c r="FF15" s="9">
        <v>0.83299999999999996</v>
      </c>
      <c r="FG15" s="9">
        <v>2.1589999999999998</v>
      </c>
      <c r="FH15" s="9">
        <v>4.4660000000000002</v>
      </c>
      <c r="FI15" s="9">
        <v>3.738</v>
      </c>
      <c r="FJ15" s="9">
        <v>5.6630000000000003</v>
      </c>
      <c r="FK15" s="9">
        <v>13.866</v>
      </c>
      <c r="FL15" s="9">
        <v>5.992</v>
      </c>
      <c r="FM15" s="9">
        <v>19.858000000000001</v>
      </c>
      <c r="FN15" s="9">
        <v>161.20699999999999</v>
      </c>
      <c r="FO15" s="9">
        <v>129.93799999999999</v>
      </c>
      <c r="FP15" s="9">
        <v>129.874</v>
      </c>
      <c r="FQ15" s="9">
        <v>421.01900000000001</v>
      </c>
      <c r="FR15" s="9">
        <v>98.025999999999996</v>
      </c>
      <c r="FS15" s="9">
        <v>519.04499999999996</v>
      </c>
      <c r="FT15" s="9">
        <v>57.947000000000003</v>
      </c>
      <c r="FU15" s="9">
        <v>68.947999999999993</v>
      </c>
      <c r="FV15" s="9">
        <v>86.555000000000007</v>
      </c>
      <c r="FW15" s="9">
        <v>213.45</v>
      </c>
      <c r="FX15" s="9">
        <v>70.734999999999999</v>
      </c>
      <c r="FY15" s="9">
        <v>284.185</v>
      </c>
      <c r="FZ15" s="9">
        <v>20.11</v>
      </c>
      <c r="GA15" s="9">
        <v>27.178000000000001</v>
      </c>
      <c r="GB15" s="9">
        <v>46.804000000000002</v>
      </c>
      <c r="GC15" s="9">
        <v>94.091999999999999</v>
      </c>
      <c r="GD15" s="9">
        <v>45.526000000000003</v>
      </c>
      <c r="GE15" s="9">
        <v>139.61699999999999</v>
      </c>
      <c r="GF15" s="9">
        <v>37.837000000000003</v>
      </c>
      <c r="GG15" s="9">
        <v>41.771000000000001</v>
      </c>
      <c r="GH15" s="9">
        <v>39.750999999999998</v>
      </c>
      <c r="GI15" s="9">
        <v>119.358</v>
      </c>
      <c r="GJ15" s="9">
        <v>25.209</v>
      </c>
      <c r="GK15" s="9">
        <v>144.56700000000001</v>
      </c>
      <c r="GL15" s="9">
        <v>6.5170000000000003</v>
      </c>
      <c r="GM15" s="9">
        <v>9.9139999999999997</v>
      </c>
      <c r="GN15" s="9">
        <v>8.11</v>
      </c>
      <c r="GO15" s="9">
        <v>24.541</v>
      </c>
      <c r="GP15" s="9">
        <v>4.5289999999999999</v>
      </c>
      <c r="GQ15" s="9">
        <v>29.071000000000002</v>
      </c>
      <c r="GR15" s="9">
        <v>2.085</v>
      </c>
      <c r="GS15" s="9">
        <v>1.498</v>
      </c>
      <c r="GT15" s="9">
        <v>1.466</v>
      </c>
      <c r="GU15" s="9">
        <v>5.048</v>
      </c>
      <c r="GV15" s="9">
        <v>1.5189999999999999</v>
      </c>
      <c r="GW15" s="9">
        <v>6.5679999999999996</v>
      </c>
      <c r="GX15" s="9">
        <v>94.08</v>
      </c>
      <c r="GY15" s="9">
        <v>48.122999999999998</v>
      </c>
      <c r="GZ15" s="9">
        <v>32.950000000000003</v>
      </c>
      <c r="HA15" s="9">
        <v>175.15199999999999</v>
      </c>
      <c r="HB15" s="9">
        <v>20.765000000000001</v>
      </c>
      <c r="HC15" s="9">
        <v>195.917</v>
      </c>
      <c r="HD15" s="9">
        <v>1155.1020000000001</v>
      </c>
      <c r="HE15" s="9">
        <v>674.20699999999999</v>
      </c>
      <c r="HF15" s="9">
        <v>617.69299999999998</v>
      </c>
      <c r="HG15" s="9">
        <v>2447.002</v>
      </c>
      <c r="HH15" s="9">
        <v>553.84699999999998</v>
      </c>
      <c r="HI15" s="9">
        <v>3000.8490000000002</v>
      </c>
    </row>
    <row r="16" spans="1:217">
      <c r="A16" s="10">
        <v>41791</v>
      </c>
      <c r="B16" s="9">
        <v>1014.7430000000001</v>
      </c>
      <c r="C16" s="9">
        <v>528.65200000000004</v>
      </c>
      <c r="D16" s="9">
        <v>452.81299999999999</v>
      </c>
      <c r="E16" s="9">
        <v>1996.2090000000001</v>
      </c>
      <c r="F16" s="9">
        <v>426.63200000000001</v>
      </c>
      <c r="G16" s="9">
        <v>2422.8409999999999</v>
      </c>
      <c r="H16" s="9">
        <v>533.298</v>
      </c>
      <c r="I16" s="9">
        <v>350.24</v>
      </c>
      <c r="J16" s="9">
        <v>324.20699999999999</v>
      </c>
      <c r="K16" s="9">
        <v>1207.7449999999999</v>
      </c>
      <c r="L16" s="9">
        <v>303.77699999999999</v>
      </c>
      <c r="M16" s="9">
        <v>1511.5219999999999</v>
      </c>
      <c r="N16" s="9">
        <v>177.82300000000001</v>
      </c>
      <c r="O16" s="9">
        <v>134.113</v>
      </c>
      <c r="P16" s="9">
        <v>151.625</v>
      </c>
      <c r="Q16" s="9">
        <v>463.56099999999998</v>
      </c>
      <c r="R16" s="9">
        <v>152.29900000000001</v>
      </c>
      <c r="S16" s="9">
        <v>615.86</v>
      </c>
      <c r="T16" s="9">
        <v>25.125</v>
      </c>
      <c r="U16" s="9">
        <v>17.93</v>
      </c>
      <c r="V16" s="9">
        <v>14.927</v>
      </c>
      <c r="W16" s="9">
        <v>57.981000000000002</v>
      </c>
      <c r="X16" s="9">
        <v>13.07</v>
      </c>
      <c r="Y16" s="9">
        <v>71.052000000000007</v>
      </c>
      <c r="Z16" s="9">
        <v>330.35</v>
      </c>
      <c r="AA16" s="9">
        <v>198.197</v>
      </c>
      <c r="AB16" s="9">
        <v>157.655</v>
      </c>
      <c r="AC16" s="9">
        <v>686.202</v>
      </c>
      <c r="AD16" s="9">
        <v>138.40799999999999</v>
      </c>
      <c r="AE16" s="9">
        <v>824.61</v>
      </c>
      <c r="AF16" s="9">
        <v>412.024</v>
      </c>
      <c r="AG16" s="9">
        <v>145.38900000000001</v>
      </c>
      <c r="AH16" s="9">
        <v>98.241</v>
      </c>
      <c r="AI16" s="9">
        <v>655.654</v>
      </c>
      <c r="AJ16" s="9">
        <v>91.51</v>
      </c>
      <c r="AK16" s="9">
        <v>747.16399999999999</v>
      </c>
      <c r="AL16" s="9">
        <v>23.154</v>
      </c>
      <c r="AM16" s="9">
        <v>13.151</v>
      </c>
      <c r="AN16" s="9">
        <v>7.7359999999999998</v>
      </c>
      <c r="AO16" s="9">
        <v>44.040999999999997</v>
      </c>
      <c r="AP16" s="9">
        <v>5.835</v>
      </c>
      <c r="AQ16" s="9">
        <v>49.875999999999998</v>
      </c>
      <c r="AR16" s="9">
        <v>3.0329999999999999</v>
      </c>
      <c r="AS16" s="9">
        <v>4.8440000000000003</v>
      </c>
      <c r="AT16" s="9">
        <v>5.774</v>
      </c>
      <c r="AU16" s="9">
        <v>13.651</v>
      </c>
      <c r="AV16" s="9">
        <v>1.5880000000000001</v>
      </c>
      <c r="AW16" s="9">
        <v>15.239000000000001</v>
      </c>
      <c r="AX16" s="9">
        <v>355.04899999999998</v>
      </c>
      <c r="AY16" s="9">
        <v>98.915000000000006</v>
      </c>
      <c r="AZ16" s="9">
        <v>63.558999999999997</v>
      </c>
      <c r="BA16" s="9">
        <v>517.524</v>
      </c>
      <c r="BB16" s="9">
        <v>54.741999999999997</v>
      </c>
      <c r="BC16" s="9">
        <v>572.26599999999996</v>
      </c>
      <c r="BD16" s="9">
        <v>10.266999999999999</v>
      </c>
      <c r="BE16" s="9">
        <v>10.349</v>
      </c>
      <c r="BF16" s="9">
        <v>7.2389999999999999</v>
      </c>
      <c r="BG16" s="9">
        <v>27.853999999999999</v>
      </c>
      <c r="BH16" s="9">
        <v>2.4369999999999998</v>
      </c>
      <c r="BI16" s="9">
        <v>30.292000000000002</v>
      </c>
      <c r="BJ16" s="9">
        <v>1.764</v>
      </c>
      <c r="BK16" s="9">
        <v>1.32</v>
      </c>
      <c r="BL16" s="9">
        <v>1.9370000000000001</v>
      </c>
      <c r="BM16" s="9">
        <v>5.0209999999999999</v>
      </c>
      <c r="BN16" s="9">
        <v>4.0149999999999997</v>
      </c>
      <c r="BO16" s="9">
        <v>9.0359999999999996</v>
      </c>
      <c r="BP16" s="9">
        <v>18.757000000000001</v>
      </c>
      <c r="BQ16" s="9">
        <v>16.809000000000001</v>
      </c>
      <c r="BR16" s="9">
        <v>11.996</v>
      </c>
      <c r="BS16" s="9">
        <v>47.563000000000002</v>
      </c>
      <c r="BT16" s="9">
        <v>22.893000000000001</v>
      </c>
      <c r="BU16" s="9">
        <v>70.456000000000003</v>
      </c>
      <c r="BV16" s="9">
        <v>52.459000000000003</v>
      </c>
      <c r="BW16" s="9">
        <v>25.666</v>
      </c>
      <c r="BX16" s="9">
        <v>24.195</v>
      </c>
      <c r="BY16" s="9">
        <v>102.321</v>
      </c>
      <c r="BZ16" s="9">
        <v>24.661000000000001</v>
      </c>
      <c r="CA16" s="9">
        <v>126.98099999999999</v>
      </c>
      <c r="CB16" s="9">
        <v>0</v>
      </c>
      <c r="CC16" s="9">
        <v>0.43</v>
      </c>
      <c r="CD16" s="9">
        <v>0.503</v>
      </c>
      <c r="CE16" s="9">
        <v>0.93300000000000005</v>
      </c>
      <c r="CF16" s="9">
        <v>0.39500000000000002</v>
      </c>
      <c r="CG16" s="9">
        <v>1.327</v>
      </c>
      <c r="CH16" s="9">
        <v>0.55100000000000005</v>
      </c>
      <c r="CI16" s="9">
        <v>0.104</v>
      </c>
      <c r="CJ16" s="9">
        <v>0.23499999999999999</v>
      </c>
      <c r="CK16" s="9">
        <v>0.89100000000000001</v>
      </c>
      <c r="CL16" s="9">
        <v>0</v>
      </c>
      <c r="CM16" s="9">
        <v>0.89100000000000001</v>
      </c>
      <c r="CN16" s="9">
        <v>1.899</v>
      </c>
      <c r="CO16" s="9">
        <v>1.1950000000000001</v>
      </c>
      <c r="CP16" s="9">
        <v>0.92700000000000005</v>
      </c>
      <c r="CQ16" s="9">
        <v>4.0199999999999996</v>
      </c>
      <c r="CR16" s="9">
        <v>0.42799999999999999</v>
      </c>
      <c r="CS16" s="9">
        <v>4.4480000000000004</v>
      </c>
      <c r="CT16" s="9">
        <v>0</v>
      </c>
      <c r="CU16" s="9">
        <v>0.161</v>
      </c>
      <c r="CV16" s="9">
        <v>0.41</v>
      </c>
      <c r="CW16" s="9">
        <v>0.57099999999999995</v>
      </c>
      <c r="CX16" s="9">
        <v>0</v>
      </c>
      <c r="CY16" s="9">
        <v>0.57099999999999995</v>
      </c>
      <c r="CZ16" s="9">
        <v>18.841000000000001</v>
      </c>
      <c r="DA16" s="9">
        <v>6.07</v>
      </c>
      <c r="DB16" s="9">
        <v>1.99</v>
      </c>
      <c r="DC16" s="9">
        <v>26.9</v>
      </c>
      <c r="DD16" s="9">
        <v>0.51300000000000001</v>
      </c>
      <c r="DE16" s="9">
        <v>27.413</v>
      </c>
      <c r="DF16" s="9">
        <v>1.357</v>
      </c>
      <c r="DG16" s="9">
        <v>2.8769999999999998</v>
      </c>
      <c r="DH16" s="9">
        <v>1.7070000000000001</v>
      </c>
      <c r="DI16" s="9">
        <v>5.9409999999999998</v>
      </c>
      <c r="DJ16" s="9">
        <v>1.431</v>
      </c>
      <c r="DK16" s="9">
        <v>7.3719999999999999</v>
      </c>
      <c r="DL16" s="9">
        <v>29.812000000000001</v>
      </c>
      <c r="DM16" s="9">
        <v>14.83</v>
      </c>
      <c r="DN16" s="9">
        <v>18.422999999999998</v>
      </c>
      <c r="DO16" s="9">
        <v>63.064999999999998</v>
      </c>
      <c r="DP16" s="9">
        <v>21.893000000000001</v>
      </c>
      <c r="DQ16" s="9">
        <v>84.959000000000003</v>
      </c>
      <c r="DR16" s="9">
        <v>169.65799999999999</v>
      </c>
      <c r="DS16" s="9">
        <v>163.429</v>
      </c>
      <c r="DT16" s="9">
        <v>156.572</v>
      </c>
      <c r="DU16" s="9">
        <v>489.65899999999999</v>
      </c>
      <c r="DV16" s="9">
        <v>141.624</v>
      </c>
      <c r="DW16" s="9">
        <v>631.28300000000002</v>
      </c>
      <c r="DX16" s="9">
        <v>16.094999999999999</v>
      </c>
      <c r="DY16" s="9">
        <v>22.838999999999999</v>
      </c>
      <c r="DZ16" s="9">
        <v>34.75</v>
      </c>
      <c r="EA16" s="9">
        <v>73.683999999999997</v>
      </c>
      <c r="EB16" s="9">
        <v>28.809000000000001</v>
      </c>
      <c r="EC16" s="9">
        <v>102.49299999999999</v>
      </c>
      <c r="ED16" s="9">
        <v>9.452</v>
      </c>
      <c r="EE16" s="9">
        <v>17.861000000000001</v>
      </c>
      <c r="EF16" s="9">
        <v>25.687000000000001</v>
      </c>
      <c r="EG16" s="9">
        <v>52.999000000000002</v>
      </c>
      <c r="EH16" s="9">
        <v>21.111000000000001</v>
      </c>
      <c r="EI16" s="9">
        <v>74.11</v>
      </c>
      <c r="EJ16" s="9">
        <v>7.6589999999999998</v>
      </c>
      <c r="EK16" s="9">
        <v>12.619</v>
      </c>
      <c r="EL16" s="9">
        <v>19.870999999999999</v>
      </c>
      <c r="EM16" s="9">
        <v>40.149000000000001</v>
      </c>
      <c r="EN16" s="9">
        <v>18.21</v>
      </c>
      <c r="EO16" s="9">
        <v>58.359000000000002</v>
      </c>
      <c r="EP16" s="9">
        <v>1.7929999999999999</v>
      </c>
      <c r="EQ16" s="9">
        <v>5.2409999999999997</v>
      </c>
      <c r="ER16" s="9">
        <v>5.8159999999999998</v>
      </c>
      <c r="ES16" s="9">
        <v>12.85</v>
      </c>
      <c r="ET16" s="9">
        <v>2.9009999999999998</v>
      </c>
      <c r="EU16" s="9">
        <v>15.750999999999999</v>
      </c>
      <c r="EV16" s="9">
        <v>0.435</v>
      </c>
      <c r="EW16" s="9">
        <v>0.88500000000000001</v>
      </c>
      <c r="EX16" s="9">
        <v>0.49199999999999999</v>
      </c>
      <c r="EY16" s="9">
        <v>1.8120000000000001</v>
      </c>
      <c r="EZ16" s="9">
        <v>1.9790000000000001</v>
      </c>
      <c r="FA16" s="9">
        <v>3.7909999999999999</v>
      </c>
      <c r="FB16" s="9">
        <v>0.13</v>
      </c>
      <c r="FC16" s="9">
        <v>0</v>
      </c>
      <c r="FD16" s="9">
        <v>0.56499999999999995</v>
      </c>
      <c r="FE16" s="9">
        <v>0.69499999999999995</v>
      </c>
      <c r="FF16" s="9">
        <v>0</v>
      </c>
      <c r="FG16" s="9">
        <v>0.69499999999999995</v>
      </c>
      <c r="FH16" s="9">
        <v>5.9359999999999999</v>
      </c>
      <c r="FI16" s="9">
        <v>4.093</v>
      </c>
      <c r="FJ16" s="9">
        <v>7.29</v>
      </c>
      <c r="FK16" s="9">
        <v>17.318999999999999</v>
      </c>
      <c r="FL16" s="9">
        <v>5.7190000000000003</v>
      </c>
      <c r="FM16" s="9">
        <v>23.038</v>
      </c>
      <c r="FN16" s="9">
        <v>153.56299999999999</v>
      </c>
      <c r="FO16" s="9">
        <v>140.59</v>
      </c>
      <c r="FP16" s="9">
        <v>121.822</v>
      </c>
      <c r="FQ16" s="9">
        <v>415.976</v>
      </c>
      <c r="FR16" s="9">
        <v>112.81399999999999</v>
      </c>
      <c r="FS16" s="9">
        <v>528.79</v>
      </c>
      <c r="FT16" s="9">
        <v>52.393000000000001</v>
      </c>
      <c r="FU16" s="9">
        <v>77.058999999999997</v>
      </c>
      <c r="FV16" s="9">
        <v>81.495000000000005</v>
      </c>
      <c r="FW16" s="9">
        <v>210.947</v>
      </c>
      <c r="FX16" s="9">
        <v>77.731999999999999</v>
      </c>
      <c r="FY16" s="9">
        <v>288.67899999999997</v>
      </c>
      <c r="FZ16" s="9">
        <v>21.744</v>
      </c>
      <c r="GA16" s="9">
        <v>31.495000000000001</v>
      </c>
      <c r="GB16" s="9">
        <v>41.198999999999998</v>
      </c>
      <c r="GC16" s="9">
        <v>94.438000000000002</v>
      </c>
      <c r="GD16" s="9">
        <v>48.926000000000002</v>
      </c>
      <c r="GE16" s="9">
        <v>143.364</v>
      </c>
      <c r="GF16" s="9">
        <v>30.649000000000001</v>
      </c>
      <c r="GG16" s="9">
        <v>45.564</v>
      </c>
      <c r="GH16" s="9">
        <v>40.295999999999999</v>
      </c>
      <c r="GI16" s="9">
        <v>116.51</v>
      </c>
      <c r="GJ16" s="9">
        <v>28.806000000000001</v>
      </c>
      <c r="GK16" s="9">
        <v>145.316</v>
      </c>
      <c r="GL16" s="9">
        <v>10.17</v>
      </c>
      <c r="GM16" s="9">
        <v>11.568</v>
      </c>
      <c r="GN16" s="9">
        <v>5.2050000000000001</v>
      </c>
      <c r="GO16" s="9">
        <v>26.943000000000001</v>
      </c>
      <c r="GP16" s="9">
        <v>3.452</v>
      </c>
      <c r="GQ16" s="9">
        <v>30.395</v>
      </c>
      <c r="GR16" s="9">
        <v>1.704</v>
      </c>
      <c r="GS16" s="9">
        <v>5.8849999999999998</v>
      </c>
      <c r="GT16" s="9">
        <v>3.4409999999999998</v>
      </c>
      <c r="GU16" s="9">
        <v>11.029</v>
      </c>
      <c r="GV16" s="9">
        <v>1.97</v>
      </c>
      <c r="GW16" s="9">
        <v>13</v>
      </c>
      <c r="GX16" s="9">
        <v>88.43</v>
      </c>
      <c r="GY16" s="9">
        <v>45.701999999999998</v>
      </c>
      <c r="GZ16" s="9">
        <v>31.34</v>
      </c>
      <c r="HA16" s="9">
        <v>165.47200000000001</v>
      </c>
      <c r="HB16" s="9">
        <v>28.530999999999999</v>
      </c>
      <c r="HC16" s="9">
        <v>194.00299999999999</v>
      </c>
      <c r="HD16" s="9">
        <v>1184.4010000000001</v>
      </c>
      <c r="HE16" s="9">
        <v>692.08100000000002</v>
      </c>
      <c r="HF16" s="9">
        <v>609.38499999999999</v>
      </c>
      <c r="HG16" s="9">
        <v>2485.8679999999999</v>
      </c>
      <c r="HH16" s="9">
        <v>568.25599999999997</v>
      </c>
      <c r="HI16" s="9">
        <v>3054.1239999999998</v>
      </c>
    </row>
    <row r="17" spans="1:217">
      <c r="A17" s="10">
        <v>42156</v>
      </c>
      <c r="B17" s="9">
        <v>1015.428</v>
      </c>
      <c r="C17" s="9">
        <v>539.63400000000001</v>
      </c>
      <c r="D17" s="9">
        <v>461.726</v>
      </c>
      <c r="E17" s="9">
        <v>2016.788</v>
      </c>
      <c r="F17" s="9">
        <v>450.7</v>
      </c>
      <c r="G17" s="9">
        <v>2467.4879999999998</v>
      </c>
      <c r="H17" s="9">
        <v>553.91899999999998</v>
      </c>
      <c r="I17" s="9">
        <v>367.55900000000003</v>
      </c>
      <c r="J17" s="9">
        <v>327.666</v>
      </c>
      <c r="K17" s="9">
        <v>1249.144</v>
      </c>
      <c r="L17" s="9">
        <v>318.702</v>
      </c>
      <c r="M17" s="9">
        <v>1567.846</v>
      </c>
      <c r="N17" s="9">
        <v>192.72300000000001</v>
      </c>
      <c r="O17" s="9">
        <v>135.733</v>
      </c>
      <c r="P17" s="9">
        <v>152.91999999999999</v>
      </c>
      <c r="Q17" s="9">
        <v>481.37599999999998</v>
      </c>
      <c r="R17" s="9">
        <v>172.78800000000001</v>
      </c>
      <c r="S17" s="9">
        <v>654.16399999999999</v>
      </c>
      <c r="T17" s="9">
        <v>27.170999999999999</v>
      </c>
      <c r="U17" s="9">
        <v>17.210999999999999</v>
      </c>
      <c r="V17" s="9">
        <v>11.026</v>
      </c>
      <c r="W17" s="9">
        <v>55.406999999999996</v>
      </c>
      <c r="X17" s="9">
        <v>12.923999999999999</v>
      </c>
      <c r="Y17" s="9">
        <v>68.331999999999994</v>
      </c>
      <c r="Z17" s="9">
        <v>334.02600000000001</v>
      </c>
      <c r="AA17" s="9">
        <v>214.61500000000001</v>
      </c>
      <c r="AB17" s="9">
        <v>163.72</v>
      </c>
      <c r="AC17" s="9">
        <v>712.36099999999999</v>
      </c>
      <c r="AD17" s="9">
        <v>132.989</v>
      </c>
      <c r="AE17" s="9">
        <v>845.35</v>
      </c>
      <c r="AF17" s="9">
        <v>379.69</v>
      </c>
      <c r="AG17" s="9">
        <v>142.41</v>
      </c>
      <c r="AH17" s="9">
        <v>97.872</v>
      </c>
      <c r="AI17" s="9">
        <v>619.97199999999998</v>
      </c>
      <c r="AJ17" s="9">
        <v>103.45</v>
      </c>
      <c r="AK17" s="9">
        <v>723.423</v>
      </c>
      <c r="AL17" s="9">
        <v>14.98</v>
      </c>
      <c r="AM17" s="9">
        <v>14.33</v>
      </c>
      <c r="AN17" s="9">
        <v>6.9509999999999996</v>
      </c>
      <c r="AO17" s="9">
        <v>36.261000000000003</v>
      </c>
      <c r="AP17" s="9">
        <v>3.6280000000000001</v>
      </c>
      <c r="AQ17" s="9">
        <v>39.887999999999998</v>
      </c>
      <c r="AR17" s="9">
        <v>4.5659999999999998</v>
      </c>
      <c r="AS17" s="9">
        <v>4.2190000000000003</v>
      </c>
      <c r="AT17" s="9">
        <v>4.6669999999999998</v>
      </c>
      <c r="AU17" s="9">
        <v>13.452</v>
      </c>
      <c r="AV17" s="9">
        <v>2.1669999999999998</v>
      </c>
      <c r="AW17" s="9">
        <v>15.618</v>
      </c>
      <c r="AX17" s="9">
        <v>328.62900000000002</v>
      </c>
      <c r="AY17" s="9">
        <v>100.87</v>
      </c>
      <c r="AZ17" s="9">
        <v>65.308000000000007</v>
      </c>
      <c r="BA17" s="9">
        <v>494.80700000000002</v>
      </c>
      <c r="BB17" s="9">
        <v>69.977000000000004</v>
      </c>
      <c r="BC17" s="9">
        <v>564.78399999999999</v>
      </c>
      <c r="BD17" s="9">
        <v>8.484</v>
      </c>
      <c r="BE17" s="9">
        <v>5.609</v>
      </c>
      <c r="BF17" s="9">
        <v>5.556</v>
      </c>
      <c r="BG17" s="9">
        <v>19.648</v>
      </c>
      <c r="BH17" s="9">
        <v>5.9349999999999996</v>
      </c>
      <c r="BI17" s="9">
        <v>25.582999999999998</v>
      </c>
      <c r="BJ17" s="9">
        <v>2.5419999999999998</v>
      </c>
      <c r="BK17" s="9">
        <v>1.73</v>
      </c>
      <c r="BL17" s="9">
        <v>0.95299999999999996</v>
      </c>
      <c r="BM17" s="9">
        <v>5.2240000000000002</v>
      </c>
      <c r="BN17" s="9">
        <v>0.40500000000000003</v>
      </c>
      <c r="BO17" s="9">
        <v>5.6289999999999996</v>
      </c>
      <c r="BP17" s="9">
        <v>20.49</v>
      </c>
      <c r="BQ17" s="9">
        <v>15.653</v>
      </c>
      <c r="BR17" s="9">
        <v>14.438000000000001</v>
      </c>
      <c r="BS17" s="9">
        <v>50.581000000000003</v>
      </c>
      <c r="BT17" s="9">
        <v>21.338999999999999</v>
      </c>
      <c r="BU17" s="9">
        <v>71.92</v>
      </c>
      <c r="BV17" s="9">
        <v>53.988999999999997</v>
      </c>
      <c r="BW17" s="9">
        <v>22.63</v>
      </c>
      <c r="BX17" s="9">
        <v>27.66</v>
      </c>
      <c r="BY17" s="9">
        <v>104.279</v>
      </c>
      <c r="BZ17" s="9">
        <v>19.614999999999998</v>
      </c>
      <c r="CA17" s="9">
        <v>123.893</v>
      </c>
      <c r="CB17" s="9">
        <v>0.48699999999999999</v>
      </c>
      <c r="CC17" s="9">
        <v>0.39300000000000002</v>
      </c>
      <c r="CD17" s="9">
        <v>1.3149999999999999</v>
      </c>
      <c r="CE17" s="9">
        <v>2.1949999999999998</v>
      </c>
      <c r="CF17" s="9">
        <v>0</v>
      </c>
      <c r="CG17" s="9">
        <v>2.1949999999999998</v>
      </c>
      <c r="CH17" s="9">
        <v>0.61499999999999999</v>
      </c>
      <c r="CI17" s="9">
        <v>0.17799999999999999</v>
      </c>
      <c r="CJ17" s="9">
        <v>0</v>
      </c>
      <c r="CK17" s="9">
        <v>0.79300000000000004</v>
      </c>
      <c r="CL17" s="9">
        <v>0.48299999999999998</v>
      </c>
      <c r="CM17" s="9">
        <v>1.2769999999999999</v>
      </c>
      <c r="CN17" s="9">
        <v>2.234</v>
      </c>
      <c r="CO17" s="9">
        <v>1.236</v>
      </c>
      <c r="CP17" s="9">
        <v>0.76200000000000001</v>
      </c>
      <c r="CQ17" s="9">
        <v>4.2320000000000002</v>
      </c>
      <c r="CR17" s="9">
        <v>0.17699999999999999</v>
      </c>
      <c r="CS17" s="9">
        <v>4.4089999999999998</v>
      </c>
      <c r="CT17" s="9">
        <v>0.92300000000000004</v>
      </c>
      <c r="CU17" s="9">
        <v>0.25</v>
      </c>
      <c r="CV17" s="9">
        <v>0.34699999999999998</v>
      </c>
      <c r="CW17" s="9">
        <v>1.52</v>
      </c>
      <c r="CX17" s="9">
        <v>0</v>
      </c>
      <c r="CY17" s="9">
        <v>1.52</v>
      </c>
      <c r="CZ17" s="9">
        <v>13.9</v>
      </c>
      <c r="DA17" s="9">
        <v>4.7080000000000002</v>
      </c>
      <c r="DB17" s="9">
        <v>3.3620000000000001</v>
      </c>
      <c r="DC17" s="9">
        <v>21.97</v>
      </c>
      <c r="DD17" s="9">
        <v>1.095</v>
      </c>
      <c r="DE17" s="9">
        <v>23.064</v>
      </c>
      <c r="DF17" s="9">
        <v>1.8109999999999999</v>
      </c>
      <c r="DG17" s="9">
        <v>1.4279999999999999</v>
      </c>
      <c r="DH17" s="9">
        <v>1.5660000000000001</v>
      </c>
      <c r="DI17" s="9">
        <v>4.8049999999999997</v>
      </c>
      <c r="DJ17" s="9">
        <v>0</v>
      </c>
      <c r="DK17" s="9">
        <v>4.8049999999999997</v>
      </c>
      <c r="DL17" s="9">
        <v>34.018999999999998</v>
      </c>
      <c r="DM17" s="9">
        <v>14.436999999999999</v>
      </c>
      <c r="DN17" s="9">
        <v>20.308</v>
      </c>
      <c r="DO17" s="9">
        <v>68.763999999999996</v>
      </c>
      <c r="DP17" s="9">
        <v>17.86</v>
      </c>
      <c r="DQ17" s="9">
        <v>86.623999999999995</v>
      </c>
      <c r="DR17" s="9">
        <v>185.25</v>
      </c>
      <c r="DS17" s="9">
        <v>175.31700000000001</v>
      </c>
      <c r="DT17" s="9">
        <v>148.63</v>
      </c>
      <c r="DU17" s="9">
        <v>509.197</v>
      </c>
      <c r="DV17" s="9">
        <v>142.80699999999999</v>
      </c>
      <c r="DW17" s="9">
        <v>652.005</v>
      </c>
      <c r="DX17" s="9">
        <v>14.145</v>
      </c>
      <c r="DY17" s="9">
        <v>32.124000000000002</v>
      </c>
      <c r="DZ17" s="9">
        <v>27.684999999999999</v>
      </c>
      <c r="EA17" s="9">
        <v>73.953999999999994</v>
      </c>
      <c r="EB17" s="9">
        <v>26.440999999999999</v>
      </c>
      <c r="EC17" s="9">
        <v>100.395</v>
      </c>
      <c r="ED17" s="9">
        <v>6.6150000000000002</v>
      </c>
      <c r="EE17" s="9">
        <v>23.491</v>
      </c>
      <c r="EF17" s="9">
        <v>20.725999999999999</v>
      </c>
      <c r="EG17" s="9">
        <v>50.832999999999998</v>
      </c>
      <c r="EH17" s="9">
        <v>20.538</v>
      </c>
      <c r="EI17" s="9">
        <v>71.370999999999995</v>
      </c>
      <c r="EJ17" s="9">
        <v>6.2839999999999998</v>
      </c>
      <c r="EK17" s="9">
        <v>17.91</v>
      </c>
      <c r="EL17" s="9">
        <v>18.044</v>
      </c>
      <c r="EM17" s="9">
        <v>42.238</v>
      </c>
      <c r="EN17" s="9">
        <v>17.370999999999999</v>
      </c>
      <c r="EO17" s="9">
        <v>59.609000000000002</v>
      </c>
      <c r="EP17" s="9">
        <v>0.33100000000000002</v>
      </c>
      <c r="EQ17" s="9">
        <v>5.5810000000000004</v>
      </c>
      <c r="ER17" s="9">
        <v>2.6829999999999998</v>
      </c>
      <c r="ES17" s="9">
        <v>8.5950000000000006</v>
      </c>
      <c r="ET17" s="9">
        <v>3.1669999999999998</v>
      </c>
      <c r="EU17" s="9">
        <v>11.762</v>
      </c>
      <c r="EV17" s="9">
        <v>0.80700000000000005</v>
      </c>
      <c r="EW17" s="9">
        <v>1.5429999999999999</v>
      </c>
      <c r="EX17" s="9">
        <v>0.629</v>
      </c>
      <c r="EY17" s="9">
        <v>2.9790000000000001</v>
      </c>
      <c r="EZ17" s="9">
        <v>0.38500000000000001</v>
      </c>
      <c r="FA17" s="9">
        <v>3.3639999999999999</v>
      </c>
      <c r="FB17" s="9">
        <v>0.434</v>
      </c>
      <c r="FC17" s="9">
        <v>2.1829999999999998</v>
      </c>
      <c r="FD17" s="9">
        <v>0.501</v>
      </c>
      <c r="FE17" s="9">
        <v>3.1179999999999999</v>
      </c>
      <c r="FF17" s="9">
        <v>0.90500000000000003</v>
      </c>
      <c r="FG17" s="9">
        <v>4.0229999999999997</v>
      </c>
      <c r="FH17" s="9">
        <v>5.4130000000000003</v>
      </c>
      <c r="FI17" s="9">
        <v>4.907</v>
      </c>
      <c r="FJ17" s="9">
        <v>5.8280000000000003</v>
      </c>
      <c r="FK17" s="9">
        <v>16.148</v>
      </c>
      <c r="FL17" s="9">
        <v>3.766</v>
      </c>
      <c r="FM17" s="9">
        <v>19.914000000000001</v>
      </c>
      <c r="FN17" s="9">
        <v>171.10499999999999</v>
      </c>
      <c r="FO17" s="9">
        <v>143.19300000000001</v>
      </c>
      <c r="FP17" s="9">
        <v>120.94499999999999</v>
      </c>
      <c r="FQ17" s="9">
        <v>435.24299999999999</v>
      </c>
      <c r="FR17" s="9">
        <v>116.366</v>
      </c>
      <c r="FS17" s="9">
        <v>551.61</v>
      </c>
      <c r="FT17" s="9">
        <v>61.338000000000001</v>
      </c>
      <c r="FU17" s="9">
        <v>86.165999999999997</v>
      </c>
      <c r="FV17" s="9">
        <v>81.501000000000005</v>
      </c>
      <c r="FW17" s="9">
        <v>229.005</v>
      </c>
      <c r="FX17" s="9">
        <v>82.287000000000006</v>
      </c>
      <c r="FY17" s="9">
        <v>311.29199999999997</v>
      </c>
      <c r="FZ17" s="9">
        <v>23.896999999999998</v>
      </c>
      <c r="GA17" s="9">
        <v>38.915999999999997</v>
      </c>
      <c r="GB17" s="9">
        <v>39.03</v>
      </c>
      <c r="GC17" s="9">
        <v>101.842</v>
      </c>
      <c r="GD17" s="9">
        <v>49.975999999999999</v>
      </c>
      <c r="GE17" s="9">
        <v>151.81800000000001</v>
      </c>
      <c r="GF17" s="9">
        <v>37.442</v>
      </c>
      <c r="GG17" s="9">
        <v>47.25</v>
      </c>
      <c r="GH17" s="9">
        <v>42.470999999999997</v>
      </c>
      <c r="GI17" s="9">
        <v>127.163</v>
      </c>
      <c r="GJ17" s="9">
        <v>32.311</v>
      </c>
      <c r="GK17" s="9">
        <v>159.47399999999999</v>
      </c>
      <c r="GL17" s="9">
        <v>12.201000000000001</v>
      </c>
      <c r="GM17" s="9">
        <v>9.9969999999999999</v>
      </c>
      <c r="GN17" s="9">
        <v>3.3079999999999998</v>
      </c>
      <c r="GO17" s="9">
        <v>25.506</v>
      </c>
      <c r="GP17" s="9">
        <v>3.3929999999999998</v>
      </c>
      <c r="GQ17" s="9">
        <v>28.899000000000001</v>
      </c>
      <c r="GR17" s="9">
        <v>3.629</v>
      </c>
      <c r="GS17" s="9">
        <v>4.5019999999999998</v>
      </c>
      <c r="GT17" s="9">
        <v>1.48</v>
      </c>
      <c r="GU17" s="9">
        <v>9.6110000000000007</v>
      </c>
      <c r="GV17" s="9">
        <v>2.367</v>
      </c>
      <c r="GW17" s="9">
        <v>11.978</v>
      </c>
      <c r="GX17" s="9">
        <v>92.585999999999999</v>
      </c>
      <c r="GY17" s="9">
        <v>40.131999999999998</v>
      </c>
      <c r="GZ17" s="9">
        <v>34.209000000000003</v>
      </c>
      <c r="HA17" s="9">
        <v>166.92699999999999</v>
      </c>
      <c r="HB17" s="9">
        <v>26.422000000000001</v>
      </c>
      <c r="HC17" s="9">
        <v>193.34899999999999</v>
      </c>
      <c r="HD17" s="9">
        <v>1200.6780000000001</v>
      </c>
      <c r="HE17" s="9">
        <v>714.95100000000002</v>
      </c>
      <c r="HF17" s="9">
        <v>610.35599999999999</v>
      </c>
      <c r="HG17" s="9">
        <v>2525.9850000000001</v>
      </c>
      <c r="HH17" s="9">
        <v>593.50699999999995</v>
      </c>
      <c r="HI17" s="9">
        <v>3119.4920000000002</v>
      </c>
    </row>
    <row r="18" spans="1:217">
      <c r="A18" s="10">
        <v>42522</v>
      </c>
      <c r="B18" s="9">
        <v>1024.9159999999999</v>
      </c>
      <c r="C18" s="9">
        <v>563.23599999999999</v>
      </c>
      <c r="D18" s="9">
        <v>462.59800000000001</v>
      </c>
      <c r="E18" s="9">
        <v>2050.75</v>
      </c>
      <c r="F18" s="9">
        <v>451.75</v>
      </c>
      <c r="G18" s="9">
        <v>2502.5</v>
      </c>
      <c r="H18" s="9">
        <v>569.13800000000003</v>
      </c>
      <c r="I18" s="9">
        <v>390.27</v>
      </c>
      <c r="J18" s="9">
        <v>338.428</v>
      </c>
      <c r="K18" s="9">
        <v>1297.836</v>
      </c>
      <c r="L18" s="9">
        <v>308.48500000000001</v>
      </c>
      <c r="M18" s="9">
        <v>1606.3209999999999</v>
      </c>
      <c r="N18" s="9">
        <v>184.18299999999999</v>
      </c>
      <c r="O18" s="9">
        <v>143.864</v>
      </c>
      <c r="P18" s="9">
        <v>155.34800000000001</v>
      </c>
      <c r="Q18" s="9">
        <v>483.39600000000002</v>
      </c>
      <c r="R18" s="9">
        <v>159.24799999999999</v>
      </c>
      <c r="S18" s="9">
        <v>642.64400000000001</v>
      </c>
      <c r="T18" s="9">
        <v>28.315000000000001</v>
      </c>
      <c r="U18" s="9">
        <v>16.972999999999999</v>
      </c>
      <c r="V18" s="9">
        <v>11.694000000000001</v>
      </c>
      <c r="W18" s="9">
        <v>56.981999999999999</v>
      </c>
      <c r="X18" s="9">
        <v>15.122</v>
      </c>
      <c r="Y18" s="9">
        <v>72.103999999999999</v>
      </c>
      <c r="Z18" s="9">
        <v>356.64</v>
      </c>
      <c r="AA18" s="9">
        <v>229.43299999999999</v>
      </c>
      <c r="AB18" s="9">
        <v>171.386</v>
      </c>
      <c r="AC18" s="9">
        <v>757.45799999999997</v>
      </c>
      <c r="AD18" s="9">
        <v>134.11500000000001</v>
      </c>
      <c r="AE18" s="9">
        <v>891.57299999999998</v>
      </c>
      <c r="AF18" s="9">
        <v>375.12400000000002</v>
      </c>
      <c r="AG18" s="9">
        <v>139.28899999999999</v>
      </c>
      <c r="AH18" s="9">
        <v>95.046999999999997</v>
      </c>
      <c r="AI18" s="9">
        <v>609.46</v>
      </c>
      <c r="AJ18" s="9">
        <v>107.074</v>
      </c>
      <c r="AK18" s="9">
        <v>716.53399999999999</v>
      </c>
      <c r="AL18" s="9">
        <v>23.73</v>
      </c>
      <c r="AM18" s="9">
        <v>11.01</v>
      </c>
      <c r="AN18" s="9">
        <v>8.3109999999999999</v>
      </c>
      <c r="AO18" s="9">
        <v>43.051000000000002</v>
      </c>
      <c r="AP18" s="9">
        <v>5.4909999999999997</v>
      </c>
      <c r="AQ18" s="9">
        <v>48.542000000000002</v>
      </c>
      <c r="AR18" s="9">
        <v>2.6840000000000002</v>
      </c>
      <c r="AS18" s="9">
        <v>1.0980000000000001</v>
      </c>
      <c r="AT18" s="9">
        <v>2.5790000000000002</v>
      </c>
      <c r="AU18" s="9">
        <v>6.3609999999999998</v>
      </c>
      <c r="AV18" s="9">
        <v>1.958</v>
      </c>
      <c r="AW18" s="9">
        <v>8.3190000000000008</v>
      </c>
      <c r="AX18" s="9">
        <v>321.95100000000002</v>
      </c>
      <c r="AY18" s="9">
        <v>103.357</v>
      </c>
      <c r="AZ18" s="9">
        <v>62.521000000000001</v>
      </c>
      <c r="BA18" s="9">
        <v>487.82900000000001</v>
      </c>
      <c r="BB18" s="9">
        <v>64.557000000000002</v>
      </c>
      <c r="BC18" s="9">
        <v>552.38499999999999</v>
      </c>
      <c r="BD18" s="9">
        <v>9.2899999999999991</v>
      </c>
      <c r="BE18" s="9">
        <v>7.0810000000000004</v>
      </c>
      <c r="BF18" s="9">
        <v>3.069</v>
      </c>
      <c r="BG18" s="9">
        <v>19.440000000000001</v>
      </c>
      <c r="BH18" s="9">
        <v>5.1029999999999998</v>
      </c>
      <c r="BI18" s="9">
        <v>24.544</v>
      </c>
      <c r="BJ18" s="9">
        <v>0.99399999999999999</v>
      </c>
      <c r="BK18" s="9">
        <v>1.3180000000000001</v>
      </c>
      <c r="BL18" s="9">
        <v>1.8859999999999999</v>
      </c>
      <c r="BM18" s="9">
        <v>4.1989999999999998</v>
      </c>
      <c r="BN18" s="9">
        <v>2.3479999999999999</v>
      </c>
      <c r="BO18" s="9">
        <v>6.5469999999999997</v>
      </c>
      <c r="BP18" s="9">
        <v>16.475000000000001</v>
      </c>
      <c r="BQ18" s="9">
        <v>15.423999999999999</v>
      </c>
      <c r="BR18" s="9">
        <v>16.681999999999999</v>
      </c>
      <c r="BS18" s="9">
        <v>48.581000000000003</v>
      </c>
      <c r="BT18" s="9">
        <v>27.617000000000001</v>
      </c>
      <c r="BU18" s="9">
        <v>76.197999999999993</v>
      </c>
      <c r="BV18" s="9">
        <v>61.448999999999998</v>
      </c>
      <c r="BW18" s="9">
        <v>25.965</v>
      </c>
      <c r="BX18" s="9">
        <v>18.042000000000002</v>
      </c>
      <c r="BY18" s="9">
        <v>105.455</v>
      </c>
      <c r="BZ18" s="9">
        <v>28.521000000000001</v>
      </c>
      <c r="CA18" s="9">
        <v>133.977</v>
      </c>
      <c r="CB18" s="9">
        <v>9.4E-2</v>
      </c>
      <c r="CC18" s="9">
        <v>0.44600000000000001</v>
      </c>
      <c r="CD18" s="9">
        <v>0</v>
      </c>
      <c r="CE18" s="9">
        <v>0.54</v>
      </c>
      <c r="CF18" s="9">
        <v>0.61699999999999999</v>
      </c>
      <c r="CG18" s="9">
        <v>1.1579999999999999</v>
      </c>
      <c r="CH18" s="9">
        <v>0.59</v>
      </c>
      <c r="CI18" s="9">
        <v>0.34599999999999997</v>
      </c>
      <c r="CJ18" s="9">
        <v>0</v>
      </c>
      <c r="CK18" s="9">
        <v>0.93600000000000005</v>
      </c>
      <c r="CL18" s="9">
        <v>0</v>
      </c>
      <c r="CM18" s="9">
        <v>0.93600000000000005</v>
      </c>
      <c r="CN18" s="9">
        <v>3.7210000000000001</v>
      </c>
      <c r="CO18" s="9">
        <v>1.627</v>
      </c>
      <c r="CP18" s="9">
        <v>0.35499999999999998</v>
      </c>
      <c r="CQ18" s="9">
        <v>5.702</v>
      </c>
      <c r="CR18" s="9">
        <v>0</v>
      </c>
      <c r="CS18" s="9">
        <v>5.702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11.829000000000001</v>
      </c>
      <c r="DA18" s="9">
        <v>1.7629999999999999</v>
      </c>
      <c r="DB18" s="9">
        <v>1.448</v>
      </c>
      <c r="DC18" s="9">
        <v>15.04</v>
      </c>
      <c r="DD18" s="9">
        <v>2.085</v>
      </c>
      <c r="DE18" s="9">
        <v>17.125</v>
      </c>
      <c r="DF18" s="9">
        <v>0.35599999999999998</v>
      </c>
      <c r="DG18" s="9">
        <v>0</v>
      </c>
      <c r="DH18" s="9">
        <v>1.085</v>
      </c>
      <c r="DI18" s="9">
        <v>1.4410000000000001</v>
      </c>
      <c r="DJ18" s="9">
        <v>1.4650000000000001</v>
      </c>
      <c r="DK18" s="9">
        <v>2.9049999999999998</v>
      </c>
      <c r="DL18" s="9">
        <v>44.859000000000002</v>
      </c>
      <c r="DM18" s="9">
        <v>21.783000000000001</v>
      </c>
      <c r="DN18" s="9">
        <v>15.154</v>
      </c>
      <c r="DO18" s="9">
        <v>81.796000000000006</v>
      </c>
      <c r="DP18" s="9">
        <v>24.353999999999999</v>
      </c>
      <c r="DQ18" s="9">
        <v>106.151</v>
      </c>
      <c r="DR18" s="9">
        <v>174.15199999999999</v>
      </c>
      <c r="DS18" s="9">
        <v>177.24</v>
      </c>
      <c r="DT18" s="9">
        <v>160.08000000000001</v>
      </c>
      <c r="DU18" s="9">
        <v>511.47199999999998</v>
      </c>
      <c r="DV18" s="9">
        <v>144.94800000000001</v>
      </c>
      <c r="DW18" s="9">
        <v>656.42</v>
      </c>
      <c r="DX18" s="9">
        <v>15.311</v>
      </c>
      <c r="DY18" s="9">
        <v>32.857999999999997</v>
      </c>
      <c r="DZ18" s="9">
        <v>26.634</v>
      </c>
      <c r="EA18" s="9">
        <v>74.802000000000007</v>
      </c>
      <c r="EB18" s="9">
        <v>28.341000000000001</v>
      </c>
      <c r="EC18" s="9">
        <v>103.143</v>
      </c>
      <c r="ED18" s="9">
        <v>11.17</v>
      </c>
      <c r="EE18" s="9">
        <v>22.177</v>
      </c>
      <c r="EF18" s="9">
        <v>19.992999999999999</v>
      </c>
      <c r="EG18" s="9">
        <v>53.341000000000001</v>
      </c>
      <c r="EH18" s="9">
        <v>22.306999999999999</v>
      </c>
      <c r="EI18" s="9">
        <v>75.647999999999996</v>
      </c>
      <c r="EJ18" s="9">
        <v>8.8390000000000004</v>
      </c>
      <c r="EK18" s="9">
        <v>15.776999999999999</v>
      </c>
      <c r="EL18" s="9">
        <v>16.573</v>
      </c>
      <c r="EM18" s="9">
        <v>41.188000000000002</v>
      </c>
      <c r="EN18" s="9">
        <v>18.643999999999998</v>
      </c>
      <c r="EO18" s="9">
        <v>59.832000000000001</v>
      </c>
      <c r="EP18" s="9">
        <v>2.3319999999999999</v>
      </c>
      <c r="EQ18" s="9">
        <v>6.4009999999999998</v>
      </c>
      <c r="ER18" s="9">
        <v>3.42</v>
      </c>
      <c r="ES18" s="9">
        <v>12.153</v>
      </c>
      <c r="ET18" s="9">
        <v>3.6629999999999998</v>
      </c>
      <c r="EU18" s="9">
        <v>15.816000000000001</v>
      </c>
      <c r="EV18" s="9">
        <v>0.33800000000000002</v>
      </c>
      <c r="EW18" s="9">
        <v>0.72599999999999998</v>
      </c>
      <c r="EX18" s="9">
        <v>1.7410000000000001</v>
      </c>
      <c r="EY18" s="9">
        <v>2.8039999999999998</v>
      </c>
      <c r="EZ18" s="9">
        <v>0</v>
      </c>
      <c r="FA18" s="9">
        <v>2.8039999999999998</v>
      </c>
      <c r="FB18" s="9">
        <v>0.182</v>
      </c>
      <c r="FC18" s="9">
        <v>1.825</v>
      </c>
      <c r="FD18" s="9">
        <v>0.92</v>
      </c>
      <c r="FE18" s="9">
        <v>2.927</v>
      </c>
      <c r="FF18" s="9">
        <v>0.49299999999999999</v>
      </c>
      <c r="FG18" s="9">
        <v>3.42</v>
      </c>
      <c r="FH18" s="9">
        <v>3.62</v>
      </c>
      <c r="FI18" s="9">
        <v>7.2240000000000002</v>
      </c>
      <c r="FJ18" s="9">
        <v>2.802</v>
      </c>
      <c r="FK18" s="9">
        <v>13.646000000000001</v>
      </c>
      <c r="FL18" s="9">
        <v>5.3959999999999999</v>
      </c>
      <c r="FM18" s="9">
        <v>19.042999999999999</v>
      </c>
      <c r="FN18" s="9">
        <v>158.84100000000001</v>
      </c>
      <c r="FO18" s="9">
        <v>144.38200000000001</v>
      </c>
      <c r="FP18" s="9">
        <v>133.446</v>
      </c>
      <c r="FQ18" s="9">
        <v>436.66899999999998</v>
      </c>
      <c r="FR18" s="9">
        <v>116.607</v>
      </c>
      <c r="FS18" s="9">
        <v>553.27599999999995</v>
      </c>
      <c r="FT18" s="9">
        <v>59.048000000000002</v>
      </c>
      <c r="FU18" s="9">
        <v>83.34</v>
      </c>
      <c r="FV18" s="9">
        <v>88.197000000000003</v>
      </c>
      <c r="FW18" s="9">
        <v>230.58500000000001</v>
      </c>
      <c r="FX18" s="9">
        <v>83.366</v>
      </c>
      <c r="FY18" s="9">
        <v>313.95100000000002</v>
      </c>
      <c r="FZ18" s="9">
        <v>21.13</v>
      </c>
      <c r="GA18" s="9">
        <v>37.084000000000003</v>
      </c>
      <c r="GB18" s="9">
        <v>46.34</v>
      </c>
      <c r="GC18" s="9">
        <v>104.554</v>
      </c>
      <c r="GD18" s="9">
        <v>54.195999999999998</v>
      </c>
      <c r="GE18" s="9">
        <v>158.75</v>
      </c>
      <c r="GF18" s="9">
        <v>37.918999999999997</v>
      </c>
      <c r="GG18" s="9">
        <v>46.256</v>
      </c>
      <c r="GH18" s="9">
        <v>41.856999999999999</v>
      </c>
      <c r="GI18" s="9">
        <v>126.03100000000001</v>
      </c>
      <c r="GJ18" s="9">
        <v>29.169</v>
      </c>
      <c r="GK18" s="9">
        <v>155.20099999999999</v>
      </c>
      <c r="GL18" s="9">
        <v>8.6509999999999998</v>
      </c>
      <c r="GM18" s="9">
        <v>14.353</v>
      </c>
      <c r="GN18" s="9">
        <v>7.07</v>
      </c>
      <c r="GO18" s="9">
        <v>30.074000000000002</v>
      </c>
      <c r="GP18" s="9">
        <v>3.4060000000000001</v>
      </c>
      <c r="GQ18" s="9">
        <v>33.479999999999997</v>
      </c>
      <c r="GR18" s="9">
        <v>2.1379999999999999</v>
      </c>
      <c r="GS18" s="9">
        <v>3.4740000000000002</v>
      </c>
      <c r="GT18" s="9">
        <v>5.3659999999999997</v>
      </c>
      <c r="GU18" s="9">
        <v>10.978</v>
      </c>
      <c r="GV18" s="9">
        <v>2.871</v>
      </c>
      <c r="GW18" s="9">
        <v>13.85</v>
      </c>
      <c r="GX18" s="9">
        <v>87.296000000000006</v>
      </c>
      <c r="GY18" s="9">
        <v>42.246000000000002</v>
      </c>
      <c r="GZ18" s="9">
        <v>30.181999999999999</v>
      </c>
      <c r="HA18" s="9">
        <v>159.72399999999999</v>
      </c>
      <c r="HB18" s="9">
        <v>26.605</v>
      </c>
      <c r="HC18" s="9">
        <v>186.32900000000001</v>
      </c>
      <c r="HD18" s="9">
        <v>1199.068</v>
      </c>
      <c r="HE18" s="9">
        <v>740.476</v>
      </c>
      <c r="HF18" s="9">
        <v>622.678</v>
      </c>
      <c r="HG18" s="9">
        <v>2562.2220000000002</v>
      </c>
      <c r="HH18" s="9">
        <v>596.69799999999998</v>
      </c>
      <c r="HI18" s="9">
        <v>3158.92</v>
      </c>
    </row>
    <row r="19" spans="1:217">
      <c r="A19" s="10">
        <v>42887</v>
      </c>
      <c r="B19" s="9">
        <v>1029.316</v>
      </c>
      <c r="C19" s="9">
        <v>579.49900000000002</v>
      </c>
      <c r="D19" s="9">
        <v>462.10899999999998</v>
      </c>
      <c r="E19" s="9">
        <v>2070.924</v>
      </c>
      <c r="F19" s="9">
        <v>463.18</v>
      </c>
      <c r="G19" s="9">
        <v>2534.1039999999998</v>
      </c>
      <c r="H19" s="9">
        <v>579.22500000000002</v>
      </c>
      <c r="I19" s="9">
        <v>412.66500000000002</v>
      </c>
      <c r="J19" s="9">
        <v>340.40199999999999</v>
      </c>
      <c r="K19" s="9">
        <v>1332.2919999999999</v>
      </c>
      <c r="L19" s="9">
        <v>316.68200000000002</v>
      </c>
      <c r="M19" s="9">
        <v>1648.9739999999999</v>
      </c>
      <c r="N19" s="9">
        <v>188.07</v>
      </c>
      <c r="O19" s="9">
        <v>177.93600000000001</v>
      </c>
      <c r="P19" s="9">
        <v>154.73099999999999</v>
      </c>
      <c r="Q19" s="9">
        <v>520.73699999999997</v>
      </c>
      <c r="R19" s="9">
        <v>148.857</v>
      </c>
      <c r="S19" s="9">
        <v>669.59400000000005</v>
      </c>
      <c r="T19" s="9">
        <v>34.151000000000003</v>
      </c>
      <c r="U19" s="9">
        <v>16.753</v>
      </c>
      <c r="V19" s="9">
        <v>15.209</v>
      </c>
      <c r="W19" s="9">
        <v>66.113</v>
      </c>
      <c r="X19" s="9">
        <v>17.114999999999998</v>
      </c>
      <c r="Y19" s="9">
        <v>83.228999999999999</v>
      </c>
      <c r="Z19" s="9">
        <v>357.00400000000002</v>
      </c>
      <c r="AA19" s="9">
        <v>217.97499999999999</v>
      </c>
      <c r="AB19" s="9">
        <v>170.46199999999999</v>
      </c>
      <c r="AC19" s="9">
        <v>745.44200000000001</v>
      </c>
      <c r="AD19" s="9">
        <v>150.709</v>
      </c>
      <c r="AE19" s="9">
        <v>896.15099999999995</v>
      </c>
      <c r="AF19" s="9">
        <v>375.53199999999998</v>
      </c>
      <c r="AG19" s="9">
        <v>139.065</v>
      </c>
      <c r="AH19" s="9">
        <v>91.126000000000005</v>
      </c>
      <c r="AI19" s="9">
        <v>605.72400000000005</v>
      </c>
      <c r="AJ19" s="9">
        <v>102.51900000000001</v>
      </c>
      <c r="AK19" s="9">
        <v>708.24300000000005</v>
      </c>
      <c r="AL19" s="9">
        <v>22.63</v>
      </c>
      <c r="AM19" s="9">
        <v>14.497</v>
      </c>
      <c r="AN19" s="9">
        <v>3.7690000000000001</v>
      </c>
      <c r="AO19" s="9">
        <v>40.896999999999998</v>
      </c>
      <c r="AP19" s="9">
        <v>6.5949999999999998</v>
      </c>
      <c r="AQ19" s="9">
        <v>47.491999999999997</v>
      </c>
      <c r="AR19" s="9">
        <v>3.121</v>
      </c>
      <c r="AS19" s="9">
        <v>4.17</v>
      </c>
      <c r="AT19" s="9">
        <v>0.95499999999999996</v>
      </c>
      <c r="AU19" s="9">
        <v>8.2460000000000004</v>
      </c>
      <c r="AV19" s="9">
        <v>2.1739999999999999</v>
      </c>
      <c r="AW19" s="9">
        <v>10.42</v>
      </c>
      <c r="AX19" s="9">
        <v>314.16899999999998</v>
      </c>
      <c r="AY19" s="9">
        <v>96.084999999999994</v>
      </c>
      <c r="AZ19" s="9">
        <v>65.081999999999994</v>
      </c>
      <c r="BA19" s="9">
        <v>475.33600000000001</v>
      </c>
      <c r="BB19" s="9">
        <v>61.662999999999997</v>
      </c>
      <c r="BC19" s="9">
        <v>536.99900000000002</v>
      </c>
      <c r="BD19" s="9">
        <v>11.298</v>
      </c>
      <c r="BE19" s="9">
        <v>7.1459999999999999</v>
      </c>
      <c r="BF19" s="9">
        <v>3.8610000000000002</v>
      </c>
      <c r="BG19" s="9">
        <v>22.305</v>
      </c>
      <c r="BH19" s="9">
        <v>6.1509999999999998</v>
      </c>
      <c r="BI19" s="9">
        <v>28.457000000000001</v>
      </c>
      <c r="BJ19" s="9">
        <v>2.2839999999999998</v>
      </c>
      <c r="BK19" s="9">
        <v>2.1880000000000002</v>
      </c>
      <c r="BL19" s="9">
        <v>1.0960000000000001</v>
      </c>
      <c r="BM19" s="9">
        <v>5.5679999999999996</v>
      </c>
      <c r="BN19" s="9">
        <v>0.69699999999999995</v>
      </c>
      <c r="BO19" s="9">
        <v>6.2649999999999997</v>
      </c>
      <c r="BP19" s="9">
        <v>22.027999999999999</v>
      </c>
      <c r="BQ19" s="9">
        <v>14.978999999999999</v>
      </c>
      <c r="BR19" s="9">
        <v>16.364000000000001</v>
      </c>
      <c r="BS19" s="9">
        <v>53.371000000000002</v>
      </c>
      <c r="BT19" s="9">
        <v>25.238</v>
      </c>
      <c r="BU19" s="9">
        <v>78.61</v>
      </c>
      <c r="BV19" s="9">
        <v>50.875999999999998</v>
      </c>
      <c r="BW19" s="9">
        <v>20.748999999999999</v>
      </c>
      <c r="BX19" s="9">
        <v>24.175000000000001</v>
      </c>
      <c r="BY19" s="9">
        <v>95.8</v>
      </c>
      <c r="BZ19" s="9">
        <v>27.673999999999999</v>
      </c>
      <c r="CA19" s="9">
        <v>123.474</v>
      </c>
      <c r="CB19" s="9">
        <v>0</v>
      </c>
      <c r="CC19" s="9">
        <v>0.60499999999999998</v>
      </c>
      <c r="CD19" s="9">
        <v>0</v>
      </c>
      <c r="CE19" s="9">
        <v>0.60499999999999998</v>
      </c>
      <c r="CF19" s="9">
        <v>0</v>
      </c>
      <c r="CG19" s="9">
        <v>0.60499999999999998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1.1679999999999999</v>
      </c>
      <c r="CO19" s="9">
        <v>0.29299999999999998</v>
      </c>
      <c r="CP19" s="9">
        <v>1.2450000000000001</v>
      </c>
      <c r="CQ19" s="9">
        <v>2.7050000000000001</v>
      </c>
      <c r="CR19" s="9">
        <v>0</v>
      </c>
      <c r="CS19" s="9">
        <v>2.7050000000000001</v>
      </c>
      <c r="CT19" s="9">
        <v>0.11799999999999999</v>
      </c>
      <c r="CU19" s="9">
        <v>0</v>
      </c>
      <c r="CV19" s="9">
        <v>0.34599999999999997</v>
      </c>
      <c r="CW19" s="9">
        <v>0.46500000000000002</v>
      </c>
      <c r="CX19" s="9">
        <v>0.22500000000000001</v>
      </c>
      <c r="CY19" s="9">
        <v>0.69</v>
      </c>
      <c r="CZ19" s="9">
        <v>15.76</v>
      </c>
      <c r="DA19" s="9">
        <v>4.0430000000000001</v>
      </c>
      <c r="DB19" s="9">
        <v>3.1909999999999998</v>
      </c>
      <c r="DC19" s="9">
        <v>22.992999999999999</v>
      </c>
      <c r="DD19" s="9">
        <v>1.3879999999999999</v>
      </c>
      <c r="DE19" s="9">
        <v>24.382000000000001</v>
      </c>
      <c r="DF19" s="9">
        <v>2.0870000000000002</v>
      </c>
      <c r="DG19" s="9">
        <v>0.91100000000000003</v>
      </c>
      <c r="DH19" s="9">
        <v>2.077</v>
      </c>
      <c r="DI19" s="9">
        <v>5.0739999999999998</v>
      </c>
      <c r="DJ19" s="9">
        <v>3.1080000000000001</v>
      </c>
      <c r="DK19" s="9">
        <v>8.1820000000000004</v>
      </c>
      <c r="DL19" s="9">
        <v>31.742999999999999</v>
      </c>
      <c r="DM19" s="9">
        <v>14.898</v>
      </c>
      <c r="DN19" s="9">
        <v>17.317</v>
      </c>
      <c r="DO19" s="9">
        <v>63.957999999999998</v>
      </c>
      <c r="DP19" s="9">
        <v>22.952999999999999</v>
      </c>
      <c r="DQ19" s="9">
        <v>86.911000000000001</v>
      </c>
      <c r="DR19" s="9">
        <v>178.304</v>
      </c>
      <c r="DS19" s="9">
        <v>186.39500000000001</v>
      </c>
      <c r="DT19" s="9">
        <v>160.57300000000001</v>
      </c>
      <c r="DU19" s="9">
        <v>525.27200000000005</v>
      </c>
      <c r="DV19" s="9">
        <v>141.56100000000001</v>
      </c>
      <c r="DW19" s="9">
        <v>666.83299999999997</v>
      </c>
      <c r="DX19" s="9">
        <v>17.012</v>
      </c>
      <c r="DY19" s="9">
        <v>29.908000000000001</v>
      </c>
      <c r="DZ19" s="9">
        <v>33.823</v>
      </c>
      <c r="EA19" s="9">
        <v>80.742999999999995</v>
      </c>
      <c r="EB19" s="9">
        <v>33.018999999999998</v>
      </c>
      <c r="EC19" s="9">
        <v>113.762</v>
      </c>
      <c r="ED19" s="9">
        <v>11.526</v>
      </c>
      <c r="EE19" s="9">
        <v>16.919</v>
      </c>
      <c r="EF19" s="9">
        <v>24.785</v>
      </c>
      <c r="EG19" s="9">
        <v>53.228999999999999</v>
      </c>
      <c r="EH19" s="9">
        <v>24.067</v>
      </c>
      <c r="EI19" s="9">
        <v>77.296000000000006</v>
      </c>
      <c r="EJ19" s="9">
        <v>9.1010000000000009</v>
      </c>
      <c r="EK19" s="9">
        <v>15.057</v>
      </c>
      <c r="EL19" s="9">
        <v>19.361000000000001</v>
      </c>
      <c r="EM19" s="9">
        <v>43.52</v>
      </c>
      <c r="EN19" s="9">
        <v>21.62</v>
      </c>
      <c r="EO19" s="9">
        <v>65.14</v>
      </c>
      <c r="EP19" s="9">
        <v>2.4249999999999998</v>
      </c>
      <c r="EQ19" s="9">
        <v>1.8620000000000001</v>
      </c>
      <c r="ER19" s="9">
        <v>5.423</v>
      </c>
      <c r="ES19" s="9">
        <v>9.7100000000000009</v>
      </c>
      <c r="ET19" s="9">
        <v>2.4460000000000002</v>
      </c>
      <c r="EU19" s="9">
        <v>12.156000000000001</v>
      </c>
      <c r="EV19" s="9">
        <v>0.311</v>
      </c>
      <c r="EW19" s="9">
        <v>3.6360000000000001</v>
      </c>
      <c r="EX19" s="9">
        <v>1.347</v>
      </c>
      <c r="EY19" s="9">
        <v>5.2939999999999996</v>
      </c>
      <c r="EZ19" s="9">
        <v>0.71299999999999997</v>
      </c>
      <c r="FA19" s="9">
        <v>6.0069999999999997</v>
      </c>
      <c r="FB19" s="9">
        <v>0.98899999999999999</v>
      </c>
      <c r="FC19" s="9">
        <v>0.42299999999999999</v>
      </c>
      <c r="FD19" s="9">
        <v>0.33600000000000002</v>
      </c>
      <c r="FE19" s="9">
        <v>1.748</v>
      </c>
      <c r="FF19" s="9">
        <v>0.22</v>
      </c>
      <c r="FG19" s="9">
        <v>1.968</v>
      </c>
      <c r="FH19" s="9">
        <v>4.1859999999999999</v>
      </c>
      <c r="FI19" s="9">
        <v>8.93</v>
      </c>
      <c r="FJ19" s="9">
        <v>6.4560000000000004</v>
      </c>
      <c r="FK19" s="9">
        <v>19.571999999999999</v>
      </c>
      <c r="FL19" s="9">
        <v>7.4260000000000002</v>
      </c>
      <c r="FM19" s="9">
        <v>26.998000000000001</v>
      </c>
      <c r="FN19" s="9">
        <v>161.292</v>
      </c>
      <c r="FO19" s="9">
        <v>156.48699999999999</v>
      </c>
      <c r="FP19" s="9">
        <v>126.75</v>
      </c>
      <c r="FQ19" s="9">
        <v>444.529</v>
      </c>
      <c r="FR19" s="9">
        <v>108.542</v>
      </c>
      <c r="FS19" s="9">
        <v>553.07100000000003</v>
      </c>
      <c r="FT19" s="9">
        <v>56.167000000000002</v>
      </c>
      <c r="FU19" s="9">
        <v>92.087000000000003</v>
      </c>
      <c r="FV19" s="9">
        <v>84.656999999999996</v>
      </c>
      <c r="FW19" s="9">
        <v>232.911</v>
      </c>
      <c r="FX19" s="9">
        <v>83.021000000000001</v>
      </c>
      <c r="FY19" s="9">
        <v>315.93099999999998</v>
      </c>
      <c r="FZ19" s="9">
        <v>18.251000000000001</v>
      </c>
      <c r="GA19" s="9">
        <v>47.146999999999998</v>
      </c>
      <c r="GB19" s="9">
        <v>46.563000000000002</v>
      </c>
      <c r="GC19" s="9">
        <v>111.961</v>
      </c>
      <c r="GD19" s="9">
        <v>50.875</v>
      </c>
      <c r="GE19" s="9">
        <v>162.83600000000001</v>
      </c>
      <c r="GF19" s="9">
        <v>37.915999999999997</v>
      </c>
      <c r="GG19" s="9">
        <v>44.94</v>
      </c>
      <c r="GH19" s="9">
        <v>38.094000000000001</v>
      </c>
      <c r="GI19" s="9">
        <v>120.949</v>
      </c>
      <c r="GJ19" s="9">
        <v>32.146000000000001</v>
      </c>
      <c r="GK19" s="9">
        <v>153.095</v>
      </c>
      <c r="GL19" s="9">
        <v>9.8320000000000007</v>
      </c>
      <c r="GM19" s="9">
        <v>10.407999999999999</v>
      </c>
      <c r="GN19" s="9">
        <v>4.9539999999999997</v>
      </c>
      <c r="GO19" s="9">
        <v>25.193000000000001</v>
      </c>
      <c r="GP19" s="9">
        <v>3.827</v>
      </c>
      <c r="GQ19" s="9">
        <v>29.02</v>
      </c>
      <c r="GR19" s="9">
        <v>1.39</v>
      </c>
      <c r="GS19" s="9">
        <v>3.46</v>
      </c>
      <c r="GT19" s="9">
        <v>4.9820000000000002</v>
      </c>
      <c r="GU19" s="9">
        <v>9.8320000000000007</v>
      </c>
      <c r="GV19" s="9">
        <v>1.1419999999999999</v>
      </c>
      <c r="GW19" s="9">
        <v>10.973000000000001</v>
      </c>
      <c r="GX19" s="9">
        <v>92.120999999999995</v>
      </c>
      <c r="GY19" s="9">
        <v>50.006999999999998</v>
      </c>
      <c r="GZ19" s="9">
        <v>30.564</v>
      </c>
      <c r="HA19" s="9">
        <v>172.69200000000001</v>
      </c>
      <c r="HB19" s="9">
        <v>19.501000000000001</v>
      </c>
      <c r="HC19" s="9">
        <v>192.19300000000001</v>
      </c>
      <c r="HD19" s="9">
        <v>1207.6199999999999</v>
      </c>
      <c r="HE19" s="9">
        <v>765.89400000000001</v>
      </c>
      <c r="HF19" s="9">
        <v>622.68200000000002</v>
      </c>
      <c r="HG19" s="9">
        <v>2596.1959999999999</v>
      </c>
      <c r="HH19" s="9">
        <v>604.74099999999999</v>
      </c>
      <c r="HI19" s="9">
        <v>3200.9369999999999</v>
      </c>
    </row>
    <row r="20" spans="1:217">
      <c r="A20" s="10">
        <v>43252</v>
      </c>
      <c r="B20" s="9">
        <v>1043.876</v>
      </c>
      <c r="C20" s="9">
        <v>586.50300000000004</v>
      </c>
      <c r="D20" s="9">
        <v>475.31400000000002</v>
      </c>
      <c r="E20" s="9">
        <v>2105.6930000000002</v>
      </c>
      <c r="F20" s="9">
        <v>460.822</v>
      </c>
      <c r="G20" s="9">
        <v>2566.5149999999999</v>
      </c>
      <c r="H20" s="9">
        <v>622.346</v>
      </c>
      <c r="I20" s="9">
        <v>416.10199999999998</v>
      </c>
      <c r="J20" s="9">
        <v>355.721</v>
      </c>
      <c r="K20" s="9">
        <v>1394.1690000000001</v>
      </c>
      <c r="L20" s="9">
        <v>334.67399999999998</v>
      </c>
      <c r="M20" s="9">
        <v>1728.8430000000001</v>
      </c>
      <c r="N20" s="9">
        <v>217.87</v>
      </c>
      <c r="O20" s="9">
        <v>175.21</v>
      </c>
      <c r="P20" s="9">
        <v>170.31200000000001</v>
      </c>
      <c r="Q20" s="9">
        <v>563.39300000000003</v>
      </c>
      <c r="R20" s="9">
        <v>167.096</v>
      </c>
      <c r="S20" s="9">
        <v>730.48900000000003</v>
      </c>
      <c r="T20" s="9">
        <v>24.765000000000001</v>
      </c>
      <c r="U20" s="9">
        <v>14.788</v>
      </c>
      <c r="V20" s="9">
        <v>14.891999999999999</v>
      </c>
      <c r="W20" s="9">
        <v>54.445</v>
      </c>
      <c r="X20" s="9">
        <v>11.045</v>
      </c>
      <c r="Y20" s="9">
        <v>65.489999999999995</v>
      </c>
      <c r="Z20" s="9">
        <v>379.71</v>
      </c>
      <c r="AA20" s="9">
        <v>226.10400000000001</v>
      </c>
      <c r="AB20" s="9">
        <v>170.517</v>
      </c>
      <c r="AC20" s="9">
        <v>776.33199999999999</v>
      </c>
      <c r="AD20" s="9">
        <v>156.53299999999999</v>
      </c>
      <c r="AE20" s="9">
        <v>932.86400000000003</v>
      </c>
      <c r="AF20" s="9">
        <v>358.56700000000001</v>
      </c>
      <c r="AG20" s="9">
        <v>140.31</v>
      </c>
      <c r="AH20" s="9">
        <v>90.048000000000002</v>
      </c>
      <c r="AI20" s="9">
        <v>588.92499999999995</v>
      </c>
      <c r="AJ20" s="9">
        <v>90.977999999999994</v>
      </c>
      <c r="AK20" s="9">
        <v>679.90300000000002</v>
      </c>
      <c r="AL20" s="9">
        <v>22.533999999999999</v>
      </c>
      <c r="AM20" s="9">
        <v>9.984</v>
      </c>
      <c r="AN20" s="9">
        <v>9.0589999999999993</v>
      </c>
      <c r="AO20" s="9">
        <v>41.576999999999998</v>
      </c>
      <c r="AP20" s="9">
        <v>7.6740000000000004</v>
      </c>
      <c r="AQ20" s="9">
        <v>49.250999999999998</v>
      </c>
      <c r="AR20" s="9">
        <v>1.548</v>
      </c>
      <c r="AS20" s="9">
        <v>4.7279999999999998</v>
      </c>
      <c r="AT20" s="9">
        <v>2.5249999999999999</v>
      </c>
      <c r="AU20" s="9">
        <v>8.8010000000000002</v>
      </c>
      <c r="AV20" s="9">
        <v>1.0669999999999999</v>
      </c>
      <c r="AW20" s="9">
        <v>9.8680000000000003</v>
      </c>
      <c r="AX20" s="9">
        <v>309.59899999999999</v>
      </c>
      <c r="AY20" s="9">
        <v>101.456</v>
      </c>
      <c r="AZ20" s="9">
        <v>55.982999999999997</v>
      </c>
      <c r="BA20" s="9">
        <v>467.03800000000001</v>
      </c>
      <c r="BB20" s="9">
        <v>56.73</v>
      </c>
      <c r="BC20" s="9">
        <v>523.76800000000003</v>
      </c>
      <c r="BD20" s="9">
        <v>5.4390000000000001</v>
      </c>
      <c r="BE20" s="9">
        <v>3.8679999999999999</v>
      </c>
      <c r="BF20" s="9">
        <v>4.8140000000000001</v>
      </c>
      <c r="BG20" s="9">
        <v>14.121</v>
      </c>
      <c r="BH20" s="9">
        <v>3.6680000000000001</v>
      </c>
      <c r="BI20" s="9">
        <v>17.789000000000001</v>
      </c>
      <c r="BJ20" s="9">
        <v>1.1839999999999999</v>
      </c>
      <c r="BK20" s="9">
        <v>0.90900000000000003</v>
      </c>
      <c r="BL20" s="9">
        <v>2.7029999999999998</v>
      </c>
      <c r="BM20" s="9">
        <v>4.7969999999999997</v>
      </c>
      <c r="BN20" s="9">
        <v>0.47399999999999998</v>
      </c>
      <c r="BO20" s="9">
        <v>5.27</v>
      </c>
      <c r="BP20" s="9">
        <v>18.262</v>
      </c>
      <c r="BQ20" s="9">
        <v>19.366</v>
      </c>
      <c r="BR20" s="9">
        <v>14.962999999999999</v>
      </c>
      <c r="BS20" s="9">
        <v>52.59</v>
      </c>
      <c r="BT20" s="9">
        <v>21.366</v>
      </c>
      <c r="BU20" s="9">
        <v>73.956000000000003</v>
      </c>
      <c r="BV20" s="9">
        <v>44.243000000000002</v>
      </c>
      <c r="BW20" s="9">
        <v>19.603000000000002</v>
      </c>
      <c r="BX20" s="9">
        <v>22.512</v>
      </c>
      <c r="BY20" s="9">
        <v>86.356999999999999</v>
      </c>
      <c r="BZ20" s="9">
        <v>24.623000000000001</v>
      </c>
      <c r="CA20" s="9">
        <v>110.98</v>
      </c>
      <c r="CB20" s="9">
        <v>0</v>
      </c>
      <c r="CC20" s="9">
        <v>0</v>
      </c>
      <c r="CD20" s="9">
        <v>0.51400000000000001</v>
      </c>
      <c r="CE20" s="9">
        <v>0.51400000000000001</v>
      </c>
      <c r="CF20" s="9">
        <v>0.35699999999999998</v>
      </c>
      <c r="CG20" s="9">
        <v>0.872</v>
      </c>
      <c r="CH20" s="9">
        <v>0.435</v>
      </c>
      <c r="CI20" s="9">
        <v>0</v>
      </c>
      <c r="CJ20" s="9">
        <v>0</v>
      </c>
      <c r="CK20" s="9">
        <v>0.435</v>
      </c>
      <c r="CL20" s="9">
        <v>0</v>
      </c>
      <c r="CM20" s="9">
        <v>0.435</v>
      </c>
      <c r="CN20" s="9">
        <v>1.617</v>
      </c>
      <c r="CO20" s="9">
        <v>0.88400000000000001</v>
      </c>
      <c r="CP20" s="9">
        <v>1.33</v>
      </c>
      <c r="CQ20" s="9">
        <v>3.8319999999999999</v>
      </c>
      <c r="CR20" s="9">
        <v>1.72</v>
      </c>
      <c r="CS20" s="9">
        <v>5.5519999999999996</v>
      </c>
      <c r="CT20" s="9">
        <v>0</v>
      </c>
      <c r="CU20" s="9">
        <v>0.49099999999999999</v>
      </c>
      <c r="CV20" s="9">
        <v>0.432</v>
      </c>
      <c r="CW20" s="9">
        <v>0.92400000000000004</v>
      </c>
      <c r="CX20" s="9">
        <v>0.48799999999999999</v>
      </c>
      <c r="CY20" s="9">
        <v>1.411</v>
      </c>
      <c r="CZ20" s="9">
        <v>7.3179999999999996</v>
      </c>
      <c r="DA20" s="9">
        <v>3.641</v>
      </c>
      <c r="DB20" s="9">
        <v>2.0019999999999998</v>
      </c>
      <c r="DC20" s="9">
        <v>12.961</v>
      </c>
      <c r="DD20" s="9">
        <v>1.8919999999999999</v>
      </c>
      <c r="DE20" s="9">
        <v>14.853</v>
      </c>
      <c r="DF20" s="9">
        <v>1.212</v>
      </c>
      <c r="DG20" s="9">
        <v>0.28399999999999997</v>
      </c>
      <c r="DH20" s="9">
        <v>0</v>
      </c>
      <c r="DI20" s="9">
        <v>1.4950000000000001</v>
      </c>
      <c r="DJ20" s="9">
        <v>1.669</v>
      </c>
      <c r="DK20" s="9">
        <v>3.165</v>
      </c>
      <c r="DL20" s="9">
        <v>33.661000000000001</v>
      </c>
      <c r="DM20" s="9">
        <v>14.302</v>
      </c>
      <c r="DN20" s="9">
        <v>18.233000000000001</v>
      </c>
      <c r="DO20" s="9">
        <v>66.195999999999998</v>
      </c>
      <c r="DP20" s="9">
        <v>18.495999999999999</v>
      </c>
      <c r="DQ20" s="9">
        <v>84.691999999999993</v>
      </c>
      <c r="DR20" s="9">
        <v>177.46299999999999</v>
      </c>
      <c r="DS20" s="9">
        <v>179.137</v>
      </c>
      <c r="DT20" s="9">
        <v>167.084</v>
      </c>
      <c r="DU20" s="9">
        <v>523.68399999999997</v>
      </c>
      <c r="DV20" s="9">
        <v>148.155</v>
      </c>
      <c r="DW20" s="9">
        <v>671.83900000000006</v>
      </c>
      <c r="DX20" s="9">
        <v>12.760999999999999</v>
      </c>
      <c r="DY20" s="9">
        <v>31.033999999999999</v>
      </c>
      <c r="DZ20" s="9">
        <v>32.195999999999998</v>
      </c>
      <c r="EA20" s="9">
        <v>75.991</v>
      </c>
      <c r="EB20" s="9">
        <v>34.067</v>
      </c>
      <c r="EC20" s="9">
        <v>110.05800000000001</v>
      </c>
      <c r="ED20" s="9">
        <v>7.7880000000000003</v>
      </c>
      <c r="EE20" s="9">
        <v>18.196000000000002</v>
      </c>
      <c r="EF20" s="9">
        <v>24.027999999999999</v>
      </c>
      <c r="EG20" s="9">
        <v>50.012</v>
      </c>
      <c r="EH20" s="9">
        <v>25.41</v>
      </c>
      <c r="EI20" s="9">
        <v>75.421999999999997</v>
      </c>
      <c r="EJ20" s="9">
        <v>6.2880000000000003</v>
      </c>
      <c r="EK20" s="9">
        <v>13.292999999999999</v>
      </c>
      <c r="EL20" s="9">
        <v>19.989000000000001</v>
      </c>
      <c r="EM20" s="9">
        <v>39.57</v>
      </c>
      <c r="EN20" s="9">
        <v>21.366</v>
      </c>
      <c r="EO20" s="9">
        <v>60.936</v>
      </c>
      <c r="EP20" s="9">
        <v>1.5</v>
      </c>
      <c r="EQ20" s="9">
        <v>4.9029999999999996</v>
      </c>
      <c r="ER20" s="9">
        <v>4.0389999999999997</v>
      </c>
      <c r="ES20" s="9">
        <v>10.442</v>
      </c>
      <c r="ET20" s="9">
        <v>4.0439999999999996</v>
      </c>
      <c r="EU20" s="9">
        <v>14.486000000000001</v>
      </c>
      <c r="EV20" s="9">
        <v>0.39500000000000002</v>
      </c>
      <c r="EW20" s="9">
        <v>2.1520000000000001</v>
      </c>
      <c r="EX20" s="9">
        <v>1.4359999999999999</v>
      </c>
      <c r="EY20" s="9">
        <v>3.9820000000000002</v>
      </c>
      <c r="EZ20" s="9">
        <v>0.69299999999999995</v>
      </c>
      <c r="FA20" s="9">
        <v>4.6749999999999998</v>
      </c>
      <c r="FB20" s="9">
        <v>0.40899999999999997</v>
      </c>
      <c r="FC20" s="9">
        <v>1.915</v>
      </c>
      <c r="FD20" s="9">
        <v>0.43099999999999999</v>
      </c>
      <c r="FE20" s="9">
        <v>2.7549999999999999</v>
      </c>
      <c r="FF20" s="9">
        <v>0.93100000000000005</v>
      </c>
      <c r="FG20" s="9">
        <v>3.6859999999999999</v>
      </c>
      <c r="FH20" s="9">
        <v>4.17</v>
      </c>
      <c r="FI20" s="9">
        <v>8.77</v>
      </c>
      <c r="FJ20" s="9">
        <v>5.9420000000000002</v>
      </c>
      <c r="FK20" s="9">
        <v>18.882000000000001</v>
      </c>
      <c r="FL20" s="9">
        <v>5.9290000000000003</v>
      </c>
      <c r="FM20" s="9">
        <v>24.811</v>
      </c>
      <c r="FN20" s="9">
        <v>164.702</v>
      </c>
      <c r="FO20" s="9">
        <v>148.10300000000001</v>
      </c>
      <c r="FP20" s="9">
        <v>134.88800000000001</v>
      </c>
      <c r="FQ20" s="9">
        <v>447.69299999999998</v>
      </c>
      <c r="FR20" s="9">
        <v>114.08799999999999</v>
      </c>
      <c r="FS20" s="9">
        <v>561.78099999999995</v>
      </c>
      <c r="FT20" s="9">
        <v>60.854999999999997</v>
      </c>
      <c r="FU20" s="9">
        <v>89.983999999999995</v>
      </c>
      <c r="FV20" s="9">
        <v>93.92</v>
      </c>
      <c r="FW20" s="9">
        <v>244.75899999999999</v>
      </c>
      <c r="FX20" s="9">
        <v>81.613</v>
      </c>
      <c r="FY20" s="9">
        <v>326.37200000000001</v>
      </c>
      <c r="FZ20" s="9">
        <v>23.648</v>
      </c>
      <c r="GA20" s="9">
        <v>37.478000000000002</v>
      </c>
      <c r="GB20" s="9">
        <v>51.107999999999997</v>
      </c>
      <c r="GC20" s="9">
        <v>112.235</v>
      </c>
      <c r="GD20" s="9">
        <v>49.304000000000002</v>
      </c>
      <c r="GE20" s="9">
        <v>161.53899999999999</v>
      </c>
      <c r="GF20" s="9">
        <v>37.207000000000001</v>
      </c>
      <c r="GG20" s="9">
        <v>52.506</v>
      </c>
      <c r="GH20" s="9">
        <v>42.811999999999998</v>
      </c>
      <c r="GI20" s="9">
        <v>132.524</v>
      </c>
      <c r="GJ20" s="9">
        <v>32.308999999999997</v>
      </c>
      <c r="GK20" s="9">
        <v>164.833</v>
      </c>
      <c r="GL20" s="9">
        <v>7.85</v>
      </c>
      <c r="GM20" s="9">
        <v>10.680999999999999</v>
      </c>
      <c r="GN20" s="9">
        <v>3.887</v>
      </c>
      <c r="GO20" s="9">
        <v>22.417000000000002</v>
      </c>
      <c r="GP20" s="9">
        <v>3.3</v>
      </c>
      <c r="GQ20" s="9">
        <v>25.718</v>
      </c>
      <c r="GR20" s="9">
        <v>2.0819999999999999</v>
      </c>
      <c r="GS20" s="9">
        <v>3.552</v>
      </c>
      <c r="GT20" s="9">
        <v>3.5350000000000001</v>
      </c>
      <c r="GU20" s="9">
        <v>9.1690000000000005</v>
      </c>
      <c r="GV20" s="9">
        <v>2.3039999999999998</v>
      </c>
      <c r="GW20" s="9">
        <v>11.473000000000001</v>
      </c>
      <c r="GX20" s="9">
        <v>90.293000000000006</v>
      </c>
      <c r="GY20" s="9">
        <v>42.665999999999997</v>
      </c>
      <c r="GZ20" s="9">
        <v>32.173000000000002</v>
      </c>
      <c r="HA20" s="9">
        <v>165.13200000000001</v>
      </c>
      <c r="HB20" s="9">
        <v>26.041</v>
      </c>
      <c r="HC20" s="9">
        <v>191.173</v>
      </c>
      <c r="HD20" s="9">
        <v>1221.3399999999999</v>
      </c>
      <c r="HE20" s="9">
        <v>765.63900000000001</v>
      </c>
      <c r="HF20" s="9">
        <v>642.39700000000005</v>
      </c>
      <c r="HG20" s="9">
        <v>2629.377</v>
      </c>
      <c r="HH20" s="9">
        <v>608.97699999999998</v>
      </c>
      <c r="HI20" s="9">
        <v>3238.3539999999998</v>
      </c>
    </row>
    <row r="21" spans="1:217">
      <c r="A21" s="10">
        <v>43525</v>
      </c>
      <c r="B21" s="9">
        <v>1039.7360000000001</v>
      </c>
      <c r="C21" s="9">
        <v>609.55100000000004</v>
      </c>
      <c r="D21" s="9">
        <v>480.13400000000001</v>
      </c>
      <c r="E21" s="9">
        <v>2129.422</v>
      </c>
      <c r="F21" s="9">
        <v>453.02499999999998</v>
      </c>
      <c r="G21" s="9">
        <v>2582.4470000000001</v>
      </c>
      <c r="H21" s="9">
        <v>618.84799999999996</v>
      </c>
      <c r="I21" s="9">
        <v>431.56299999999999</v>
      </c>
      <c r="J21" s="9">
        <v>366.72500000000002</v>
      </c>
      <c r="K21" s="9">
        <v>1417.136</v>
      </c>
      <c r="L21" s="9">
        <v>319.35899999999998</v>
      </c>
      <c r="M21" s="9">
        <v>1736.4949999999999</v>
      </c>
      <c r="N21" s="9">
        <v>221.51300000000001</v>
      </c>
      <c r="O21" s="9">
        <v>177.09</v>
      </c>
      <c r="P21" s="9">
        <v>182.25200000000001</v>
      </c>
      <c r="Q21" s="9">
        <v>580.85500000000002</v>
      </c>
      <c r="R21" s="9">
        <v>157.79900000000001</v>
      </c>
      <c r="S21" s="9">
        <v>738.654</v>
      </c>
      <c r="T21" s="9">
        <v>26.884</v>
      </c>
      <c r="U21" s="9">
        <v>17.739999999999998</v>
      </c>
      <c r="V21" s="9">
        <v>14.558</v>
      </c>
      <c r="W21" s="9">
        <v>59.180999999999997</v>
      </c>
      <c r="X21" s="9">
        <v>15.644</v>
      </c>
      <c r="Y21" s="9">
        <v>74.825000000000003</v>
      </c>
      <c r="Z21" s="9">
        <v>370.452</v>
      </c>
      <c r="AA21" s="9">
        <v>236.733</v>
      </c>
      <c r="AB21" s="9">
        <v>169.916</v>
      </c>
      <c r="AC21" s="9">
        <v>777.1</v>
      </c>
      <c r="AD21" s="9">
        <v>145.916</v>
      </c>
      <c r="AE21" s="9">
        <v>923.01599999999996</v>
      </c>
      <c r="AF21" s="9">
        <v>350.05900000000003</v>
      </c>
      <c r="AG21" s="9">
        <v>139.41800000000001</v>
      </c>
      <c r="AH21" s="9">
        <v>85.617000000000004</v>
      </c>
      <c r="AI21" s="9">
        <v>575.09500000000003</v>
      </c>
      <c r="AJ21" s="9">
        <v>99.355999999999995</v>
      </c>
      <c r="AK21" s="9">
        <v>674.45100000000002</v>
      </c>
      <c r="AL21" s="9">
        <v>23.367999999999999</v>
      </c>
      <c r="AM21" s="9">
        <v>11.593999999999999</v>
      </c>
      <c r="AN21" s="9">
        <v>9.0660000000000007</v>
      </c>
      <c r="AO21" s="9">
        <v>44.029000000000003</v>
      </c>
      <c r="AP21" s="9">
        <v>8.4260000000000002</v>
      </c>
      <c r="AQ21" s="9">
        <v>52.454999999999998</v>
      </c>
      <c r="AR21" s="9">
        <v>3.254</v>
      </c>
      <c r="AS21" s="9">
        <v>3.5979999999999999</v>
      </c>
      <c r="AT21" s="9">
        <v>2.4049999999999998</v>
      </c>
      <c r="AU21" s="9">
        <v>9.2569999999999997</v>
      </c>
      <c r="AV21" s="9">
        <v>0.54100000000000004</v>
      </c>
      <c r="AW21" s="9">
        <v>9.798</v>
      </c>
      <c r="AX21" s="9">
        <v>290.70299999999997</v>
      </c>
      <c r="AY21" s="9">
        <v>101.395</v>
      </c>
      <c r="AZ21" s="9">
        <v>54.256</v>
      </c>
      <c r="BA21" s="9">
        <v>446.35399999999998</v>
      </c>
      <c r="BB21" s="9">
        <v>60.761000000000003</v>
      </c>
      <c r="BC21" s="9">
        <v>507.11500000000001</v>
      </c>
      <c r="BD21" s="9">
        <v>9.3439999999999994</v>
      </c>
      <c r="BE21" s="9">
        <v>5.415</v>
      </c>
      <c r="BF21" s="9">
        <v>2.8359999999999999</v>
      </c>
      <c r="BG21" s="9">
        <v>17.594999999999999</v>
      </c>
      <c r="BH21" s="9">
        <v>3.0739999999999998</v>
      </c>
      <c r="BI21" s="9">
        <v>20.669</v>
      </c>
      <c r="BJ21" s="9">
        <v>0.11700000000000001</v>
      </c>
      <c r="BK21" s="9">
        <v>1.3240000000000001</v>
      </c>
      <c r="BL21" s="9">
        <v>1.4359999999999999</v>
      </c>
      <c r="BM21" s="9">
        <v>2.8769999999999998</v>
      </c>
      <c r="BN21" s="9">
        <v>0.46</v>
      </c>
      <c r="BO21" s="9">
        <v>3.3370000000000002</v>
      </c>
      <c r="BP21" s="9">
        <v>23.273</v>
      </c>
      <c r="BQ21" s="9">
        <v>16.091999999999999</v>
      </c>
      <c r="BR21" s="9">
        <v>15.618</v>
      </c>
      <c r="BS21" s="9">
        <v>54.982999999999997</v>
      </c>
      <c r="BT21" s="9">
        <v>26.094000000000001</v>
      </c>
      <c r="BU21" s="9">
        <v>81.076999999999998</v>
      </c>
      <c r="BV21" s="9">
        <v>44.113999999999997</v>
      </c>
      <c r="BW21" s="9">
        <v>25.943999999999999</v>
      </c>
      <c r="BX21" s="9">
        <v>20.007999999999999</v>
      </c>
      <c r="BY21" s="9">
        <v>90.066999999999993</v>
      </c>
      <c r="BZ21" s="9">
        <v>25.492000000000001</v>
      </c>
      <c r="CA21" s="9">
        <v>115.559</v>
      </c>
      <c r="CB21" s="9">
        <v>0</v>
      </c>
      <c r="CC21" s="9">
        <v>0</v>
      </c>
      <c r="CD21" s="9">
        <v>0.314</v>
      </c>
      <c r="CE21" s="9">
        <v>0.314</v>
      </c>
      <c r="CF21" s="9">
        <v>0.313</v>
      </c>
      <c r="CG21" s="9">
        <v>0.627</v>
      </c>
      <c r="CH21" s="9">
        <v>0.59199999999999997</v>
      </c>
      <c r="CI21" s="9">
        <v>0</v>
      </c>
      <c r="CJ21" s="9">
        <v>0</v>
      </c>
      <c r="CK21" s="9">
        <v>0.59199999999999997</v>
      </c>
      <c r="CL21" s="9">
        <v>0</v>
      </c>
      <c r="CM21" s="9">
        <v>0.59199999999999997</v>
      </c>
      <c r="CN21" s="9">
        <v>0.53</v>
      </c>
      <c r="CO21" s="9">
        <v>0.254</v>
      </c>
      <c r="CP21" s="9">
        <v>1.333</v>
      </c>
      <c r="CQ21" s="9">
        <v>2.117</v>
      </c>
      <c r="CR21" s="9">
        <v>0</v>
      </c>
      <c r="CS21" s="9">
        <v>2.117</v>
      </c>
      <c r="CT21" s="9">
        <v>0.57899999999999996</v>
      </c>
      <c r="CU21" s="9">
        <v>0.23300000000000001</v>
      </c>
      <c r="CV21" s="9">
        <v>0</v>
      </c>
      <c r="CW21" s="9">
        <v>0.81200000000000006</v>
      </c>
      <c r="CX21" s="9">
        <v>0</v>
      </c>
      <c r="CY21" s="9">
        <v>0.81200000000000006</v>
      </c>
      <c r="CZ21" s="9">
        <v>10.42</v>
      </c>
      <c r="DA21" s="9">
        <v>3.343</v>
      </c>
      <c r="DB21" s="9">
        <v>3.3559999999999999</v>
      </c>
      <c r="DC21" s="9">
        <v>17.119</v>
      </c>
      <c r="DD21" s="9">
        <v>1.54</v>
      </c>
      <c r="DE21" s="9">
        <v>18.658999999999999</v>
      </c>
      <c r="DF21" s="9">
        <v>1.569</v>
      </c>
      <c r="DG21" s="9">
        <v>1.524</v>
      </c>
      <c r="DH21" s="9">
        <v>0.75800000000000001</v>
      </c>
      <c r="DI21" s="9">
        <v>3.8519999999999999</v>
      </c>
      <c r="DJ21" s="9">
        <v>0</v>
      </c>
      <c r="DK21" s="9">
        <v>3.8519999999999999</v>
      </c>
      <c r="DL21" s="9">
        <v>30.425000000000001</v>
      </c>
      <c r="DM21" s="9">
        <v>20.591000000000001</v>
      </c>
      <c r="DN21" s="9">
        <v>14.246</v>
      </c>
      <c r="DO21" s="9">
        <v>65.262</v>
      </c>
      <c r="DP21" s="9">
        <v>23.64</v>
      </c>
      <c r="DQ21" s="9">
        <v>88.902000000000001</v>
      </c>
      <c r="DR21" s="9">
        <v>178.63399999999999</v>
      </c>
      <c r="DS21" s="9">
        <v>182.96199999999999</v>
      </c>
      <c r="DT21" s="9">
        <v>160.80000000000001</v>
      </c>
      <c r="DU21" s="9">
        <v>522.39499999999998</v>
      </c>
      <c r="DV21" s="9">
        <v>143.149</v>
      </c>
      <c r="DW21" s="9">
        <v>665.54399999999998</v>
      </c>
      <c r="DX21" s="9">
        <v>15.503</v>
      </c>
      <c r="DY21" s="9">
        <v>30.056000000000001</v>
      </c>
      <c r="DZ21" s="9">
        <v>32.735999999999997</v>
      </c>
      <c r="EA21" s="9">
        <v>78.296000000000006</v>
      </c>
      <c r="EB21" s="9">
        <v>32.219000000000001</v>
      </c>
      <c r="EC21" s="9">
        <v>110.51600000000001</v>
      </c>
      <c r="ED21" s="9">
        <v>9.4109999999999996</v>
      </c>
      <c r="EE21" s="9">
        <v>22.024000000000001</v>
      </c>
      <c r="EF21" s="9">
        <v>24.535</v>
      </c>
      <c r="EG21" s="9">
        <v>55.97</v>
      </c>
      <c r="EH21" s="9">
        <v>26.18</v>
      </c>
      <c r="EI21" s="9">
        <v>82.15</v>
      </c>
      <c r="EJ21" s="9">
        <v>7.72</v>
      </c>
      <c r="EK21" s="9">
        <v>17.268999999999998</v>
      </c>
      <c r="EL21" s="9">
        <v>20.643999999999998</v>
      </c>
      <c r="EM21" s="9">
        <v>45.633000000000003</v>
      </c>
      <c r="EN21" s="9">
        <v>21.3</v>
      </c>
      <c r="EO21" s="9">
        <v>66.933000000000007</v>
      </c>
      <c r="EP21" s="9">
        <v>1.6910000000000001</v>
      </c>
      <c r="EQ21" s="9">
        <v>4.7549999999999999</v>
      </c>
      <c r="ER21" s="9">
        <v>3.8919999999999999</v>
      </c>
      <c r="ES21" s="9">
        <v>10.337999999999999</v>
      </c>
      <c r="ET21" s="9">
        <v>4.88</v>
      </c>
      <c r="EU21" s="9">
        <v>15.218</v>
      </c>
      <c r="EV21" s="9">
        <v>1.6839999999999999</v>
      </c>
      <c r="EW21" s="9">
        <v>1.1779999999999999</v>
      </c>
      <c r="EX21" s="9">
        <v>0.91300000000000003</v>
      </c>
      <c r="EY21" s="9">
        <v>3.7749999999999999</v>
      </c>
      <c r="EZ21" s="9">
        <v>1.0109999999999999</v>
      </c>
      <c r="FA21" s="9">
        <v>4.7869999999999999</v>
      </c>
      <c r="FB21" s="9">
        <v>0.88400000000000001</v>
      </c>
      <c r="FC21" s="9">
        <v>0.38300000000000001</v>
      </c>
      <c r="FD21" s="9">
        <v>0.83599999999999997</v>
      </c>
      <c r="FE21" s="9">
        <v>2.1030000000000002</v>
      </c>
      <c r="FF21" s="9">
        <v>0.41799999999999998</v>
      </c>
      <c r="FG21" s="9">
        <v>2.5209999999999999</v>
      </c>
      <c r="FH21" s="9">
        <v>3.524</v>
      </c>
      <c r="FI21" s="9">
        <v>6.2290000000000001</v>
      </c>
      <c r="FJ21" s="9">
        <v>5.7770000000000001</v>
      </c>
      <c r="FK21" s="9">
        <v>15.53</v>
      </c>
      <c r="FL21" s="9">
        <v>4.2389999999999999</v>
      </c>
      <c r="FM21" s="9">
        <v>19.768999999999998</v>
      </c>
      <c r="FN21" s="9">
        <v>163.13</v>
      </c>
      <c r="FO21" s="9">
        <v>152.905</v>
      </c>
      <c r="FP21" s="9">
        <v>128.06299999999999</v>
      </c>
      <c r="FQ21" s="9">
        <v>444.09899999999999</v>
      </c>
      <c r="FR21" s="9">
        <v>110.929</v>
      </c>
      <c r="FS21" s="9">
        <v>555.02800000000002</v>
      </c>
      <c r="FT21" s="9">
        <v>68.251000000000005</v>
      </c>
      <c r="FU21" s="9">
        <v>96.067999999999998</v>
      </c>
      <c r="FV21" s="9">
        <v>83.986000000000004</v>
      </c>
      <c r="FW21" s="9">
        <v>248.30500000000001</v>
      </c>
      <c r="FX21" s="9">
        <v>78.873000000000005</v>
      </c>
      <c r="FY21" s="9">
        <v>327.178</v>
      </c>
      <c r="FZ21" s="9">
        <v>26.762</v>
      </c>
      <c r="GA21" s="9">
        <v>48.435000000000002</v>
      </c>
      <c r="GB21" s="9">
        <v>51.406999999999996</v>
      </c>
      <c r="GC21" s="9">
        <v>126.604</v>
      </c>
      <c r="GD21" s="9">
        <v>44.320999999999998</v>
      </c>
      <c r="GE21" s="9">
        <v>170.92599999999999</v>
      </c>
      <c r="GF21" s="9">
        <v>41.49</v>
      </c>
      <c r="GG21" s="9">
        <v>47.633000000000003</v>
      </c>
      <c r="GH21" s="9">
        <v>32.578000000000003</v>
      </c>
      <c r="GI21" s="9">
        <v>121.70099999999999</v>
      </c>
      <c r="GJ21" s="9">
        <v>34.551000000000002</v>
      </c>
      <c r="GK21" s="9">
        <v>156.25299999999999</v>
      </c>
      <c r="GL21" s="9">
        <v>7.9470000000000001</v>
      </c>
      <c r="GM21" s="9">
        <v>7.8550000000000004</v>
      </c>
      <c r="GN21" s="9">
        <v>4.8170000000000002</v>
      </c>
      <c r="GO21" s="9">
        <v>20.619</v>
      </c>
      <c r="GP21" s="9">
        <v>2.9220000000000002</v>
      </c>
      <c r="GQ21" s="9">
        <v>23.541</v>
      </c>
      <c r="GR21" s="9">
        <v>2.2989999999999999</v>
      </c>
      <c r="GS21" s="9">
        <v>3.7469999999999999</v>
      </c>
      <c r="GT21" s="9">
        <v>2.395</v>
      </c>
      <c r="GU21" s="9">
        <v>8.4410000000000007</v>
      </c>
      <c r="GV21" s="9">
        <v>4.4109999999999996</v>
      </c>
      <c r="GW21" s="9">
        <v>12.852</v>
      </c>
      <c r="GX21" s="9">
        <v>83.5</v>
      </c>
      <c r="GY21" s="9">
        <v>43.557000000000002</v>
      </c>
      <c r="GZ21" s="9">
        <v>36.180999999999997</v>
      </c>
      <c r="HA21" s="9">
        <v>163.238</v>
      </c>
      <c r="HB21" s="9">
        <v>23.26</v>
      </c>
      <c r="HC21" s="9">
        <v>186.49799999999999</v>
      </c>
      <c r="HD21" s="9">
        <v>1218.3699999999999</v>
      </c>
      <c r="HE21" s="9">
        <v>792.51300000000003</v>
      </c>
      <c r="HF21" s="9">
        <v>640.93399999999997</v>
      </c>
      <c r="HG21" s="9">
        <v>2651.817</v>
      </c>
      <c r="HH21" s="9">
        <v>596.17399999999998</v>
      </c>
      <c r="HI21" s="9">
        <v>3247.991</v>
      </c>
    </row>
    <row r="22" spans="1:217">
      <c r="A22" s="10">
        <v>43617</v>
      </c>
      <c r="B22" s="9">
        <v>1043.308</v>
      </c>
      <c r="C22" s="9">
        <v>605.58900000000006</v>
      </c>
      <c r="D22" s="9">
        <v>499.59899999999999</v>
      </c>
      <c r="E22" s="9">
        <v>2148.4960000000001</v>
      </c>
      <c r="F22" s="9">
        <v>448.42200000000003</v>
      </c>
      <c r="G22" s="9">
        <v>2596.9180000000001</v>
      </c>
      <c r="H22" s="9">
        <v>611.95100000000002</v>
      </c>
      <c r="I22" s="9">
        <v>434.00599999999997</v>
      </c>
      <c r="J22" s="9">
        <v>373.036</v>
      </c>
      <c r="K22" s="9">
        <v>1418.9929999999999</v>
      </c>
      <c r="L22" s="9">
        <v>324.52800000000002</v>
      </c>
      <c r="M22" s="9">
        <v>1743.52</v>
      </c>
      <c r="N22" s="9">
        <v>214.68199999999999</v>
      </c>
      <c r="O22" s="9">
        <v>194.03700000000001</v>
      </c>
      <c r="P22" s="9">
        <v>177.79</v>
      </c>
      <c r="Q22" s="9">
        <v>586.50900000000001</v>
      </c>
      <c r="R22" s="9">
        <v>166.267</v>
      </c>
      <c r="S22" s="9">
        <v>752.77599999999995</v>
      </c>
      <c r="T22" s="9">
        <v>26.536000000000001</v>
      </c>
      <c r="U22" s="9">
        <v>17.294</v>
      </c>
      <c r="V22" s="9">
        <v>12.352</v>
      </c>
      <c r="W22" s="9">
        <v>56.182000000000002</v>
      </c>
      <c r="X22" s="9">
        <v>13.202</v>
      </c>
      <c r="Y22" s="9">
        <v>69.384</v>
      </c>
      <c r="Z22" s="9">
        <v>370.733</v>
      </c>
      <c r="AA22" s="9">
        <v>222.67500000000001</v>
      </c>
      <c r="AB22" s="9">
        <v>182.89400000000001</v>
      </c>
      <c r="AC22" s="9">
        <v>776.30200000000002</v>
      </c>
      <c r="AD22" s="9">
        <v>145.05799999999999</v>
      </c>
      <c r="AE22" s="9">
        <v>921.36</v>
      </c>
      <c r="AF22" s="9">
        <v>364.79599999999999</v>
      </c>
      <c r="AG22" s="9">
        <v>134.315</v>
      </c>
      <c r="AH22" s="9">
        <v>97.507000000000005</v>
      </c>
      <c r="AI22" s="9">
        <v>596.61800000000005</v>
      </c>
      <c r="AJ22" s="9">
        <v>89.501000000000005</v>
      </c>
      <c r="AK22" s="9">
        <v>686.11900000000003</v>
      </c>
      <c r="AL22" s="9">
        <v>23.477</v>
      </c>
      <c r="AM22" s="9">
        <v>11.723000000000001</v>
      </c>
      <c r="AN22" s="9">
        <v>8.4149999999999991</v>
      </c>
      <c r="AO22" s="9">
        <v>43.616</v>
      </c>
      <c r="AP22" s="9">
        <v>7.5469999999999997</v>
      </c>
      <c r="AQ22" s="9">
        <v>51.162999999999997</v>
      </c>
      <c r="AR22" s="9">
        <v>3.012</v>
      </c>
      <c r="AS22" s="9">
        <v>6.2160000000000002</v>
      </c>
      <c r="AT22" s="9">
        <v>2.3980000000000001</v>
      </c>
      <c r="AU22" s="9">
        <v>11.627000000000001</v>
      </c>
      <c r="AV22" s="9">
        <v>1.474</v>
      </c>
      <c r="AW22" s="9">
        <v>13.101000000000001</v>
      </c>
      <c r="AX22" s="9">
        <v>305.80700000000002</v>
      </c>
      <c r="AY22" s="9">
        <v>88.796999999999997</v>
      </c>
      <c r="AZ22" s="9">
        <v>59.92</v>
      </c>
      <c r="BA22" s="9">
        <v>454.52300000000002</v>
      </c>
      <c r="BB22" s="9">
        <v>53.786999999999999</v>
      </c>
      <c r="BC22" s="9">
        <v>508.31</v>
      </c>
      <c r="BD22" s="9">
        <v>10.297000000000001</v>
      </c>
      <c r="BE22" s="9">
        <v>7.6769999999999996</v>
      </c>
      <c r="BF22" s="9">
        <v>5.9320000000000004</v>
      </c>
      <c r="BG22" s="9">
        <v>23.907</v>
      </c>
      <c r="BH22" s="9">
        <v>4.4980000000000002</v>
      </c>
      <c r="BI22" s="9">
        <v>28.405000000000001</v>
      </c>
      <c r="BJ22" s="9">
        <v>1.2370000000000001</v>
      </c>
      <c r="BK22" s="9">
        <v>1.4590000000000001</v>
      </c>
      <c r="BL22" s="9">
        <v>1.6830000000000001</v>
      </c>
      <c r="BM22" s="9">
        <v>4.3789999999999996</v>
      </c>
      <c r="BN22" s="9">
        <v>2.6589999999999998</v>
      </c>
      <c r="BO22" s="9">
        <v>7.0389999999999997</v>
      </c>
      <c r="BP22" s="9">
        <v>20.966000000000001</v>
      </c>
      <c r="BQ22" s="9">
        <v>18.442</v>
      </c>
      <c r="BR22" s="9">
        <v>19.158999999999999</v>
      </c>
      <c r="BS22" s="9">
        <v>58.567</v>
      </c>
      <c r="BT22" s="9">
        <v>19.535</v>
      </c>
      <c r="BU22" s="9">
        <v>78.102000000000004</v>
      </c>
      <c r="BV22" s="9">
        <v>42.317</v>
      </c>
      <c r="BW22" s="9">
        <v>26.154</v>
      </c>
      <c r="BX22" s="9">
        <v>20.37</v>
      </c>
      <c r="BY22" s="9">
        <v>88.840999999999994</v>
      </c>
      <c r="BZ22" s="9">
        <v>27.431999999999999</v>
      </c>
      <c r="CA22" s="9">
        <v>116.273</v>
      </c>
      <c r="CB22" s="9">
        <v>0</v>
      </c>
      <c r="CC22" s="9">
        <v>0.38300000000000001</v>
      </c>
      <c r="CD22" s="9">
        <v>0</v>
      </c>
      <c r="CE22" s="9">
        <v>0.38300000000000001</v>
      </c>
      <c r="CF22" s="9">
        <v>0.36</v>
      </c>
      <c r="CG22" s="9">
        <v>0.74299999999999999</v>
      </c>
      <c r="CH22" s="9">
        <v>0</v>
      </c>
      <c r="CI22" s="9">
        <v>0.129</v>
      </c>
      <c r="CJ22" s="9">
        <v>0</v>
      </c>
      <c r="CK22" s="9">
        <v>0.129</v>
      </c>
      <c r="CL22" s="9">
        <v>0</v>
      </c>
      <c r="CM22" s="9">
        <v>0.129</v>
      </c>
      <c r="CN22" s="9">
        <v>0.45800000000000002</v>
      </c>
      <c r="CO22" s="9">
        <v>0</v>
      </c>
      <c r="CP22" s="9">
        <v>0.113</v>
      </c>
      <c r="CQ22" s="9">
        <v>0.57099999999999995</v>
      </c>
      <c r="CR22" s="9">
        <v>1.2470000000000001</v>
      </c>
      <c r="CS22" s="9">
        <v>1.8169999999999999</v>
      </c>
      <c r="CT22" s="9">
        <v>0.41799999999999998</v>
      </c>
      <c r="CU22" s="9">
        <v>0</v>
      </c>
      <c r="CV22" s="9">
        <v>1.875</v>
      </c>
      <c r="CW22" s="9">
        <v>2.2930000000000001</v>
      </c>
      <c r="CX22" s="9">
        <v>0</v>
      </c>
      <c r="CY22" s="9">
        <v>2.2930000000000001</v>
      </c>
      <c r="CZ22" s="9">
        <v>14.589</v>
      </c>
      <c r="DA22" s="9">
        <v>1.9650000000000001</v>
      </c>
      <c r="DB22" s="9">
        <v>2.63</v>
      </c>
      <c r="DC22" s="9">
        <v>19.183</v>
      </c>
      <c r="DD22" s="9">
        <v>1.389</v>
      </c>
      <c r="DE22" s="9">
        <v>20.571999999999999</v>
      </c>
      <c r="DF22" s="9">
        <v>0.98399999999999999</v>
      </c>
      <c r="DG22" s="9">
        <v>1.359</v>
      </c>
      <c r="DH22" s="9">
        <v>0.108</v>
      </c>
      <c r="DI22" s="9">
        <v>2.4510000000000001</v>
      </c>
      <c r="DJ22" s="9">
        <v>1.8759999999999999</v>
      </c>
      <c r="DK22" s="9">
        <v>4.3280000000000003</v>
      </c>
      <c r="DL22" s="9">
        <v>25.867999999999999</v>
      </c>
      <c r="DM22" s="9">
        <v>22.318000000000001</v>
      </c>
      <c r="DN22" s="9">
        <v>15.643000000000001</v>
      </c>
      <c r="DO22" s="9">
        <v>63.829000000000001</v>
      </c>
      <c r="DP22" s="9">
        <v>22.561</v>
      </c>
      <c r="DQ22" s="9">
        <v>86.39</v>
      </c>
      <c r="DR22" s="9">
        <v>179.10499999999999</v>
      </c>
      <c r="DS22" s="9">
        <v>176.44499999999999</v>
      </c>
      <c r="DT22" s="9">
        <v>161.94499999999999</v>
      </c>
      <c r="DU22" s="9">
        <v>517.495</v>
      </c>
      <c r="DV22" s="9">
        <v>142.68700000000001</v>
      </c>
      <c r="DW22" s="9">
        <v>660.18100000000004</v>
      </c>
      <c r="DX22" s="9">
        <v>11.281000000000001</v>
      </c>
      <c r="DY22" s="9">
        <v>31.254999999999999</v>
      </c>
      <c r="DZ22" s="9">
        <v>28.349</v>
      </c>
      <c r="EA22" s="9">
        <v>70.885999999999996</v>
      </c>
      <c r="EB22" s="9">
        <v>30.366</v>
      </c>
      <c r="EC22" s="9">
        <v>101.252</v>
      </c>
      <c r="ED22" s="9">
        <v>7.3869999999999996</v>
      </c>
      <c r="EE22" s="9">
        <v>19.574999999999999</v>
      </c>
      <c r="EF22" s="9">
        <v>22.433</v>
      </c>
      <c r="EG22" s="9">
        <v>49.395000000000003</v>
      </c>
      <c r="EH22" s="9">
        <v>22.58</v>
      </c>
      <c r="EI22" s="9">
        <v>71.974999999999994</v>
      </c>
      <c r="EJ22" s="9">
        <v>7.2160000000000002</v>
      </c>
      <c r="EK22" s="9">
        <v>16.751000000000001</v>
      </c>
      <c r="EL22" s="9">
        <v>19.202000000000002</v>
      </c>
      <c r="EM22" s="9">
        <v>43.17</v>
      </c>
      <c r="EN22" s="9">
        <v>17.689</v>
      </c>
      <c r="EO22" s="9">
        <v>60.857999999999997</v>
      </c>
      <c r="EP22" s="9">
        <v>0.17</v>
      </c>
      <c r="EQ22" s="9">
        <v>2.8239999999999998</v>
      </c>
      <c r="ER22" s="9">
        <v>3.2309999999999999</v>
      </c>
      <c r="ES22" s="9">
        <v>6.2249999999999996</v>
      </c>
      <c r="ET22" s="9">
        <v>4.891</v>
      </c>
      <c r="EU22" s="9">
        <v>11.116</v>
      </c>
      <c r="EV22" s="9">
        <v>0.78900000000000003</v>
      </c>
      <c r="EW22" s="9">
        <v>2.0990000000000002</v>
      </c>
      <c r="EX22" s="9">
        <v>1.6859999999999999</v>
      </c>
      <c r="EY22" s="9">
        <v>4.5750000000000002</v>
      </c>
      <c r="EZ22" s="9">
        <v>2.0070000000000001</v>
      </c>
      <c r="FA22" s="9">
        <v>6.5819999999999999</v>
      </c>
      <c r="FB22" s="9">
        <v>0.46600000000000003</v>
      </c>
      <c r="FC22" s="9">
        <v>1.8220000000000001</v>
      </c>
      <c r="FD22" s="9">
        <v>0.45300000000000001</v>
      </c>
      <c r="FE22" s="9">
        <v>2.7410000000000001</v>
      </c>
      <c r="FF22" s="9">
        <v>0.438</v>
      </c>
      <c r="FG22" s="9">
        <v>3.1789999999999998</v>
      </c>
      <c r="FH22" s="9">
        <v>2.6389999999999998</v>
      </c>
      <c r="FI22" s="9">
        <v>6.4779999999999998</v>
      </c>
      <c r="FJ22" s="9">
        <v>3.1110000000000002</v>
      </c>
      <c r="FK22" s="9">
        <v>12.227</v>
      </c>
      <c r="FL22" s="9">
        <v>4.7649999999999997</v>
      </c>
      <c r="FM22" s="9">
        <v>16.992999999999999</v>
      </c>
      <c r="FN22" s="9">
        <v>167.82400000000001</v>
      </c>
      <c r="FO22" s="9">
        <v>145.19</v>
      </c>
      <c r="FP22" s="9">
        <v>133.595</v>
      </c>
      <c r="FQ22" s="9">
        <v>446.60899999999998</v>
      </c>
      <c r="FR22" s="9">
        <v>112.321</v>
      </c>
      <c r="FS22" s="9">
        <v>558.92899999999997</v>
      </c>
      <c r="FT22" s="9">
        <v>66.158000000000001</v>
      </c>
      <c r="FU22" s="9">
        <v>95.168999999999997</v>
      </c>
      <c r="FV22" s="9">
        <v>90.191999999999993</v>
      </c>
      <c r="FW22" s="9">
        <v>251.51900000000001</v>
      </c>
      <c r="FX22" s="9">
        <v>85.494</v>
      </c>
      <c r="FY22" s="9">
        <v>337.01299999999998</v>
      </c>
      <c r="FZ22" s="9">
        <v>25.62</v>
      </c>
      <c r="GA22" s="9">
        <v>47.097999999999999</v>
      </c>
      <c r="GB22" s="9">
        <v>55.656999999999996</v>
      </c>
      <c r="GC22" s="9">
        <v>128.375</v>
      </c>
      <c r="GD22" s="9">
        <v>54.183999999999997</v>
      </c>
      <c r="GE22" s="9">
        <v>182.559</v>
      </c>
      <c r="GF22" s="9">
        <v>40.537999999999997</v>
      </c>
      <c r="GG22" s="9">
        <v>48.070999999999998</v>
      </c>
      <c r="GH22" s="9">
        <v>34.534999999999997</v>
      </c>
      <c r="GI22" s="9">
        <v>123.14400000000001</v>
      </c>
      <c r="GJ22" s="9">
        <v>31.31</v>
      </c>
      <c r="GK22" s="9">
        <v>154.45400000000001</v>
      </c>
      <c r="GL22" s="9">
        <v>7.2910000000000004</v>
      </c>
      <c r="GM22" s="9">
        <v>7.56</v>
      </c>
      <c r="GN22" s="9">
        <v>6.4950000000000001</v>
      </c>
      <c r="GO22" s="9">
        <v>21.346</v>
      </c>
      <c r="GP22" s="9">
        <v>3.2839999999999998</v>
      </c>
      <c r="GQ22" s="9">
        <v>24.63</v>
      </c>
      <c r="GR22" s="9">
        <v>2.59</v>
      </c>
      <c r="GS22" s="9">
        <v>4.0620000000000003</v>
      </c>
      <c r="GT22" s="9">
        <v>2.34</v>
      </c>
      <c r="GU22" s="9">
        <v>8.9920000000000009</v>
      </c>
      <c r="GV22" s="9">
        <v>2.8380000000000001</v>
      </c>
      <c r="GW22" s="9">
        <v>11.83</v>
      </c>
      <c r="GX22" s="9">
        <v>91.52</v>
      </c>
      <c r="GY22" s="9">
        <v>37.978000000000002</v>
      </c>
      <c r="GZ22" s="9">
        <v>34.503999999999998</v>
      </c>
      <c r="HA22" s="9">
        <v>164.00200000000001</v>
      </c>
      <c r="HB22" s="9">
        <v>20.102</v>
      </c>
      <c r="HC22" s="9">
        <v>184.10400000000001</v>
      </c>
      <c r="HD22" s="9">
        <v>1222.413</v>
      </c>
      <c r="HE22" s="9">
        <v>782.03399999999999</v>
      </c>
      <c r="HF22" s="9">
        <v>661.54300000000001</v>
      </c>
      <c r="HG22" s="9">
        <v>2665.991</v>
      </c>
      <c r="HH22" s="9">
        <v>591.10900000000004</v>
      </c>
      <c r="HI22" s="9">
        <v>3257.0990000000002</v>
      </c>
    </row>
    <row r="23" spans="1:217">
      <c r="A23" s="10">
        <v>43709</v>
      </c>
      <c r="B23" s="9">
        <v>1059.5039999999999</v>
      </c>
      <c r="C23" s="9">
        <v>578.45000000000005</v>
      </c>
      <c r="D23" s="9">
        <v>506.18700000000001</v>
      </c>
      <c r="E23" s="9">
        <v>2144.1410000000001</v>
      </c>
      <c r="F23" s="9">
        <v>451.29700000000003</v>
      </c>
      <c r="G23" s="9">
        <v>2595.4380000000001</v>
      </c>
      <c r="H23" s="9">
        <v>636.74800000000005</v>
      </c>
      <c r="I23" s="9">
        <v>418.74900000000002</v>
      </c>
      <c r="J23" s="9">
        <v>384.29700000000003</v>
      </c>
      <c r="K23" s="9">
        <v>1439.7940000000001</v>
      </c>
      <c r="L23" s="9">
        <v>315.58300000000003</v>
      </c>
      <c r="M23" s="9">
        <v>1755.377</v>
      </c>
      <c r="N23" s="9">
        <v>225.31</v>
      </c>
      <c r="O23" s="9">
        <v>190.655</v>
      </c>
      <c r="P23" s="9">
        <v>192.20500000000001</v>
      </c>
      <c r="Q23" s="9">
        <v>608.16999999999996</v>
      </c>
      <c r="R23" s="9">
        <v>170.19300000000001</v>
      </c>
      <c r="S23" s="9">
        <v>778.36199999999997</v>
      </c>
      <c r="T23" s="9">
        <v>22.311</v>
      </c>
      <c r="U23" s="9">
        <v>17.509</v>
      </c>
      <c r="V23" s="9">
        <v>15.724</v>
      </c>
      <c r="W23" s="9">
        <v>55.543999999999997</v>
      </c>
      <c r="X23" s="9">
        <v>14.409000000000001</v>
      </c>
      <c r="Y23" s="9">
        <v>69.953000000000003</v>
      </c>
      <c r="Z23" s="9">
        <v>389.12599999999998</v>
      </c>
      <c r="AA23" s="9">
        <v>210.58500000000001</v>
      </c>
      <c r="AB23" s="9">
        <v>176.369</v>
      </c>
      <c r="AC23" s="9">
        <v>776.08</v>
      </c>
      <c r="AD23" s="9">
        <v>130.982</v>
      </c>
      <c r="AE23" s="9">
        <v>907.06200000000001</v>
      </c>
      <c r="AF23" s="9">
        <v>352.11399999999998</v>
      </c>
      <c r="AG23" s="9">
        <v>123.04300000000001</v>
      </c>
      <c r="AH23" s="9">
        <v>86.447000000000003</v>
      </c>
      <c r="AI23" s="9">
        <v>561.60400000000004</v>
      </c>
      <c r="AJ23" s="9">
        <v>90.620999999999995</v>
      </c>
      <c r="AK23" s="9">
        <v>652.22500000000002</v>
      </c>
      <c r="AL23" s="9">
        <v>25.57</v>
      </c>
      <c r="AM23" s="9">
        <v>9.2110000000000003</v>
      </c>
      <c r="AN23" s="9">
        <v>8.5449999999999999</v>
      </c>
      <c r="AO23" s="9">
        <v>43.325000000000003</v>
      </c>
      <c r="AP23" s="9">
        <v>7.5759999999999996</v>
      </c>
      <c r="AQ23" s="9">
        <v>50.902000000000001</v>
      </c>
      <c r="AR23" s="9">
        <v>3.1139999999999999</v>
      </c>
      <c r="AS23" s="9">
        <v>4.9089999999999998</v>
      </c>
      <c r="AT23" s="9">
        <v>2.3149999999999999</v>
      </c>
      <c r="AU23" s="9">
        <v>10.337999999999999</v>
      </c>
      <c r="AV23" s="9">
        <v>2.8010000000000002</v>
      </c>
      <c r="AW23" s="9">
        <v>13.138</v>
      </c>
      <c r="AX23" s="9">
        <v>296.26400000000001</v>
      </c>
      <c r="AY23" s="9">
        <v>88.045000000000002</v>
      </c>
      <c r="AZ23" s="9">
        <v>51.487000000000002</v>
      </c>
      <c r="BA23" s="9">
        <v>435.79700000000003</v>
      </c>
      <c r="BB23" s="9">
        <v>53.52</v>
      </c>
      <c r="BC23" s="9">
        <v>489.31599999999997</v>
      </c>
      <c r="BD23" s="9">
        <v>11.519</v>
      </c>
      <c r="BE23" s="9">
        <v>7.2370000000000001</v>
      </c>
      <c r="BF23" s="9">
        <v>6.4340000000000002</v>
      </c>
      <c r="BG23" s="9">
        <v>25.190999999999999</v>
      </c>
      <c r="BH23" s="9">
        <v>3.1640000000000001</v>
      </c>
      <c r="BI23" s="9">
        <v>28.355</v>
      </c>
      <c r="BJ23" s="9">
        <v>0.42099999999999999</v>
      </c>
      <c r="BK23" s="9">
        <v>0</v>
      </c>
      <c r="BL23" s="9">
        <v>1.5780000000000001</v>
      </c>
      <c r="BM23" s="9">
        <v>1.9990000000000001</v>
      </c>
      <c r="BN23" s="9">
        <v>1.8620000000000001</v>
      </c>
      <c r="BO23" s="9">
        <v>3.8610000000000002</v>
      </c>
      <c r="BP23" s="9">
        <v>15.226000000000001</v>
      </c>
      <c r="BQ23" s="9">
        <v>13.641</v>
      </c>
      <c r="BR23" s="9">
        <v>16.088000000000001</v>
      </c>
      <c r="BS23" s="9">
        <v>44.954999999999998</v>
      </c>
      <c r="BT23" s="9">
        <v>21.698</v>
      </c>
      <c r="BU23" s="9">
        <v>66.653000000000006</v>
      </c>
      <c r="BV23" s="9">
        <v>49.972999999999999</v>
      </c>
      <c r="BW23" s="9">
        <v>25.56</v>
      </c>
      <c r="BX23" s="9">
        <v>24.747</v>
      </c>
      <c r="BY23" s="9">
        <v>100.28</v>
      </c>
      <c r="BZ23" s="9">
        <v>32.213999999999999</v>
      </c>
      <c r="CA23" s="9">
        <v>132.494</v>
      </c>
      <c r="CB23" s="9">
        <v>0</v>
      </c>
      <c r="CC23" s="9">
        <v>0.44600000000000001</v>
      </c>
      <c r="CD23" s="9">
        <v>0.51900000000000002</v>
      </c>
      <c r="CE23" s="9">
        <v>0.96499999999999997</v>
      </c>
      <c r="CF23" s="9">
        <v>0</v>
      </c>
      <c r="CG23" s="9">
        <v>0.96499999999999997</v>
      </c>
      <c r="CH23" s="9">
        <v>0.72</v>
      </c>
      <c r="CI23" s="9">
        <v>0.40400000000000003</v>
      </c>
      <c r="CJ23" s="9">
        <v>0</v>
      </c>
      <c r="CK23" s="9">
        <v>1.1240000000000001</v>
      </c>
      <c r="CL23" s="9">
        <v>0.43</v>
      </c>
      <c r="CM23" s="9">
        <v>1.5529999999999999</v>
      </c>
      <c r="CN23" s="9">
        <v>1.347</v>
      </c>
      <c r="CO23" s="9">
        <v>1.0229999999999999</v>
      </c>
      <c r="CP23" s="9">
        <v>0</v>
      </c>
      <c r="CQ23" s="9">
        <v>2.37</v>
      </c>
      <c r="CR23" s="9">
        <v>0.61899999999999999</v>
      </c>
      <c r="CS23" s="9">
        <v>2.9889999999999999</v>
      </c>
      <c r="CT23" s="9">
        <v>0</v>
      </c>
      <c r="CU23" s="9">
        <v>0</v>
      </c>
      <c r="CV23" s="9">
        <v>0.19400000000000001</v>
      </c>
      <c r="CW23" s="9">
        <v>0.19400000000000001</v>
      </c>
      <c r="CX23" s="9">
        <v>0</v>
      </c>
      <c r="CY23" s="9">
        <v>0.19400000000000001</v>
      </c>
      <c r="CZ23" s="9">
        <v>12.478</v>
      </c>
      <c r="DA23" s="9">
        <v>4.2309999999999999</v>
      </c>
      <c r="DB23" s="9">
        <v>1.089</v>
      </c>
      <c r="DC23" s="9">
        <v>17.797999999999998</v>
      </c>
      <c r="DD23" s="9">
        <v>4.024</v>
      </c>
      <c r="DE23" s="9">
        <v>21.821999999999999</v>
      </c>
      <c r="DF23" s="9">
        <v>1.6419999999999999</v>
      </c>
      <c r="DG23" s="9">
        <v>1.952</v>
      </c>
      <c r="DH23" s="9">
        <v>0.748</v>
      </c>
      <c r="DI23" s="9">
        <v>4.3419999999999996</v>
      </c>
      <c r="DJ23" s="9">
        <v>1.214</v>
      </c>
      <c r="DK23" s="9">
        <v>5.556</v>
      </c>
      <c r="DL23" s="9">
        <v>33.786999999999999</v>
      </c>
      <c r="DM23" s="9">
        <v>17.504000000000001</v>
      </c>
      <c r="DN23" s="9">
        <v>22.196999999999999</v>
      </c>
      <c r="DO23" s="9">
        <v>73.488</v>
      </c>
      <c r="DP23" s="9">
        <v>25.928000000000001</v>
      </c>
      <c r="DQ23" s="9">
        <v>99.415999999999997</v>
      </c>
      <c r="DR23" s="9">
        <v>175.94900000000001</v>
      </c>
      <c r="DS23" s="9">
        <v>185.78200000000001</v>
      </c>
      <c r="DT23" s="9">
        <v>163.93799999999999</v>
      </c>
      <c r="DU23" s="9">
        <v>525.66899999999998</v>
      </c>
      <c r="DV23" s="9">
        <v>141.85599999999999</v>
      </c>
      <c r="DW23" s="9">
        <v>667.52499999999998</v>
      </c>
      <c r="DX23" s="9">
        <v>15.675000000000001</v>
      </c>
      <c r="DY23" s="9">
        <v>26.414000000000001</v>
      </c>
      <c r="DZ23" s="9">
        <v>31.259</v>
      </c>
      <c r="EA23" s="9">
        <v>73.346999999999994</v>
      </c>
      <c r="EB23" s="9">
        <v>34.075000000000003</v>
      </c>
      <c r="EC23" s="9">
        <v>107.422</v>
      </c>
      <c r="ED23" s="9">
        <v>11.444000000000001</v>
      </c>
      <c r="EE23" s="9">
        <v>16.812000000000001</v>
      </c>
      <c r="EF23" s="9">
        <v>24.658000000000001</v>
      </c>
      <c r="EG23" s="9">
        <v>52.914000000000001</v>
      </c>
      <c r="EH23" s="9">
        <v>24.963999999999999</v>
      </c>
      <c r="EI23" s="9">
        <v>77.878</v>
      </c>
      <c r="EJ23" s="9">
        <v>9.2789999999999999</v>
      </c>
      <c r="EK23" s="9">
        <v>13.907</v>
      </c>
      <c r="EL23" s="9">
        <v>18.558</v>
      </c>
      <c r="EM23" s="9">
        <v>41.744</v>
      </c>
      <c r="EN23" s="9">
        <v>22.344000000000001</v>
      </c>
      <c r="EO23" s="9">
        <v>64.087999999999994</v>
      </c>
      <c r="EP23" s="9">
        <v>2.165</v>
      </c>
      <c r="EQ23" s="9">
        <v>2.9060000000000001</v>
      </c>
      <c r="ER23" s="9">
        <v>6.1</v>
      </c>
      <c r="ES23" s="9">
        <v>11.170999999999999</v>
      </c>
      <c r="ET23" s="9">
        <v>2.62</v>
      </c>
      <c r="EU23" s="9">
        <v>13.79</v>
      </c>
      <c r="EV23" s="9">
        <v>0</v>
      </c>
      <c r="EW23" s="9">
        <v>3.194</v>
      </c>
      <c r="EX23" s="9">
        <v>0.751</v>
      </c>
      <c r="EY23" s="9">
        <v>3.9449999999999998</v>
      </c>
      <c r="EZ23" s="9">
        <v>1.82</v>
      </c>
      <c r="FA23" s="9">
        <v>5.766</v>
      </c>
      <c r="FB23" s="9">
        <v>0</v>
      </c>
      <c r="FC23" s="9">
        <v>0.73799999999999999</v>
      </c>
      <c r="FD23" s="9">
        <v>0.109</v>
      </c>
      <c r="FE23" s="9">
        <v>0.84699999999999998</v>
      </c>
      <c r="FF23" s="9">
        <v>0.72599999999999998</v>
      </c>
      <c r="FG23" s="9">
        <v>1.573</v>
      </c>
      <c r="FH23" s="9">
        <v>2.9359999999999999</v>
      </c>
      <c r="FI23" s="9">
        <v>5.0510000000000002</v>
      </c>
      <c r="FJ23" s="9">
        <v>5.7409999999999997</v>
      </c>
      <c r="FK23" s="9">
        <v>13.727</v>
      </c>
      <c r="FL23" s="9">
        <v>5.57</v>
      </c>
      <c r="FM23" s="9">
        <v>19.297999999999998</v>
      </c>
      <c r="FN23" s="9">
        <v>160.27500000000001</v>
      </c>
      <c r="FO23" s="9">
        <v>159.36799999999999</v>
      </c>
      <c r="FP23" s="9">
        <v>132.679</v>
      </c>
      <c r="FQ23" s="9">
        <v>452.32100000000003</v>
      </c>
      <c r="FR23" s="9">
        <v>107.78100000000001</v>
      </c>
      <c r="FS23" s="9">
        <v>560.10199999999998</v>
      </c>
      <c r="FT23" s="9">
        <v>73.244</v>
      </c>
      <c r="FU23" s="9">
        <v>105.151</v>
      </c>
      <c r="FV23" s="9">
        <v>97.197000000000003</v>
      </c>
      <c r="FW23" s="9">
        <v>275.59199999999998</v>
      </c>
      <c r="FX23" s="9">
        <v>75.198999999999998</v>
      </c>
      <c r="FY23" s="9">
        <v>350.791</v>
      </c>
      <c r="FZ23" s="9">
        <v>29.103999999999999</v>
      </c>
      <c r="GA23" s="9">
        <v>49.798999999999999</v>
      </c>
      <c r="GB23" s="9">
        <v>60.195</v>
      </c>
      <c r="GC23" s="9">
        <v>139.09800000000001</v>
      </c>
      <c r="GD23" s="9">
        <v>50.250999999999998</v>
      </c>
      <c r="GE23" s="9">
        <v>189.34899999999999</v>
      </c>
      <c r="GF23" s="9">
        <v>44.14</v>
      </c>
      <c r="GG23" s="9">
        <v>55.351999999999997</v>
      </c>
      <c r="GH23" s="9">
        <v>37.002000000000002</v>
      </c>
      <c r="GI23" s="9">
        <v>136.494</v>
      </c>
      <c r="GJ23" s="9">
        <v>24.948</v>
      </c>
      <c r="GK23" s="9">
        <v>161.44200000000001</v>
      </c>
      <c r="GL23" s="9">
        <v>7.266</v>
      </c>
      <c r="GM23" s="9">
        <v>9.3350000000000009</v>
      </c>
      <c r="GN23" s="9">
        <v>6.734</v>
      </c>
      <c r="GO23" s="9">
        <v>23.335000000000001</v>
      </c>
      <c r="GP23" s="9">
        <v>1.8009999999999999</v>
      </c>
      <c r="GQ23" s="9">
        <v>25.137</v>
      </c>
      <c r="GR23" s="9">
        <v>1.2230000000000001</v>
      </c>
      <c r="GS23" s="9">
        <v>2.1429999999999998</v>
      </c>
      <c r="GT23" s="9">
        <v>1.58</v>
      </c>
      <c r="GU23" s="9">
        <v>4.9459999999999997</v>
      </c>
      <c r="GV23" s="9">
        <v>1.641</v>
      </c>
      <c r="GW23" s="9">
        <v>6.5869999999999997</v>
      </c>
      <c r="GX23" s="9">
        <v>78.542000000000002</v>
      </c>
      <c r="GY23" s="9">
        <v>42.738</v>
      </c>
      <c r="GZ23" s="9">
        <v>26.161000000000001</v>
      </c>
      <c r="HA23" s="9">
        <v>147.44200000000001</v>
      </c>
      <c r="HB23" s="9">
        <v>25.931999999999999</v>
      </c>
      <c r="HC23" s="9">
        <v>173.374</v>
      </c>
      <c r="HD23" s="9">
        <v>1235.454</v>
      </c>
      <c r="HE23" s="9">
        <v>764.23199999999997</v>
      </c>
      <c r="HF23" s="9">
        <v>670.125</v>
      </c>
      <c r="HG23" s="9">
        <v>2669.81</v>
      </c>
      <c r="HH23" s="9">
        <v>593.15300000000002</v>
      </c>
      <c r="HI23" s="9">
        <v>3262.9630000000002</v>
      </c>
    </row>
    <row r="24" spans="1:217">
      <c r="A24" s="10">
        <v>43800</v>
      </c>
      <c r="B24" s="9">
        <v>1046.664</v>
      </c>
      <c r="C24" s="9">
        <v>594.94100000000003</v>
      </c>
      <c r="D24" s="9">
        <v>494.37599999999998</v>
      </c>
      <c r="E24" s="9">
        <v>2135.9810000000002</v>
      </c>
      <c r="F24" s="9">
        <v>441.12299999999999</v>
      </c>
      <c r="G24" s="9">
        <v>2577.105</v>
      </c>
      <c r="H24" s="9">
        <v>628.02</v>
      </c>
      <c r="I24" s="9">
        <v>427.89800000000002</v>
      </c>
      <c r="J24" s="9">
        <v>373.17700000000002</v>
      </c>
      <c r="K24" s="9">
        <v>1429.095</v>
      </c>
      <c r="L24" s="9">
        <v>309.73500000000001</v>
      </c>
      <c r="M24" s="9">
        <v>1738.83</v>
      </c>
      <c r="N24" s="9">
        <v>230.23599999999999</v>
      </c>
      <c r="O24" s="9">
        <v>183.298</v>
      </c>
      <c r="P24" s="9">
        <v>180.035</v>
      </c>
      <c r="Q24" s="9">
        <v>593.57000000000005</v>
      </c>
      <c r="R24" s="9">
        <v>167.661</v>
      </c>
      <c r="S24" s="9">
        <v>761.23099999999999</v>
      </c>
      <c r="T24" s="9">
        <v>25.747</v>
      </c>
      <c r="U24" s="9">
        <v>15.031000000000001</v>
      </c>
      <c r="V24" s="9">
        <v>18.46</v>
      </c>
      <c r="W24" s="9">
        <v>59.238</v>
      </c>
      <c r="X24" s="9">
        <v>11.611000000000001</v>
      </c>
      <c r="Y24" s="9">
        <v>70.849000000000004</v>
      </c>
      <c r="Z24" s="9">
        <v>372.036</v>
      </c>
      <c r="AA24" s="9">
        <v>229.56899999999999</v>
      </c>
      <c r="AB24" s="9">
        <v>174.68199999999999</v>
      </c>
      <c r="AC24" s="9">
        <v>776.28800000000001</v>
      </c>
      <c r="AD24" s="9">
        <v>130.46299999999999</v>
      </c>
      <c r="AE24" s="9">
        <v>906.75099999999998</v>
      </c>
      <c r="AF24" s="9">
        <v>353.04</v>
      </c>
      <c r="AG24" s="9">
        <v>130.99100000000001</v>
      </c>
      <c r="AH24" s="9">
        <v>88.799000000000007</v>
      </c>
      <c r="AI24" s="9">
        <v>572.83000000000004</v>
      </c>
      <c r="AJ24" s="9">
        <v>88.296999999999997</v>
      </c>
      <c r="AK24" s="9">
        <v>661.12699999999995</v>
      </c>
      <c r="AL24" s="9">
        <v>20.696999999999999</v>
      </c>
      <c r="AM24" s="9">
        <v>10.007999999999999</v>
      </c>
      <c r="AN24" s="9">
        <v>3.43</v>
      </c>
      <c r="AO24" s="9">
        <v>34.134999999999998</v>
      </c>
      <c r="AP24" s="9">
        <v>3.2690000000000001</v>
      </c>
      <c r="AQ24" s="9">
        <v>37.404000000000003</v>
      </c>
      <c r="AR24" s="9">
        <v>2.1219999999999999</v>
      </c>
      <c r="AS24" s="9">
        <v>2.0110000000000001</v>
      </c>
      <c r="AT24" s="9">
        <v>3.1829999999999998</v>
      </c>
      <c r="AU24" s="9">
        <v>7.3159999999999998</v>
      </c>
      <c r="AV24" s="9">
        <v>1.9870000000000001</v>
      </c>
      <c r="AW24" s="9">
        <v>9.3030000000000008</v>
      </c>
      <c r="AX24" s="9">
        <v>297.98099999999999</v>
      </c>
      <c r="AY24" s="9">
        <v>93.254000000000005</v>
      </c>
      <c r="AZ24" s="9">
        <v>61.304000000000002</v>
      </c>
      <c r="BA24" s="9">
        <v>452.53899999999999</v>
      </c>
      <c r="BB24" s="9">
        <v>55.704999999999998</v>
      </c>
      <c r="BC24" s="9">
        <v>508.24400000000003</v>
      </c>
      <c r="BD24" s="9">
        <v>10.625</v>
      </c>
      <c r="BE24" s="9">
        <v>6.798</v>
      </c>
      <c r="BF24" s="9">
        <v>3.472</v>
      </c>
      <c r="BG24" s="9">
        <v>20.895</v>
      </c>
      <c r="BH24" s="9">
        <v>5.4969999999999999</v>
      </c>
      <c r="BI24" s="9">
        <v>26.391999999999999</v>
      </c>
      <c r="BJ24" s="9">
        <v>2.0129999999999999</v>
      </c>
      <c r="BK24" s="9">
        <v>1.0880000000000001</v>
      </c>
      <c r="BL24" s="9">
        <v>1.089</v>
      </c>
      <c r="BM24" s="9">
        <v>4.1890000000000001</v>
      </c>
      <c r="BN24" s="9">
        <v>1.657</v>
      </c>
      <c r="BO24" s="9">
        <v>5.8460000000000001</v>
      </c>
      <c r="BP24" s="9">
        <v>19.602</v>
      </c>
      <c r="BQ24" s="9">
        <v>17.832000000000001</v>
      </c>
      <c r="BR24" s="9">
        <v>16.321999999999999</v>
      </c>
      <c r="BS24" s="9">
        <v>53.756</v>
      </c>
      <c r="BT24" s="9">
        <v>20.181999999999999</v>
      </c>
      <c r="BU24" s="9">
        <v>73.938000000000002</v>
      </c>
      <c r="BV24" s="9">
        <v>47.593000000000004</v>
      </c>
      <c r="BW24" s="9">
        <v>23.707999999999998</v>
      </c>
      <c r="BX24" s="9">
        <v>22.936</v>
      </c>
      <c r="BY24" s="9">
        <v>94.238</v>
      </c>
      <c r="BZ24" s="9">
        <v>32.506</v>
      </c>
      <c r="CA24" s="9">
        <v>126.74299999999999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0.19</v>
      </c>
      <c r="CM24" s="9">
        <v>0.19</v>
      </c>
      <c r="CN24" s="9">
        <v>2.827</v>
      </c>
      <c r="CO24" s="9">
        <v>0.40600000000000003</v>
      </c>
      <c r="CP24" s="9">
        <v>0</v>
      </c>
      <c r="CQ24" s="9">
        <v>3.2330000000000001</v>
      </c>
      <c r="CR24" s="9">
        <v>0.16</v>
      </c>
      <c r="CS24" s="9">
        <v>3.3929999999999998</v>
      </c>
      <c r="CT24" s="9">
        <v>0.3</v>
      </c>
      <c r="CU24" s="9">
        <v>0.621</v>
      </c>
      <c r="CV24" s="9">
        <v>0</v>
      </c>
      <c r="CW24" s="9">
        <v>0.92100000000000004</v>
      </c>
      <c r="CX24" s="9">
        <v>0</v>
      </c>
      <c r="CY24" s="9">
        <v>0.92100000000000004</v>
      </c>
      <c r="CZ24" s="9">
        <v>11.766999999999999</v>
      </c>
      <c r="DA24" s="9">
        <v>3.4689999999999999</v>
      </c>
      <c r="DB24" s="9">
        <v>2.09</v>
      </c>
      <c r="DC24" s="9">
        <v>17.324999999999999</v>
      </c>
      <c r="DD24" s="9">
        <v>2.6150000000000002</v>
      </c>
      <c r="DE24" s="9">
        <v>19.940000000000001</v>
      </c>
      <c r="DF24" s="9">
        <v>0.48499999999999999</v>
      </c>
      <c r="DG24" s="9">
        <v>1.4379999999999999</v>
      </c>
      <c r="DH24" s="9">
        <v>0.70299999999999996</v>
      </c>
      <c r="DI24" s="9">
        <v>2.6259999999999999</v>
      </c>
      <c r="DJ24" s="9">
        <v>2.1309999999999998</v>
      </c>
      <c r="DK24" s="9">
        <v>4.7569999999999997</v>
      </c>
      <c r="DL24" s="9">
        <v>32.215000000000003</v>
      </c>
      <c r="DM24" s="9">
        <v>17.774000000000001</v>
      </c>
      <c r="DN24" s="9">
        <v>20.143999999999998</v>
      </c>
      <c r="DO24" s="9">
        <v>70.132999999999996</v>
      </c>
      <c r="DP24" s="9">
        <v>27.41</v>
      </c>
      <c r="DQ24" s="9">
        <v>97.543000000000006</v>
      </c>
      <c r="DR24" s="9">
        <v>179.476</v>
      </c>
      <c r="DS24" s="9">
        <v>191.661</v>
      </c>
      <c r="DT24" s="9">
        <v>167.03100000000001</v>
      </c>
      <c r="DU24" s="9">
        <v>538.16800000000001</v>
      </c>
      <c r="DV24" s="9">
        <v>143.21700000000001</v>
      </c>
      <c r="DW24" s="9">
        <v>681.38499999999999</v>
      </c>
      <c r="DX24" s="9">
        <v>19.988</v>
      </c>
      <c r="DY24" s="9">
        <v>25.048999999999999</v>
      </c>
      <c r="DZ24" s="9">
        <v>35.774999999999999</v>
      </c>
      <c r="EA24" s="9">
        <v>80.811999999999998</v>
      </c>
      <c r="EB24" s="9">
        <v>31.806000000000001</v>
      </c>
      <c r="EC24" s="9">
        <v>112.61799999999999</v>
      </c>
      <c r="ED24" s="9">
        <v>12.952999999999999</v>
      </c>
      <c r="EE24" s="9">
        <v>18.306999999999999</v>
      </c>
      <c r="EF24" s="9">
        <v>26.975000000000001</v>
      </c>
      <c r="EG24" s="9">
        <v>58.235999999999997</v>
      </c>
      <c r="EH24" s="9">
        <v>25.207000000000001</v>
      </c>
      <c r="EI24" s="9">
        <v>83.442999999999998</v>
      </c>
      <c r="EJ24" s="9">
        <v>9.6690000000000005</v>
      </c>
      <c r="EK24" s="9">
        <v>13.97</v>
      </c>
      <c r="EL24" s="9">
        <v>19.021000000000001</v>
      </c>
      <c r="EM24" s="9">
        <v>42.661000000000001</v>
      </c>
      <c r="EN24" s="9">
        <v>22.039000000000001</v>
      </c>
      <c r="EO24" s="9">
        <v>64.7</v>
      </c>
      <c r="EP24" s="9">
        <v>3.2839999999999998</v>
      </c>
      <c r="EQ24" s="9">
        <v>4.3369999999999997</v>
      </c>
      <c r="ER24" s="9">
        <v>7.9539999999999997</v>
      </c>
      <c r="ES24" s="9">
        <v>15.574999999999999</v>
      </c>
      <c r="ET24" s="9">
        <v>3.1680000000000001</v>
      </c>
      <c r="EU24" s="9">
        <v>18.742999999999999</v>
      </c>
      <c r="EV24" s="9">
        <v>0</v>
      </c>
      <c r="EW24" s="9">
        <v>0.59899999999999998</v>
      </c>
      <c r="EX24" s="9">
        <v>2.1739999999999999</v>
      </c>
      <c r="EY24" s="9">
        <v>2.774</v>
      </c>
      <c r="EZ24" s="9">
        <v>0</v>
      </c>
      <c r="FA24" s="9">
        <v>2.774</v>
      </c>
      <c r="FB24" s="9">
        <v>0</v>
      </c>
      <c r="FC24" s="9">
        <v>0.502</v>
      </c>
      <c r="FD24" s="9">
        <v>0</v>
      </c>
      <c r="FE24" s="9">
        <v>0.502</v>
      </c>
      <c r="FF24" s="9">
        <v>0.71499999999999997</v>
      </c>
      <c r="FG24" s="9">
        <v>1.2170000000000001</v>
      </c>
      <c r="FH24" s="9">
        <v>6.5439999999999996</v>
      </c>
      <c r="FI24" s="9">
        <v>5.1769999999999996</v>
      </c>
      <c r="FJ24" s="9">
        <v>5.7679999999999998</v>
      </c>
      <c r="FK24" s="9">
        <v>17.489999999999998</v>
      </c>
      <c r="FL24" s="9">
        <v>4.391</v>
      </c>
      <c r="FM24" s="9">
        <v>21.881</v>
      </c>
      <c r="FN24" s="9">
        <v>159.48699999999999</v>
      </c>
      <c r="FO24" s="9">
        <v>166.613</v>
      </c>
      <c r="FP24" s="9">
        <v>131.256</v>
      </c>
      <c r="FQ24" s="9">
        <v>457.35599999999999</v>
      </c>
      <c r="FR24" s="9">
        <v>111.411</v>
      </c>
      <c r="FS24" s="9">
        <v>568.76599999999996</v>
      </c>
      <c r="FT24" s="9">
        <v>70.19</v>
      </c>
      <c r="FU24" s="9">
        <v>105.111</v>
      </c>
      <c r="FV24" s="9">
        <v>100.53100000000001</v>
      </c>
      <c r="FW24" s="9">
        <v>275.83199999999999</v>
      </c>
      <c r="FX24" s="9">
        <v>80.238</v>
      </c>
      <c r="FY24" s="9">
        <v>356.07</v>
      </c>
      <c r="FZ24" s="9">
        <v>28.814</v>
      </c>
      <c r="GA24" s="9">
        <v>49.103000000000002</v>
      </c>
      <c r="GB24" s="9">
        <v>62.192</v>
      </c>
      <c r="GC24" s="9">
        <v>140.10900000000001</v>
      </c>
      <c r="GD24" s="9">
        <v>50.021000000000001</v>
      </c>
      <c r="GE24" s="9">
        <v>190.13</v>
      </c>
      <c r="GF24" s="9">
        <v>41.375999999999998</v>
      </c>
      <c r="GG24" s="9">
        <v>56.008000000000003</v>
      </c>
      <c r="GH24" s="9">
        <v>38.338999999999999</v>
      </c>
      <c r="GI24" s="9">
        <v>135.72300000000001</v>
      </c>
      <c r="GJ24" s="9">
        <v>30.216000000000001</v>
      </c>
      <c r="GK24" s="9">
        <v>165.94</v>
      </c>
      <c r="GL24" s="9">
        <v>4.2629999999999999</v>
      </c>
      <c r="GM24" s="9">
        <v>7.6079999999999997</v>
      </c>
      <c r="GN24" s="9">
        <v>2.0649999999999999</v>
      </c>
      <c r="GO24" s="9">
        <v>13.936</v>
      </c>
      <c r="GP24" s="9">
        <v>0.81499999999999995</v>
      </c>
      <c r="GQ24" s="9">
        <v>14.75</v>
      </c>
      <c r="GR24" s="9">
        <v>1.9630000000000001</v>
      </c>
      <c r="GS24" s="9">
        <v>6.117</v>
      </c>
      <c r="GT24" s="9">
        <v>2.4049999999999998</v>
      </c>
      <c r="GU24" s="9">
        <v>10.484999999999999</v>
      </c>
      <c r="GV24" s="9">
        <v>1.6919999999999999</v>
      </c>
      <c r="GW24" s="9">
        <v>12.177</v>
      </c>
      <c r="GX24" s="9">
        <v>82.403000000000006</v>
      </c>
      <c r="GY24" s="9">
        <v>45.436999999999998</v>
      </c>
      <c r="GZ24" s="9">
        <v>24.928000000000001</v>
      </c>
      <c r="HA24" s="9">
        <v>152.767</v>
      </c>
      <c r="HB24" s="9">
        <v>26.181000000000001</v>
      </c>
      <c r="HC24" s="9">
        <v>178.94800000000001</v>
      </c>
      <c r="HD24" s="9">
        <v>1226.1400000000001</v>
      </c>
      <c r="HE24" s="9">
        <v>786.60199999999998</v>
      </c>
      <c r="HF24" s="9">
        <v>661.40700000000004</v>
      </c>
      <c r="HG24" s="9">
        <v>2674.1489999999999</v>
      </c>
      <c r="HH24" s="9">
        <v>584.34100000000001</v>
      </c>
      <c r="HI24" s="9">
        <v>3258.489</v>
      </c>
    </row>
    <row r="25" spans="1:217">
      <c r="A25" s="10">
        <v>43891</v>
      </c>
      <c r="B25" s="9">
        <v>1049.9590000000001</v>
      </c>
      <c r="C25" s="9">
        <v>604.346</v>
      </c>
      <c r="D25" s="9">
        <v>504.11</v>
      </c>
      <c r="E25" s="9">
        <v>2158.415</v>
      </c>
      <c r="F25" s="9">
        <v>457.28100000000001</v>
      </c>
      <c r="G25" s="9">
        <v>2615.6959999999999</v>
      </c>
      <c r="H25" s="9">
        <v>654.78099999999995</v>
      </c>
      <c r="I25" s="9">
        <v>438.18400000000003</v>
      </c>
      <c r="J25" s="9">
        <v>368.61099999999999</v>
      </c>
      <c r="K25" s="9">
        <v>1461.576</v>
      </c>
      <c r="L25" s="9">
        <v>322.21699999999998</v>
      </c>
      <c r="M25" s="9">
        <v>1783.7919999999999</v>
      </c>
      <c r="N25" s="9">
        <v>237.529</v>
      </c>
      <c r="O25" s="9">
        <v>192.517</v>
      </c>
      <c r="P25" s="9">
        <v>181.364</v>
      </c>
      <c r="Q25" s="9">
        <v>611.41</v>
      </c>
      <c r="R25" s="9">
        <v>169.33600000000001</v>
      </c>
      <c r="S25" s="9">
        <v>780.745</v>
      </c>
      <c r="T25" s="9">
        <v>23.588999999999999</v>
      </c>
      <c r="U25" s="9">
        <v>16.486000000000001</v>
      </c>
      <c r="V25" s="9">
        <v>12.958</v>
      </c>
      <c r="W25" s="9">
        <v>53.033999999999999</v>
      </c>
      <c r="X25" s="9">
        <v>15.512</v>
      </c>
      <c r="Y25" s="9">
        <v>68.546000000000006</v>
      </c>
      <c r="Z25" s="9">
        <v>393.66300000000001</v>
      </c>
      <c r="AA25" s="9">
        <v>229.18</v>
      </c>
      <c r="AB25" s="9">
        <v>174.28899999999999</v>
      </c>
      <c r="AC25" s="9">
        <v>797.13199999999995</v>
      </c>
      <c r="AD25" s="9">
        <v>137.369</v>
      </c>
      <c r="AE25" s="9">
        <v>934.50099999999998</v>
      </c>
      <c r="AF25" s="9">
        <v>327.964</v>
      </c>
      <c r="AG25" s="9">
        <v>136.327</v>
      </c>
      <c r="AH25" s="9">
        <v>98.808000000000007</v>
      </c>
      <c r="AI25" s="9">
        <v>563.09799999999996</v>
      </c>
      <c r="AJ25" s="9">
        <v>102.11799999999999</v>
      </c>
      <c r="AK25" s="9">
        <v>665.21600000000001</v>
      </c>
      <c r="AL25" s="9">
        <v>21.419</v>
      </c>
      <c r="AM25" s="9">
        <v>14.391</v>
      </c>
      <c r="AN25" s="9">
        <v>5.8540000000000001</v>
      </c>
      <c r="AO25" s="9">
        <v>41.664999999999999</v>
      </c>
      <c r="AP25" s="9">
        <v>5.8070000000000004</v>
      </c>
      <c r="AQ25" s="9">
        <v>47.470999999999997</v>
      </c>
      <c r="AR25" s="9">
        <v>4.99</v>
      </c>
      <c r="AS25" s="9">
        <v>1.98</v>
      </c>
      <c r="AT25" s="9">
        <v>2.6629999999999998</v>
      </c>
      <c r="AU25" s="9">
        <v>9.6340000000000003</v>
      </c>
      <c r="AV25" s="9">
        <v>1.7330000000000001</v>
      </c>
      <c r="AW25" s="9">
        <v>11.367000000000001</v>
      </c>
      <c r="AX25" s="9">
        <v>272.02999999999997</v>
      </c>
      <c r="AY25" s="9">
        <v>99.305000000000007</v>
      </c>
      <c r="AZ25" s="9">
        <v>70.671000000000006</v>
      </c>
      <c r="BA25" s="9">
        <v>442.00700000000001</v>
      </c>
      <c r="BB25" s="9">
        <v>62.115000000000002</v>
      </c>
      <c r="BC25" s="9">
        <v>504.12200000000001</v>
      </c>
      <c r="BD25" s="9">
        <v>7.319</v>
      </c>
      <c r="BE25" s="9">
        <v>6.6890000000000001</v>
      </c>
      <c r="BF25" s="9">
        <v>5.5350000000000001</v>
      </c>
      <c r="BG25" s="9">
        <v>19.542999999999999</v>
      </c>
      <c r="BH25" s="9">
        <v>7.2560000000000002</v>
      </c>
      <c r="BI25" s="9">
        <v>26.798999999999999</v>
      </c>
      <c r="BJ25" s="9">
        <v>1.645</v>
      </c>
      <c r="BK25" s="9">
        <v>0</v>
      </c>
      <c r="BL25" s="9">
        <v>0.98899999999999999</v>
      </c>
      <c r="BM25" s="9">
        <v>2.633</v>
      </c>
      <c r="BN25" s="9">
        <v>1.5489999999999999</v>
      </c>
      <c r="BO25" s="9">
        <v>4.1829999999999998</v>
      </c>
      <c r="BP25" s="9">
        <v>20.56</v>
      </c>
      <c r="BQ25" s="9">
        <v>13.961</v>
      </c>
      <c r="BR25" s="9">
        <v>13.095000000000001</v>
      </c>
      <c r="BS25" s="9">
        <v>47.616</v>
      </c>
      <c r="BT25" s="9">
        <v>23.658000000000001</v>
      </c>
      <c r="BU25" s="9">
        <v>71.272999999999996</v>
      </c>
      <c r="BV25" s="9">
        <v>45.62</v>
      </c>
      <c r="BW25" s="9">
        <v>22.97</v>
      </c>
      <c r="BX25" s="9">
        <v>26.376999999999999</v>
      </c>
      <c r="BY25" s="9">
        <v>94.968000000000004</v>
      </c>
      <c r="BZ25" s="9">
        <v>25.018999999999998</v>
      </c>
      <c r="CA25" s="9">
        <v>119.986</v>
      </c>
      <c r="CB25" s="9">
        <v>0</v>
      </c>
      <c r="CC25" s="9">
        <v>0.57799999999999996</v>
      </c>
      <c r="CD25" s="9">
        <v>0</v>
      </c>
      <c r="CE25" s="9">
        <v>0.57799999999999996</v>
      </c>
      <c r="CF25" s="9">
        <v>0</v>
      </c>
      <c r="CG25" s="9">
        <v>0.57799999999999996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1.1539999999999999</v>
      </c>
      <c r="CO25" s="9">
        <v>0.217</v>
      </c>
      <c r="CP25" s="9">
        <v>1.089</v>
      </c>
      <c r="CQ25" s="9">
        <v>2.46</v>
      </c>
      <c r="CR25" s="9">
        <v>0.51400000000000001</v>
      </c>
      <c r="CS25" s="9">
        <v>2.9750000000000001</v>
      </c>
      <c r="CT25" s="9">
        <v>0</v>
      </c>
      <c r="CU25" s="9">
        <v>0.92200000000000004</v>
      </c>
      <c r="CV25" s="9">
        <v>0</v>
      </c>
      <c r="CW25" s="9">
        <v>0.92200000000000004</v>
      </c>
      <c r="CX25" s="9">
        <v>0.23100000000000001</v>
      </c>
      <c r="CY25" s="9">
        <v>1.153</v>
      </c>
      <c r="CZ25" s="9">
        <v>11.958</v>
      </c>
      <c r="DA25" s="9">
        <v>1.847</v>
      </c>
      <c r="DB25" s="9">
        <v>3.073</v>
      </c>
      <c r="DC25" s="9">
        <v>16.878</v>
      </c>
      <c r="DD25" s="9">
        <v>1.478</v>
      </c>
      <c r="DE25" s="9">
        <v>18.356000000000002</v>
      </c>
      <c r="DF25" s="9">
        <v>0.51200000000000001</v>
      </c>
      <c r="DG25" s="9">
        <v>2.226</v>
      </c>
      <c r="DH25" s="9">
        <v>2.0880000000000001</v>
      </c>
      <c r="DI25" s="9">
        <v>4.8259999999999996</v>
      </c>
      <c r="DJ25" s="9">
        <v>0.41199999999999998</v>
      </c>
      <c r="DK25" s="9">
        <v>5.2380000000000004</v>
      </c>
      <c r="DL25" s="9">
        <v>31.995999999999999</v>
      </c>
      <c r="DM25" s="9">
        <v>17.18</v>
      </c>
      <c r="DN25" s="9">
        <v>20.128</v>
      </c>
      <c r="DO25" s="9">
        <v>69.304000000000002</v>
      </c>
      <c r="DP25" s="9">
        <v>22.382999999999999</v>
      </c>
      <c r="DQ25" s="9">
        <v>91.686000000000007</v>
      </c>
      <c r="DR25" s="9">
        <v>179.54900000000001</v>
      </c>
      <c r="DS25" s="9">
        <v>183.756</v>
      </c>
      <c r="DT25" s="9">
        <v>162.386</v>
      </c>
      <c r="DU25" s="9">
        <v>525.69100000000003</v>
      </c>
      <c r="DV25" s="9">
        <v>132.482</v>
      </c>
      <c r="DW25" s="9">
        <v>658.173</v>
      </c>
      <c r="DX25" s="9">
        <v>18.669</v>
      </c>
      <c r="DY25" s="9">
        <v>28.385999999999999</v>
      </c>
      <c r="DZ25" s="9">
        <v>32.341000000000001</v>
      </c>
      <c r="EA25" s="9">
        <v>79.396000000000001</v>
      </c>
      <c r="EB25" s="9">
        <v>30.626999999999999</v>
      </c>
      <c r="EC25" s="9">
        <v>110.024</v>
      </c>
      <c r="ED25" s="9">
        <v>10.442</v>
      </c>
      <c r="EE25" s="9">
        <v>21.280999999999999</v>
      </c>
      <c r="EF25" s="9">
        <v>25.289000000000001</v>
      </c>
      <c r="EG25" s="9">
        <v>57.011000000000003</v>
      </c>
      <c r="EH25" s="9">
        <v>24.981000000000002</v>
      </c>
      <c r="EI25" s="9">
        <v>81.992000000000004</v>
      </c>
      <c r="EJ25" s="9">
        <v>8.4440000000000008</v>
      </c>
      <c r="EK25" s="9">
        <v>16.754000000000001</v>
      </c>
      <c r="EL25" s="9">
        <v>20.76</v>
      </c>
      <c r="EM25" s="9">
        <v>45.959000000000003</v>
      </c>
      <c r="EN25" s="9">
        <v>20.997</v>
      </c>
      <c r="EO25" s="9">
        <v>66.954999999999998</v>
      </c>
      <c r="EP25" s="9">
        <v>1.998</v>
      </c>
      <c r="EQ25" s="9">
        <v>4.5259999999999998</v>
      </c>
      <c r="ER25" s="9">
        <v>4.5289999999999999</v>
      </c>
      <c r="ES25" s="9">
        <v>11.053000000000001</v>
      </c>
      <c r="ET25" s="9">
        <v>3.984</v>
      </c>
      <c r="EU25" s="9">
        <v>15.037000000000001</v>
      </c>
      <c r="EV25" s="9">
        <v>0.93700000000000006</v>
      </c>
      <c r="EW25" s="9">
        <v>1.2150000000000001</v>
      </c>
      <c r="EX25" s="9">
        <v>1.139</v>
      </c>
      <c r="EY25" s="9">
        <v>3.2909999999999999</v>
      </c>
      <c r="EZ25" s="9">
        <v>0.20300000000000001</v>
      </c>
      <c r="FA25" s="9">
        <v>3.4950000000000001</v>
      </c>
      <c r="FB25" s="9">
        <v>0.79600000000000004</v>
      </c>
      <c r="FC25" s="9">
        <v>1.587</v>
      </c>
      <c r="FD25" s="9">
        <v>1.373</v>
      </c>
      <c r="FE25" s="9">
        <v>3.7570000000000001</v>
      </c>
      <c r="FF25" s="9">
        <v>0.76800000000000002</v>
      </c>
      <c r="FG25" s="9">
        <v>4.5250000000000004</v>
      </c>
      <c r="FH25" s="9">
        <v>6.4390000000000001</v>
      </c>
      <c r="FI25" s="9">
        <v>3.3380000000000001</v>
      </c>
      <c r="FJ25" s="9">
        <v>3.976</v>
      </c>
      <c r="FK25" s="9">
        <v>13.752000000000001</v>
      </c>
      <c r="FL25" s="9">
        <v>4.6749999999999998</v>
      </c>
      <c r="FM25" s="9">
        <v>18.427</v>
      </c>
      <c r="FN25" s="9">
        <v>160.88</v>
      </c>
      <c r="FO25" s="9">
        <v>155.37</v>
      </c>
      <c r="FP25" s="9">
        <v>130.04499999999999</v>
      </c>
      <c r="FQ25" s="9">
        <v>446.29500000000002</v>
      </c>
      <c r="FR25" s="9">
        <v>101.854</v>
      </c>
      <c r="FS25" s="9">
        <v>548.15</v>
      </c>
      <c r="FT25" s="9">
        <v>65.319000000000003</v>
      </c>
      <c r="FU25" s="9">
        <v>95.355000000000004</v>
      </c>
      <c r="FV25" s="9">
        <v>98.56</v>
      </c>
      <c r="FW25" s="9">
        <v>259.23399999999998</v>
      </c>
      <c r="FX25" s="9">
        <v>75.837999999999994</v>
      </c>
      <c r="FY25" s="9">
        <v>335.072</v>
      </c>
      <c r="FZ25" s="9">
        <v>23.928000000000001</v>
      </c>
      <c r="GA25" s="9">
        <v>44.494999999999997</v>
      </c>
      <c r="GB25" s="9">
        <v>60.250999999999998</v>
      </c>
      <c r="GC25" s="9">
        <v>128.67500000000001</v>
      </c>
      <c r="GD25" s="9">
        <v>45.484000000000002</v>
      </c>
      <c r="GE25" s="9">
        <v>174.15899999999999</v>
      </c>
      <c r="GF25" s="9">
        <v>41.390999999999998</v>
      </c>
      <c r="GG25" s="9">
        <v>50.86</v>
      </c>
      <c r="GH25" s="9">
        <v>38.308</v>
      </c>
      <c r="GI25" s="9">
        <v>130.559</v>
      </c>
      <c r="GJ25" s="9">
        <v>30.353999999999999</v>
      </c>
      <c r="GK25" s="9">
        <v>160.91300000000001</v>
      </c>
      <c r="GL25" s="9">
        <v>7.2030000000000003</v>
      </c>
      <c r="GM25" s="9">
        <v>9.827</v>
      </c>
      <c r="GN25" s="9">
        <v>3.0329999999999999</v>
      </c>
      <c r="GO25" s="9">
        <v>20.064</v>
      </c>
      <c r="GP25" s="9">
        <v>1.8069999999999999</v>
      </c>
      <c r="GQ25" s="9">
        <v>21.870999999999999</v>
      </c>
      <c r="GR25" s="9">
        <v>1.776</v>
      </c>
      <c r="GS25" s="9">
        <v>3.915</v>
      </c>
      <c r="GT25" s="9">
        <v>2.8109999999999999</v>
      </c>
      <c r="GU25" s="9">
        <v>8.5030000000000001</v>
      </c>
      <c r="GV25" s="9">
        <v>1.597</v>
      </c>
      <c r="GW25" s="9">
        <v>10.099</v>
      </c>
      <c r="GX25" s="9">
        <v>85.87</v>
      </c>
      <c r="GY25" s="9">
        <v>45.707999999999998</v>
      </c>
      <c r="GZ25" s="9">
        <v>24.552</v>
      </c>
      <c r="HA25" s="9">
        <v>156.13</v>
      </c>
      <c r="HB25" s="9">
        <v>21.795999999999999</v>
      </c>
      <c r="HC25" s="9">
        <v>177.92699999999999</v>
      </c>
      <c r="HD25" s="9">
        <v>1229.509</v>
      </c>
      <c r="HE25" s="9">
        <v>788.10299999999995</v>
      </c>
      <c r="HF25" s="9">
        <v>666.495</v>
      </c>
      <c r="HG25" s="9">
        <v>2684.1060000000002</v>
      </c>
      <c r="HH25" s="9">
        <v>589.76300000000003</v>
      </c>
      <c r="HI25" s="9">
        <v>3273.8690000000001</v>
      </c>
    </row>
    <row r="26" spans="1:217">
      <c r="A26" s="10">
        <v>43983</v>
      </c>
      <c r="B26" s="9">
        <v>1031.623</v>
      </c>
      <c r="C26" s="9">
        <v>621.35500000000002</v>
      </c>
      <c r="D26" s="9">
        <v>512.98599999999999</v>
      </c>
      <c r="E26" s="9">
        <v>2165.9639999999999</v>
      </c>
      <c r="F26" s="9">
        <v>478.13600000000002</v>
      </c>
      <c r="G26" s="9">
        <v>2644.1010000000001</v>
      </c>
      <c r="H26" s="9">
        <v>624.40099999999995</v>
      </c>
      <c r="I26" s="9">
        <v>455.20400000000001</v>
      </c>
      <c r="J26" s="9">
        <v>357.46100000000001</v>
      </c>
      <c r="K26" s="9">
        <v>1437.066</v>
      </c>
      <c r="L26" s="9">
        <v>320.11900000000003</v>
      </c>
      <c r="M26" s="9">
        <v>1757.1849999999999</v>
      </c>
      <c r="N26" s="9">
        <v>219.58099999999999</v>
      </c>
      <c r="O26" s="9">
        <v>185.67099999999999</v>
      </c>
      <c r="P26" s="9">
        <v>181.09800000000001</v>
      </c>
      <c r="Q26" s="9">
        <v>586.35</v>
      </c>
      <c r="R26" s="9">
        <v>169.822</v>
      </c>
      <c r="S26" s="9">
        <v>756.17200000000003</v>
      </c>
      <c r="T26" s="9">
        <v>36.914000000000001</v>
      </c>
      <c r="U26" s="9">
        <v>23.617000000000001</v>
      </c>
      <c r="V26" s="9">
        <v>13.045</v>
      </c>
      <c r="W26" s="9">
        <v>73.575999999999993</v>
      </c>
      <c r="X26" s="9">
        <v>12.6</v>
      </c>
      <c r="Y26" s="9">
        <v>86.176000000000002</v>
      </c>
      <c r="Z26" s="9">
        <v>367.90600000000001</v>
      </c>
      <c r="AA26" s="9">
        <v>245.916</v>
      </c>
      <c r="AB26" s="9">
        <v>163.31800000000001</v>
      </c>
      <c r="AC26" s="9">
        <v>777.14</v>
      </c>
      <c r="AD26" s="9">
        <v>137.697</v>
      </c>
      <c r="AE26" s="9">
        <v>914.83699999999999</v>
      </c>
      <c r="AF26" s="9">
        <v>326.75200000000001</v>
      </c>
      <c r="AG26" s="9">
        <v>126.389</v>
      </c>
      <c r="AH26" s="9">
        <v>116.34699999999999</v>
      </c>
      <c r="AI26" s="9">
        <v>569.48900000000003</v>
      </c>
      <c r="AJ26" s="9">
        <v>109.738</v>
      </c>
      <c r="AK26" s="9">
        <v>679.22699999999998</v>
      </c>
      <c r="AL26" s="9">
        <v>22.966000000000001</v>
      </c>
      <c r="AM26" s="9">
        <v>16.135000000000002</v>
      </c>
      <c r="AN26" s="9">
        <v>11.317</v>
      </c>
      <c r="AO26" s="9">
        <v>50.417999999999999</v>
      </c>
      <c r="AP26" s="9">
        <v>9.266</v>
      </c>
      <c r="AQ26" s="9">
        <v>59.683999999999997</v>
      </c>
      <c r="AR26" s="9">
        <v>2.8149999999999999</v>
      </c>
      <c r="AS26" s="9">
        <v>3.0249999999999999</v>
      </c>
      <c r="AT26" s="9">
        <v>3.3730000000000002</v>
      </c>
      <c r="AU26" s="9">
        <v>9.2129999999999992</v>
      </c>
      <c r="AV26" s="9">
        <v>2.0870000000000002</v>
      </c>
      <c r="AW26" s="9">
        <v>11.298999999999999</v>
      </c>
      <c r="AX26" s="9">
        <v>271.87599999999998</v>
      </c>
      <c r="AY26" s="9">
        <v>80.807000000000002</v>
      </c>
      <c r="AZ26" s="9">
        <v>78.558000000000007</v>
      </c>
      <c r="BA26" s="9">
        <v>431.24099999999999</v>
      </c>
      <c r="BB26" s="9">
        <v>68.626999999999995</v>
      </c>
      <c r="BC26" s="9">
        <v>499.86799999999999</v>
      </c>
      <c r="BD26" s="9">
        <v>11.942</v>
      </c>
      <c r="BE26" s="9">
        <v>7.2839999999999998</v>
      </c>
      <c r="BF26" s="9">
        <v>9.8970000000000002</v>
      </c>
      <c r="BG26" s="9">
        <v>29.122</v>
      </c>
      <c r="BH26" s="9">
        <v>10.859</v>
      </c>
      <c r="BI26" s="9">
        <v>39.981999999999999</v>
      </c>
      <c r="BJ26" s="9">
        <v>2.4049999999999998</v>
      </c>
      <c r="BK26" s="9">
        <v>1.8779999999999999</v>
      </c>
      <c r="BL26" s="9">
        <v>0.44500000000000001</v>
      </c>
      <c r="BM26" s="9">
        <v>4.7290000000000001</v>
      </c>
      <c r="BN26" s="9">
        <v>0.89100000000000001</v>
      </c>
      <c r="BO26" s="9">
        <v>5.62</v>
      </c>
      <c r="BP26" s="9">
        <v>14.747999999999999</v>
      </c>
      <c r="BQ26" s="9">
        <v>17.260000000000002</v>
      </c>
      <c r="BR26" s="9">
        <v>12.757999999999999</v>
      </c>
      <c r="BS26" s="9">
        <v>44.765999999999998</v>
      </c>
      <c r="BT26" s="9">
        <v>18.007000000000001</v>
      </c>
      <c r="BU26" s="9">
        <v>62.774000000000001</v>
      </c>
      <c r="BV26" s="9">
        <v>61.581000000000003</v>
      </c>
      <c r="BW26" s="9">
        <v>30.952999999999999</v>
      </c>
      <c r="BX26" s="9">
        <v>32.344000000000001</v>
      </c>
      <c r="BY26" s="9">
        <v>124.878</v>
      </c>
      <c r="BZ26" s="9">
        <v>37.356000000000002</v>
      </c>
      <c r="CA26" s="9">
        <v>162.233</v>
      </c>
      <c r="CB26" s="9">
        <v>0</v>
      </c>
      <c r="CC26" s="9">
        <v>1.347</v>
      </c>
      <c r="CD26" s="9">
        <v>0.16500000000000001</v>
      </c>
      <c r="CE26" s="9">
        <v>1.5129999999999999</v>
      </c>
      <c r="CF26" s="9">
        <v>0.315</v>
      </c>
      <c r="CG26" s="9">
        <v>1.827</v>
      </c>
      <c r="CH26" s="9">
        <v>0.09</v>
      </c>
      <c r="CI26" s="9">
        <v>0</v>
      </c>
      <c r="CJ26" s="9">
        <v>0.4</v>
      </c>
      <c r="CK26" s="9">
        <v>0.49</v>
      </c>
      <c r="CL26" s="9">
        <v>0.34599999999999997</v>
      </c>
      <c r="CM26" s="9">
        <v>0.83599999999999997</v>
      </c>
      <c r="CN26" s="9">
        <v>4.3849999999999998</v>
      </c>
      <c r="CO26" s="9">
        <v>3.496</v>
      </c>
      <c r="CP26" s="9">
        <v>1.7270000000000001</v>
      </c>
      <c r="CQ26" s="9">
        <v>9.6080000000000005</v>
      </c>
      <c r="CR26" s="9">
        <v>1.111</v>
      </c>
      <c r="CS26" s="9">
        <v>10.72</v>
      </c>
      <c r="CT26" s="9">
        <v>0</v>
      </c>
      <c r="CU26" s="9">
        <v>1.012</v>
      </c>
      <c r="CV26" s="9">
        <v>0</v>
      </c>
      <c r="CW26" s="9">
        <v>1.012</v>
      </c>
      <c r="CX26" s="9">
        <v>0.56599999999999995</v>
      </c>
      <c r="CY26" s="9">
        <v>1.579</v>
      </c>
      <c r="CZ26" s="9">
        <v>15.305999999999999</v>
      </c>
      <c r="DA26" s="9">
        <v>7.31</v>
      </c>
      <c r="DB26" s="9">
        <v>3.2789999999999999</v>
      </c>
      <c r="DC26" s="9">
        <v>25.895</v>
      </c>
      <c r="DD26" s="9">
        <v>3.6619999999999999</v>
      </c>
      <c r="DE26" s="9">
        <v>29.556999999999999</v>
      </c>
      <c r="DF26" s="9">
        <v>2.6349999999999998</v>
      </c>
      <c r="DG26" s="9">
        <v>0.99</v>
      </c>
      <c r="DH26" s="9">
        <v>1.704</v>
      </c>
      <c r="DI26" s="9">
        <v>5.3289999999999997</v>
      </c>
      <c r="DJ26" s="9">
        <v>2.2519999999999998</v>
      </c>
      <c r="DK26" s="9">
        <v>7.58</v>
      </c>
      <c r="DL26" s="9">
        <v>39.164999999999999</v>
      </c>
      <c r="DM26" s="9">
        <v>16.797000000000001</v>
      </c>
      <c r="DN26" s="9">
        <v>25.068999999999999</v>
      </c>
      <c r="DO26" s="9">
        <v>81.031000000000006</v>
      </c>
      <c r="DP26" s="9">
        <v>29.103000000000002</v>
      </c>
      <c r="DQ26" s="9">
        <v>110.134</v>
      </c>
      <c r="DR26" s="9">
        <v>176.90299999999999</v>
      </c>
      <c r="DS26" s="9">
        <v>176.77099999999999</v>
      </c>
      <c r="DT26" s="9">
        <v>157.298</v>
      </c>
      <c r="DU26" s="9">
        <v>510.971</v>
      </c>
      <c r="DV26" s="9">
        <v>145.124</v>
      </c>
      <c r="DW26" s="9">
        <v>656.09500000000003</v>
      </c>
      <c r="DX26" s="9">
        <v>20.085999999999999</v>
      </c>
      <c r="DY26" s="9">
        <v>32.420999999999999</v>
      </c>
      <c r="DZ26" s="9">
        <v>35.433999999999997</v>
      </c>
      <c r="EA26" s="9">
        <v>87.941000000000003</v>
      </c>
      <c r="EB26" s="9">
        <v>32.661000000000001</v>
      </c>
      <c r="EC26" s="9">
        <v>120.602</v>
      </c>
      <c r="ED26" s="9">
        <v>15.443</v>
      </c>
      <c r="EE26" s="9">
        <v>25.795000000000002</v>
      </c>
      <c r="EF26" s="9">
        <v>26.437999999999999</v>
      </c>
      <c r="EG26" s="9">
        <v>67.674999999999997</v>
      </c>
      <c r="EH26" s="9">
        <v>23.962</v>
      </c>
      <c r="EI26" s="9">
        <v>91.637</v>
      </c>
      <c r="EJ26" s="9">
        <v>11.997</v>
      </c>
      <c r="EK26" s="9">
        <v>21.256</v>
      </c>
      <c r="EL26" s="9">
        <v>20.431000000000001</v>
      </c>
      <c r="EM26" s="9">
        <v>53.683</v>
      </c>
      <c r="EN26" s="9">
        <v>19.21</v>
      </c>
      <c r="EO26" s="9">
        <v>72.894000000000005</v>
      </c>
      <c r="EP26" s="9">
        <v>3.4460000000000002</v>
      </c>
      <c r="EQ26" s="9">
        <v>4.5389999999999997</v>
      </c>
      <c r="ER26" s="9">
        <v>6.0069999999999997</v>
      </c>
      <c r="ES26" s="9">
        <v>13.992000000000001</v>
      </c>
      <c r="ET26" s="9">
        <v>4.7519999999999998</v>
      </c>
      <c r="EU26" s="9">
        <v>18.744</v>
      </c>
      <c r="EV26" s="9">
        <v>1.714</v>
      </c>
      <c r="EW26" s="9">
        <v>1.238</v>
      </c>
      <c r="EX26" s="9">
        <v>2.0960000000000001</v>
      </c>
      <c r="EY26" s="9">
        <v>5.048</v>
      </c>
      <c r="EZ26" s="9">
        <v>1.8979999999999999</v>
      </c>
      <c r="FA26" s="9">
        <v>6.9459999999999997</v>
      </c>
      <c r="FB26" s="9">
        <v>0</v>
      </c>
      <c r="FC26" s="9">
        <v>0</v>
      </c>
      <c r="FD26" s="9">
        <v>0.621</v>
      </c>
      <c r="FE26" s="9">
        <v>0.621</v>
      </c>
      <c r="FF26" s="9">
        <v>0.16200000000000001</v>
      </c>
      <c r="FG26" s="9">
        <v>0.78300000000000003</v>
      </c>
      <c r="FH26" s="9">
        <v>2.93</v>
      </c>
      <c r="FI26" s="9">
        <v>5.3879999999999999</v>
      </c>
      <c r="FJ26" s="9">
        <v>5.835</v>
      </c>
      <c r="FK26" s="9">
        <v>14.151999999999999</v>
      </c>
      <c r="FL26" s="9">
        <v>6.1070000000000002</v>
      </c>
      <c r="FM26" s="9">
        <v>20.259</v>
      </c>
      <c r="FN26" s="9">
        <v>156.81700000000001</v>
      </c>
      <c r="FO26" s="9">
        <v>144.35</v>
      </c>
      <c r="FP26" s="9">
        <v>121.863</v>
      </c>
      <c r="FQ26" s="9">
        <v>423.03</v>
      </c>
      <c r="FR26" s="9">
        <v>112.46299999999999</v>
      </c>
      <c r="FS26" s="9">
        <v>535.49300000000005</v>
      </c>
      <c r="FT26" s="9">
        <v>60.075000000000003</v>
      </c>
      <c r="FU26" s="9">
        <v>85.686000000000007</v>
      </c>
      <c r="FV26" s="9">
        <v>86.14</v>
      </c>
      <c r="FW26" s="9">
        <v>231.9</v>
      </c>
      <c r="FX26" s="9">
        <v>75.850999999999999</v>
      </c>
      <c r="FY26" s="9">
        <v>307.75099999999998</v>
      </c>
      <c r="FZ26" s="9">
        <v>24.323</v>
      </c>
      <c r="GA26" s="9">
        <v>39.375999999999998</v>
      </c>
      <c r="GB26" s="9">
        <v>57.277999999999999</v>
      </c>
      <c r="GC26" s="9">
        <v>120.977</v>
      </c>
      <c r="GD26" s="9">
        <v>48.4</v>
      </c>
      <c r="GE26" s="9">
        <v>169.37700000000001</v>
      </c>
      <c r="GF26" s="9">
        <v>35.750999999999998</v>
      </c>
      <c r="GG26" s="9">
        <v>46.31</v>
      </c>
      <c r="GH26" s="9">
        <v>28.861000000000001</v>
      </c>
      <c r="GI26" s="9">
        <v>110.923</v>
      </c>
      <c r="GJ26" s="9">
        <v>27.451000000000001</v>
      </c>
      <c r="GK26" s="9">
        <v>138.374</v>
      </c>
      <c r="GL26" s="9">
        <v>6.5309999999999997</v>
      </c>
      <c r="GM26" s="9">
        <v>11.984999999999999</v>
      </c>
      <c r="GN26" s="9">
        <v>6.7069999999999999</v>
      </c>
      <c r="GO26" s="9">
        <v>25.224</v>
      </c>
      <c r="GP26" s="9">
        <v>5.2530000000000001</v>
      </c>
      <c r="GQ26" s="9">
        <v>30.475999999999999</v>
      </c>
      <c r="GR26" s="9">
        <v>0.47</v>
      </c>
      <c r="GS26" s="9">
        <v>0.95399999999999996</v>
      </c>
      <c r="GT26" s="9">
        <v>2.355</v>
      </c>
      <c r="GU26" s="9">
        <v>3.7789999999999999</v>
      </c>
      <c r="GV26" s="9">
        <v>2.8420000000000001</v>
      </c>
      <c r="GW26" s="9">
        <v>6.6210000000000004</v>
      </c>
      <c r="GX26" s="9">
        <v>89.742000000000004</v>
      </c>
      <c r="GY26" s="9">
        <v>44.994999999999997</v>
      </c>
      <c r="GZ26" s="9">
        <v>26.077000000000002</v>
      </c>
      <c r="HA26" s="9">
        <v>160.81399999999999</v>
      </c>
      <c r="HB26" s="9">
        <v>28.134</v>
      </c>
      <c r="HC26" s="9">
        <v>188.94800000000001</v>
      </c>
      <c r="HD26" s="9">
        <v>1208.5260000000001</v>
      </c>
      <c r="HE26" s="9">
        <v>798.12599999999998</v>
      </c>
      <c r="HF26" s="9">
        <v>670.28399999999999</v>
      </c>
      <c r="HG26" s="9">
        <v>2676.9349999999999</v>
      </c>
      <c r="HH26" s="9">
        <v>623.26099999999997</v>
      </c>
      <c r="HI26" s="9">
        <v>3300.1959999999999</v>
      </c>
    </row>
    <row r="27" spans="1:217">
      <c r="A27" s="10">
        <v>44075</v>
      </c>
      <c r="B27" s="9">
        <v>1042.029</v>
      </c>
      <c r="C27" s="9">
        <v>613.226</v>
      </c>
      <c r="D27" s="9">
        <v>503.63200000000001</v>
      </c>
      <c r="E27" s="9">
        <v>2158.8870000000002</v>
      </c>
      <c r="F27" s="9">
        <v>484.209</v>
      </c>
      <c r="G27" s="9">
        <v>2643.096</v>
      </c>
      <c r="H27" s="9">
        <v>636.428</v>
      </c>
      <c r="I27" s="9">
        <v>433.90100000000001</v>
      </c>
      <c r="J27" s="9">
        <v>355.43700000000001</v>
      </c>
      <c r="K27" s="9">
        <v>1425.7660000000001</v>
      </c>
      <c r="L27" s="9">
        <v>337.73599999999999</v>
      </c>
      <c r="M27" s="9">
        <v>1763.502</v>
      </c>
      <c r="N27" s="9">
        <v>241.40199999999999</v>
      </c>
      <c r="O27" s="9">
        <v>197.54400000000001</v>
      </c>
      <c r="P27" s="9">
        <v>172.13200000000001</v>
      </c>
      <c r="Q27" s="9">
        <v>611.07799999999997</v>
      </c>
      <c r="R27" s="9">
        <v>176.80600000000001</v>
      </c>
      <c r="S27" s="9">
        <v>787.88400000000001</v>
      </c>
      <c r="T27" s="9">
        <v>34.054000000000002</v>
      </c>
      <c r="U27" s="9">
        <v>21.181000000000001</v>
      </c>
      <c r="V27" s="9">
        <v>14.932</v>
      </c>
      <c r="W27" s="9">
        <v>70.167000000000002</v>
      </c>
      <c r="X27" s="9">
        <v>13.858000000000001</v>
      </c>
      <c r="Y27" s="9">
        <v>84.025000000000006</v>
      </c>
      <c r="Z27" s="9">
        <v>360.97199999999998</v>
      </c>
      <c r="AA27" s="9">
        <v>215.17699999999999</v>
      </c>
      <c r="AB27" s="9">
        <v>168.37200000000001</v>
      </c>
      <c r="AC27" s="9">
        <v>744.52099999999996</v>
      </c>
      <c r="AD27" s="9">
        <v>147.071</v>
      </c>
      <c r="AE27" s="9">
        <v>891.59199999999998</v>
      </c>
      <c r="AF27" s="9">
        <v>327.48599999999999</v>
      </c>
      <c r="AG27" s="9">
        <v>132.226</v>
      </c>
      <c r="AH27" s="9">
        <v>110.65</v>
      </c>
      <c r="AI27" s="9">
        <v>570.36199999999997</v>
      </c>
      <c r="AJ27" s="9">
        <v>103.947</v>
      </c>
      <c r="AK27" s="9">
        <v>674.30899999999997</v>
      </c>
      <c r="AL27" s="9">
        <v>18.779</v>
      </c>
      <c r="AM27" s="9">
        <v>14.472</v>
      </c>
      <c r="AN27" s="9">
        <v>8.19</v>
      </c>
      <c r="AO27" s="9">
        <v>41.441000000000003</v>
      </c>
      <c r="AP27" s="9">
        <v>7.2789999999999999</v>
      </c>
      <c r="AQ27" s="9">
        <v>48.72</v>
      </c>
      <c r="AR27" s="9">
        <v>4.7949999999999999</v>
      </c>
      <c r="AS27" s="9">
        <v>2.2029999999999998</v>
      </c>
      <c r="AT27" s="9">
        <v>2.8980000000000001</v>
      </c>
      <c r="AU27" s="9">
        <v>9.8960000000000008</v>
      </c>
      <c r="AV27" s="9">
        <v>2.5009999999999999</v>
      </c>
      <c r="AW27" s="9">
        <v>12.398</v>
      </c>
      <c r="AX27" s="9">
        <v>270.34300000000002</v>
      </c>
      <c r="AY27" s="9">
        <v>91.760999999999996</v>
      </c>
      <c r="AZ27" s="9">
        <v>72.738</v>
      </c>
      <c r="BA27" s="9">
        <v>434.84100000000001</v>
      </c>
      <c r="BB27" s="9">
        <v>64.415000000000006</v>
      </c>
      <c r="BC27" s="9">
        <v>499.25599999999997</v>
      </c>
      <c r="BD27" s="9">
        <v>15.257</v>
      </c>
      <c r="BE27" s="9">
        <v>7.7670000000000003</v>
      </c>
      <c r="BF27" s="9">
        <v>7.8970000000000002</v>
      </c>
      <c r="BG27" s="9">
        <v>30.920999999999999</v>
      </c>
      <c r="BH27" s="9">
        <v>8.5839999999999996</v>
      </c>
      <c r="BI27" s="9">
        <v>39.505000000000003</v>
      </c>
      <c r="BJ27" s="9">
        <v>0.84499999999999997</v>
      </c>
      <c r="BK27" s="9">
        <v>1.659</v>
      </c>
      <c r="BL27" s="9">
        <v>1.512</v>
      </c>
      <c r="BM27" s="9">
        <v>4.016</v>
      </c>
      <c r="BN27" s="9">
        <v>1.4770000000000001</v>
      </c>
      <c r="BO27" s="9">
        <v>5.4930000000000003</v>
      </c>
      <c r="BP27" s="9">
        <v>17.466000000000001</v>
      </c>
      <c r="BQ27" s="9">
        <v>14.364000000000001</v>
      </c>
      <c r="BR27" s="9">
        <v>17.416</v>
      </c>
      <c r="BS27" s="9">
        <v>49.246000000000002</v>
      </c>
      <c r="BT27" s="9">
        <v>19.692</v>
      </c>
      <c r="BU27" s="9">
        <v>68.938000000000002</v>
      </c>
      <c r="BV27" s="9">
        <v>57.267000000000003</v>
      </c>
      <c r="BW27" s="9">
        <v>33.683</v>
      </c>
      <c r="BX27" s="9">
        <v>29.9</v>
      </c>
      <c r="BY27" s="9">
        <v>120.85</v>
      </c>
      <c r="BZ27" s="9">
        <v>31.408000000000001</v>
      </c>
      <c r="CA27" s="9">
        <v>152.25800000000001</v>
      </c>
      <c r="CB27" s="9">
        <v>0</v>
      </c>
      <c r="CC27" s="9">
        <v>1.2350000000000001</v>
      </c>
      <c r="CD27" s="9">
        <v>0</v>
      </c>
      <c r="CE27" s="9">
        <v>1.2350000000000001</v>
      </c>
      <c r="CF27" s="9">
        <v>0</v>
      </c>
      <c r="CG27" s="9">
        <v>1.2350000000000001</v>
      </c>
      <c r="CH27" s="9">
        <v>0</v>
      </c>
      <c r="CI27" s="9">
        <v>0</v>
      </c>
      <c r="CJ27" s="9">
        <v>0.54500000000000004</v>
      </c>
      <c r="CK27" s="9">
        <v>0.54500000000000004</v>
      </c>
      <c r="CL27" s="9">
        <v>0</v>
      </c>
      <c r="CM27" s="9">
        <v>0.54500000000000004</v>
      </c>
      <c r="CN27" s="9">
        <v>2.0070000000000001</v>
      </c>
      <c r="CO27" s="9">
        <v>3.7589999999999999</v>
      </c>
      <c r="CP27" s="9">
        <v>1.446</v>
      </c>
      <c r="CQ27" s="9">
        <v>7.2119999999999997</v>
      </c>
      <c r="CR27" s="9">
        <v>1.6439999999999999</v>
      </c>
      <c r="CS27" s="9">
        <v>8.8550000000000004</v>
      </c>
      <c r="CT27" s="9">
        <v>0.42799999999999999</v>
      </c>
      <c r="CU27" s="9">
        <v>0</v>
      </c>
      <c r="CV27" s="9">
        <v>0</v>
      </c>
      <c r="CW27" s="9">
        <v>0.42799999999999999</v>
      </c>
      <c r="CX27" s="9">
        <v>0.13400000000000001</v>
      </c>
      <c r="CY27" s="9">
        <v>0.56100000000000005</v>
      </c>
      <c r="CZ27" s="9">
        <v>18.22</v>
      </c>
      <c r="DA27" s="9">
        <v>5.5149999999999997</v>
      </c>
      <c r="DB27" s="9">
        <v>4.9429999999999996</v>
      </c>
      <c r="DC27" s="9">
        <v>28.678000000000001</v>
      </c>
      <c r="DD27" s="9">
        <v>1.087</v>
      </c>
      <c r="DE27" s="9">
        <v>29.763999999999999</v>
      </c>
      <c r="DF27" s="9">
        <v>1.4359999999999999</v>
      </c>
      <c r="DG27" s="9">
        <v>0</v>
      </c>
      <c r="DH27" s="9">
        <v>1.0229999999999999</v>
      </c>
      <c r="DI27" s="9">
        <v>2.46</v>
      </c>
      <c r="DJ27" s="9">
        <v>2.1</v>
      </c>
      <c r="DK27" s="9">
        <v>4.5599999999999996</v>
      </c>
      <c r="DL27" s="9">
        <v>35.176000000000002</v>
      </c>
      <c r="DM27" s="9">
        <v>23.175000000000001</v>
      </c>
      <c r="DN27" s="9">
        <v>21.943000000000001</v>
      </c>
      <c r="DO27" s="9">
        <v>80.293999999999997</v>
      </c>
      <c r="DP27" s="9">
        <v>26.443999999999999</v>
      </c>
      <c r="DQ27" s="9">
        <v>106.738</v>
      </c>
      <c r="DR27" s="9">
        <v>162.36600000000001</v>
      </c>
      <c r="DS27" s="9">
        <v>184.702</v>
      </c>
      <c r="DT27" s="9">
        <v>165.97200000000001</v>
      </c>
      <c r="DU27" s="9">
        <v>513.04</v>
      </c>
      <c r="DV27" s="9">
        <v>146.78800000000001</v>
      </c>
      <c r="DW27" s="9">
        <v>659.82899999999995</v>
      </c>
      <c r="DX27" s="9">
        <v>19.838000000000001</v>
      </c>
      <c r="DY27" s="9">
        <v>31.041</v>
      </c>
      <c r="DZ27" s="9">
        <v>37.088000000000001</v>
      </c>
      <c r="EA27" s="9">
        <v>87.966999999999999</v>
      </c>
      <c r="EB27" s="9">
        <v>33.628</v>
      </c>
      <c r="EC27" s="9">
        <v>121.59399999999999</v>
      </c>
      <c r="ED27" s="9">
        <v>11.807</v>
      </c>
      <c r="EE27" s="9">
        <v>23.741</v>
      </c>
      <c r="EF27" s="9">
        <v>24.672000000000001</v>
      </c>
      <c r="EG27" s="9">
        <v>60.22</v>
      </c>
      <c r="EH27" s="9">
        <v>22.963999999999999</v>
      </c>
      <c r="EI27" s="9">
        <v>83.183999999999997</v>
      </c>
      <c r="EJ27" s="9">
        <v>10.618</v>
      </c>
      <c r="EK27" s="9">
        <v>20.105</v>
      </c>
      <c r="EL27" s="9">
        <v>20.405999999999999</v>
      </c>
      <c r="EM27" s="9">
        <v>51.128999999999998</v>
      </c>
      <c r="EN27" s="9">
        <v>19.571999999999999</v>
      </c>
      <c r="EO27" s="9">
        <v>70.700999999999993</v>
      </c>
      <c r="EP27" s="9">
        <v>1.1890000000000001</v>
      </c>
      <c r="EQ27" s="9">
        <v>3.637</v>
      </c>
      <c r="ER27" s="9">
        <v>4.2649999999999997</v>
      </c>
      <c r="ES27" s="9">
        <v>9.0909999999999993</v>
      </c>
      <c r="ET27" s="9">
        <v>3.3919999999999999</v>
      </c>
      <c r="EU27" s="9">
        <v>12.483000000000001</v>
      </c>
      <c r="EV27" s="9">
        <v>2.105</v>
      </c>
      <c r="EW27" s="9">
        <v>0.90900000000000003</v>
      </c>
      <c r="EX27" s="9">
        <v>3.4340000000000002</v>
      </c>
      <c r="EY27" s="9">
        <v>6.4480000000000004</v>
      </c>
      <c r="EZ27" s="9">
        <v>0.20799999999999999</v>
      </c>
      <c r="FA27" s="9">
        <v>6.6550000000000002</v>
      </c>
      <c r="FB27" s="9">
        <v>0</v>
      </c>
      <c r="FC27" s="9">
        <v>0.25</v>
      </c>
      <c r="FD27" s="9">
        <v>0.22800000000000001</v>
      </c>
      <c r="FE27" s="9">
        <v>0.47699999999999998</v>
      </c>
      <c r="FF27" s="9">
        <v>0.51200000000000001</v>
      </c>
      <c r="FG27" s="9">
        <v>0.99</v>
      </c>
      <c r="FH27" s="9">
        <v>5.9260000000000002</v>
      </c>
      <c r="FI27" s="9">
        <v>5.9950000000000001</v>
      </c>
      <c r="FJ27" s="9">
        <v>8.5079999999999991</v>
      </c>
      <c r="FK27" s="9">
        <v>20.43</v>
      </c>
      <c r="FL27" s="9">
        <v>9.7799999999999994</v>
      </c>
      <c r="FM27" s="9">
        <v>30.209</v>
      </c>
      <c r="FN27" s="9">
        <v>142.52799999999999</v>
      </c>
      <c r="FO27" s="9">
        <v>153.661</v>
      </c>
      <c r="FP27" s="9">
        <v>128.88399999999999</v>
      </c>
      <c r="FQ27" s="9">
        <v>425.07299999999998</v>
      </c>
      <c r="FR27" s="9">
        <v>113.161</v>
      </c>
      <c r="FS27" s="9">
        <v>538.23400000000004</v>
      </c>
      <c r="FT27" s="9">
        <v>45.527000000000001</v>
      </c>
      <c r="FU27" s="9">
        <v>91.590999999999994</v>
      </c>
      <c r="FV27" s="9">
        <v>88.44</v>
      </c>
      <c r="FW27" s="9">
        <v>225.55799999999999</v>
      </c>
      <c r="FX27" s="9">
        <v>81.572999999999993</v>
      </c>
      <c r="FY27" s="9">
        <v>307.13099999999997</v>
      </c>
      <c r="FZ27" s="9">
        <v>17.808</v>
      </c>
      <c r="GA27" s="9">
        <v>34.387999999999998</v>
      </c>
      <c r="GB27" s="9">
        <v>52.218000000000004</v>
      </c>
      <c r="GC27" s="9">
        <v>104.414</v>
      </c>
      <c r="GD27" s="9">
        <v>56.622999999999998</v>
      </c>
      <c r="GE27" s="9">
        <v>161.036</v>
      </c>
      <c r="GF27" s="9">
        <v>27.72</v>
      </c>
      <c r="GG27" s="9">
        <v>57.203000000000003</v>
      </c>
      <c r="GH27" s="9">
        <v>36.220999999999997</v>
      </c>
      <c r="GI27" s="9">
        <v>121.14400000000001</v>
      </c>
      <c r="GJ27" s="9">
        <v>24.95</v>
      </c>
      <c r="GK27" s="9">
        <v>146.095</v>
      </c>
      <c r="GL27" s="9">
        <v>6.09</v>
      </c>
      <c r="GM27" s="9">
        <v>8.2959999999999994</v>
      </c>
      <c r="GN27" s="9">
        <v>4.9889999999999999</v>
      </c>
      <c r="GO27" s="9">
        <v>19.376000000000001</v>
      </c>
      <c r="GP27" s="9">
        <v>5.3520000000000003</v>
      </c>
      <c r="GQ27" s="9">
        <v>24.727</v>
      </c>
      <c r="GR27" s="9">
        <v>0.81299999999999994</v>
      </c>
      <c r="GS27" s="9">
        <v>5.1479999999999997</v>
      </c>
      <c r="GT27" s="9">
        <v>3.2360000000000002</v>
      </c>
      <c r="GU27" s="9">
        <v>9.1969999999999992</v>
      </c>
      <c r="GV27" s="9">
        <v>0.89700000000000002</v>
      </c>
      <c r="GW27" s="9">
        <v>10.095000000000001</v>
      </c>
      <c r="GX27" s="9">
        <v>89.763000000000005</v>
      </c>
      <c r="GY27" s="9">
        <v>47.493000000000002</v>
      </c>
      <c r="GZ27" s="9">
        <v>31.548999999999999</v>
      </c>
      <c r="HA27" s="9">
        <v>168.80500000000001</v>
      </c>
      <c r="HB27" s="9">
        <v>23.433</v>
      </c>
      <c r="HC27" s="9">
        <v>192.238</v>
      </c>
      <c r="HD27" s="9">
        <v>1204.395</v>
      </c>
      <c r="HE27" s="9">
        <v>797.92899999999997</v>
      </c>
      <c r="HF27" s="9">
        <v>669.60400000000004</v>
      </c>
      <c r="HG27" s="9">
        <v>2671.9270000000001</v>
      </c>
      <c r="HH27" s="9">
        <v>630.99699999999996</v>
      </c>
      <c r="HI27" s="9">
        <v>3302.9250000000002</v>
      </c>
    </row>
    <row r="28" spans="1:217">
      <c r="A28" s="10">
        <v>44166</v>
      </c>
      <c r="B28" s="9">
        <v>1045.4459999999999</v>
      </c>
      <c r="C28" s="9">
        <v>606.34900000000005</v>
      </c>
      <c r="D28" s="9">
        <v>514.28099999999995</v>
      </c>
      <c r="E28" s="9">
        <v>2166.0749999999998</v>
      </c>
      <c r="F28" s="9">
        <v>484.41199999999998</v>
      </c>
      <c r="G28" s="9">
        <v>2650.4879999999998</v>
      </c>
      <c r="H28" s="9">
        <v>657.17100000000005</v>
      </c>
      <c r="I28" s="9">
        <v>439.59300000000002</v>
      </c>
      <c r="J28" s="9">
        <v>369.64299999999997</v>
      </c>
      <c r="K28" s="9">
        <v>1466.4069999999999</v>
      </c>
      <c r="L28" s="9">
        <v>345.49200000000002</v>
      </c>
      <c r="M28" s="9">
        <v>1811.8989999999999</v>
      </c>
      <c r="N28" s="9">
        <v>261.41500000000002</v>
      </c>
      <c r="O28" s="9">
        <v>200.374</v>
      </c>
      <c r="P28" s="9">
        <v>178.87799999999999</v>
      </c>
      <c r="Q28" s="9">
        <v>640.66700000000003</v>
      </c>
      <c r="R28" s="9">
        <v>185.19200000000001</v>
      </c>
      <c r="S28" s="9">
        <v>825.85900000000004</v>
      </c>
      <c r="T28" s="9">
        <v>35.97</v>
      </c>
      <c r="U28" s="9">
        <v>20.765000000000001</v>
      </c>
      <c r="V28" s="9">
        <v>17.495999999999999</v>
      </c>
      <c r="W28" s="9">
        <v>74.230999999999995</v>
      </c>
      <c r="X28" s="9">
        <v>18.318000000000001</v>
      </c>
      <c r="Y28" s="9">
        <v>92.549000000000007</v>
      </c>
      <c r="Z28" s="9">
        <v>359.786</v>
      </c>
      <c r="AA28" s="9">
        <v>218.45400000000001</v>
      </c>
      <c r="AB28" s="9">
        <v>173.26900000000001</v>
      </c>
      <c r="AC28" s="9">
        <v>751.50900000000001</v>
      </c>
      <c r="AD28" s="9">
        <v>141.98099999999999</v>
      </c>
      <c r="AE28" s="9">
        <v>893.49</v>
      </c>
      <c r="AF28" s="9">
        <v>327.36500000000001</v>
      </c>
      <c r="AG28" s="9">
        <v>133.435</v>
      </c>
      <c r="AH28" s="9">
        <v>105.227</v>
      </c>
      <c r="AI28" s="9">
        <v>566.02700000000004</v>
      </c>
      <c r="AJ28" s="9">
        <v>97.048000000000002</v>
      </c>
      <c r="AK28" s="9">
        <v>663.07500000000005</v>
      </c>
      <c r="AL28" s="9">
        <v>23.687000000000001</v>
      </c>
      <c r="AM28" s="9">
        <v>11.935</v>
      </c>
      <c r="AN28" s="9">
        <v>7.8639999999999999</v>
      </c>
      <c r="AO28" s="9">
        <v>43.487000000000002</v>
      </c>
      <c r="AP28" s="9">
        <v>5.7220000000000004</v>
      </c>
      <c r="AQ28" s="9">
        <v>49.207999999999998</v>
      </c>
      <c r="AR28" s="9">
        <v>4.6550000000000002</v>
      </c>
      <c r="AS28" s="9">
        <v>3.2749999999999999</v>
      </c>
      <c r="AT28" s="9">
        <v>2.7919999999999998</v>
      </c>
      <c r="AU28" s="9">
        <v>10.722</v>
      </c>
      <c r="AV28" s="9">
        <v>3.1970000000000001</v>
      </c>
      <c r="AW28" s="9">
        <v>13.917999999999999</v>
      </c>
      <c r="AX28" s="9">
        <v>267.55500000000001</v>
      </c>
      <c r="AY28" s="9">
        <v>96.177999999999997</v>
      </c>
      <c r="AZ28" s="9">
        <v>66.075000000000003</v>
      </c>
      <c r="BA28" s="9">
        <v>429.80799999999999</v>
      </c>
      <c r="BB28" s="9">
        <v>55.44</v>
      </c>
      <c r="BC28" s="9">
        <v>485.24799999999999</v>
      </c>
      <c r="BD28" s="9">
        <v>12.002000000000001</v>
      </c>
      <c r="BE28" s="9">
        <v>8.7530000000000001</v>
      </c>
      <c r="BF28" s="9">
        <v>7.6239999999999997</v>
      </c>
      <c r="BG28" s="9">
        <v>28.379000000000001</v>
      </c>
      <c r="BH28" s="9">
        <v>10.167</v>
      </c>
      <c r="BI28" s="9">
        <v>38.545999999999999</v>
      </c>
      <c r="BJ28" s="9">
        <v>1.264</v>
      </c>
      <c r="BK28" s="9">
        <v>1.919</v>
      </c>
      <c r="BL28" s="9">
        <v>2.4409999999999998</v>
      </c>
      <c r="BM28" s="9">
        <v>5.6239999999999997</v>
      </c>
      <c r="BN28" s="9">
        <v>2.6459999999999999</v>
      </c>
      <c r="BO28" s="9">
        <v>8.27</v>
      </c>
      <c r="BP28" s="9">
        <v>18.202000000000002</v>
      </c>
      <c r="BQ28" s="9">
        <v>11.375</v>
      </c>
      <c r="BR28" s="9">
        <v>18.43</v>
      </c>
      <c r="BS28" s="9">
        <v>48.006999999999998</v>
      </c>
      <c r="BT28" s="9">
        <v>19.876999999999999</v>
      </c>
      <c r="BU28" s="9">
        <v>67.884</v>
      </c>
      <c r="BV28" s="9">
        <v>43.741999999999997</v>
      </c>
      <c r="BW28" s="9">
        <v>21.382000000000001</v>
      </c>
      <c r="BX28" s="9">
        <v>30.905999999999999</v>
      </c>
      <c r="BY28" s="9">
        <v>96.03</v>
      </c>
      <c r="BZ28" s="9">
        <v>34.406999999999996</v>
      </c>
      <c r="CA28" s="9">
        <v>130.43700000000001</v>
      </c>
      <c r="CB28" s="9">
        <v>0</v>
      </c>
      <c r="CC28" s="9">
        <v>0</v>
      </c>
      <c r="CD28" s="9">
        <v>0</v>
      </c>
      <c r="CE28" s="9">
        <v>0</v>
      </c>
      <c r="CF28" s="9">
        <v>0.25700000000000001</v>
      </c>
      <c r="CG28" s="9">
        <v>0.25700000000000001</v>
      </c>
      <c r="CH28" s="9">
        <v>0</v>
      </c>
      <c r="CI28" s="9">
        <v>0.20300000000000001</v>
      </c>
      <c r="CJ28" s="9">
        <v>0</v>
      </c>
      <c r="CK28" s="9">
        <v>0.20300000000000001</v>
      </c>
      <c r="CL28" s="9">
        <v>0</v>
      </c>
      <c r="CM28" s="9">
        <v>0.20300000000000001</v>
      </c>
      <c r="CN28" s="9">
        <v>3.2629999999999999</v>
      </c>
      <c r="CO28" s="9">
        <v>2.3490000000000002</v>
      </c>
      <c r="CP28" s="9">
        <v>2.165</v>
      </c>
      <c r="CQ28" s="9">
        <v>7.7770000000000001</v>
      </c>
      <c r="CR28" s="9">
        <v>2.0089999999999999</v>
      </c>
      <c r="CS28" s="9">
        <v>9.7859999999999996</v>
      </c>
      <c r="CT28" s="9">
        <v>0.55800000000000005</v>
      </c>
      <c r="CU28" s="9">
        <v>0</v>
      </c>
      <c r="CV28" s="9">
        <v>1.0900000000000001</v>
      </c>
      <c r="CW28" s="9">
        <v>1.647</v>
      </c>
      <c r="CX28" s="9">
        <v>0.80400000000000005</v>
      </c>
      <c r="CY28" s="9">
        <v>2.452</v>
      </c>
      <c r="CZ28" s="9">
        <v>12.887</v>
      </c>
      <c r="DA28" s="9">
        <v>4.34</v>
      </c>
      <c r="DB28" s="9">
        <v>0.88300000000000001</v>
      </c>
      <c r="DC28" s="9">
        <v>18.111000000000001</v>
      </c>
      <c r="DD28" s="9">
        <v>0.94299999999999995</v>
      </c>
      <c r="DE28" s="9">
        <v>19.053999999999998</v>
      </c>
      <c r="DF28" s="9">
        <v>1.556</v>
      </c>
      <c r="DG28" s="9">
        <v>0.88300000000000001</v>
      </c>
      <c r="DH28" s="9">
        <v>1.917</v>
      </c>
      <c r="DI28" s="9">
        <v>4.3570000000000002</v>
      </c>
      <c r="DJ28" s="9">
        <v>2.6520000000000001</v>
      </c>
      <c r="DK28" s="9">
        <v>7.0090000000000003</v>
      </c>
      <c r="DL28" s="9">
        <v>25.477</v>
      </c>
      <c r="DM28" s="9">
        <v>13.606</v>
      </c>
      <c r="DN28" s="9">
        <v>24.852</v>
      </c>
      <c r="DO28" s="9">
        <v>63.935000000000002</v>
      </c>
      <c r="DP28" s="9">
        <v>27.741</v>
      </c>
      <c r="DQ28" s="9">
        <v>91.676000000000002</v>
      </c>
      <c r="DR28" s="9">
        <v>161.779</v>
      </c>
      <c r="DS28" s="9">
        <v>183.518</v>
      </c>
      <c r="DT28" s="9">
        <v>168.268</v>
      </c>
      <c r="DU28" s="9">
        <v>513.56500000000005</v>
      </c>
      <c r="DV28" s="9">
        <v>146.661</v>
      </c>
      <c r="DW28" s="9">
        <v>660.226</v>
      </c>
      <c r="DX28" s="9">
        <v>16.46</v>
      </c>
      <c r="DY28" s="9">
        <v>32.023000000000003</v>
      </c>
      <c r="DZ28" s="9">
        <v>36.491999999999997</v>
      </c>
      <c r="EA28" s="9">
        <v>84.974999999999994</v>
      </c>
      <c r="EB28" s="9">
        <v>33.109000000000002</v>
      </c>
      <c r="EC28" s="9">
        <v>118.084</v>
      </c>
      <c r="ED28" s="9">
        <v>10.768000000000001</v>
      </c>
      <c r="EE28" s="9">
        <v>27.442</v>
      </c>
      <c r="EF28" s="9">
        <v>26.687000000000001</v>
      </c>
      <c r="EG28" s="9">
        <v>64.897000000000006</v>
      </c>
      <c r="EH28" s="9">
        <v>23.891999999999999</v>
      </c>
      <c r="EI28" s="9">
        <v>88.789000000000001</v>
      </c>
      <c r="EJ28" s="9">
        <v>8.4640000000000004</v>
      </c>
      <c r="EK28" s="9">
        <v>21.285</v>
      </c>
      <c r="EL28" s="9">
        <v>18.079000000000001</v>
      </c>
      <c r="EM28" s="9">
        <v>47.828000000000003</v>
      </c>
      <c r="EN28" s="9">
        <v>20.85</v>
      </c>
      <c r="EO28" s="9">
        <v>68.677999999999997</v>
      </c>
      <c r="EP28" s="9">
        <v>2.3039999999999998</v>
      </c>
      <c r="EQ28" s="9">
        <v>6.157</v>
      </c>
      <c r="ER28" s="9">
        <v>8.6080000000000005</v>
      </c>
      <c r="ES28" s="9">
        <v>17.068999999999999</v>
      </c>
      <c r="ET28" s="9">
        <v>3.0419999999999998</v>
      </c>
      <c r="EU28" s="9">
        <v>20.111000000000001</v>
      </c>
      <c r="EV28" s="9">
        <v>0.28299999999999997</v>
      </c>
      <c r="EW28" s="9">
        <v>1.089</v>
      </c>
      <c r="EX28" s="9">
        <v>2.4649999999999999</v>
      </c>
      <c r="EY28" s="9">
        <v>3.8370000000000002</v>
      </c>
      <c r="EZ28" s="9">
        <v>0.54200000000000004</v>
      </c>
      <c r="FA28" s="9">
        <v>4.3789999999999996</v>
      </c>
      <c r="FB28" s="9">
        <v>0</v>
      </c>
      <c r="FC28" s="9">
        <v>0</v>
      </c>
      <c r="FD28" s="9">
        <v>0.70799999999999996</v>
      </c>
      <c r="FE28" s="9">
        <v>0.70799999999999996</v>
      </c>
      <c r="FF28" s="9">
        <v>0</v>
      </c>
      <c r="FG28" s="9">
        <v>0.70799999999999996</v>
      </c>
      <c r="FH28" s="9">
        <v>5.1319999999999997</v>
      </c>
      <c r="FI28" s="9">
        <v>3.4369999999999998</v>
      </c>
      <c r="FJ28" s="9">
        <v>5.4820000000000002</v>
      </c>
      <c r="FK28" s="9">
        <v>14.051</v>
      </c>
      <c r="FL28" s="9">
        <v>8.5419999999999998</v>
      </c>
      <c r="FM28" s="9">
        <v>22.593</v>
      </c>
      <c r="FN28" s="9">
        <v>145.31800000000001</v>
      </c>
      <c r="FO28" s="9">
        <v>151.495</v>
      </c>
      <c r="FP28" s="9">
        <v>131.77600000000001</v>
      </c>
      <c r="FQ28" s="9">
        <v>428.59</v>
      </c>
      <c r="FR28" s="9">
        <v>113.55200000000001</v>
      </c>
      <c r="FS28" s="9">
        <v>542.14200000000005</v>
      </c>
      <c r="FT28" s="9">
        <v>59.604999999999997</v>
      </c>
      <c r="FU28" s="9">
        <v>104.063</v>
      </c>
      <c r="FV28" s="9">
        <v>90.3</v>
      </c>
      <c r="FW28" s="9">
        <v>253.96799999999999</v>
      </c>
      <c r="FX28" s="9">
        <v>80.179000000000002</v>
      </c>
      <c r="FY28" s="9">
        <v>334.14699999999999</v>
      </c>
      <c r="FZ28" s="9">
        <v>25.1</v>
      </c>
      <c r="GA28" s="9">
        <v>37.270000000000003</v>
      </c>
      <c r="GB28" s="9">
        <v>54.210999999999999</v>
      </c>
      <c r="GC28" s="9">
        <v>116.58199999999999</v>
      </c>
      <c r="GD28" s="9">
        <v>49.115000000000002</v>
      </c>
      <c r="GE28" s="9">
        <v>165.696</v>
      </c>
      <c r="GF28" s="9">
        <v>34.505000000000003</v>
      </c>
      <c r="GG28" s="9">
        <v>66.793000000000006</v>
      </c>
      <c r="GH28" s="9">
        <v>36.088000000000001</v>
      </c>
      <c r="GI28" s="9">
        <v>137.386</v>
      </c>
      <c r="GJ28" s="9">
        <v>31.064</v>
      </c>
      <c r="GK28" s="9">
        <v>168.45099999999999</v>
      </c>
      <c r="GL28" s="9">
        <v>5.0250000000000004</v>
      </c>
      <c r="GM28" s="9">
        <v>7.766</v>
      </c>
      <c r="GN28" s="9">
        <v>4.0119999999999996</v>
      </c>
      <c r="GO28" s="9">
        <v>16.802</v>
      </c>
      <c r="GP28" s="9">
        <v>4.1479999999999997</v>
      </c>
      <c r="GQ28" s="9">
        <v>20.95</v>
      </c>
      <c r="GR28" s="9">
        <v>1.583</v>
      </c>
      <c r="GS28" s="9">
        <v>2.0169999999999999</v>
      </c>
      <c r="GT28" s="9">
        <v>5.0789999999999997</v>
      </c>
      <c r="GU28" s="9">
        <v>8.6790000000000003</v>
      </c>
      <c r="GV28" s="9">
        <v>2.1800000000000002</v>
      </c>
      <c r="GW28" s="9">
        <v>10.859</v>
      </c>
      <c r="GX28" s="9">
        <v>77.38</v>
      </c>
      <c r="GY28" s="9">
        <v>37.204999999999998</v>
      </c>
      <c r="GZ28" s="9">
        <v>30.210999999999999</v>
      </c>
      <c r="HA28" s="9">
        <v>144.79599999999999</v>
      </c>
      <c r="HB28" s="9">
        <v>24.853999999999999</v>
      </c>
      <c r="HC28" s="9">
        <v>169.649</v>
      </c>
      <c r="HD28" s="9">
        <v>1207.2239999999999</v>
      </c>
      <c r="HE28" s="9">
        <v>789.86699999999996</v>
      </c>
      <c r="HF28" s="9">
        <v>682.54899999999998</v>
      </c>
      <c r="HG28" s="9">
        <v>2679.64</v>
      </c>
      <c r="HH28" s="9">
        <v>631.07299999999998</v>
      </c>
      <c r="HI28" s="9">
        <v>3310.7139999999999</v>
      </c>
    </row>
    <row r="29" spans="1:217">
      <c r="A29" s="10">
        <v>44256</v>
      </c>
      <c r="B29" s="9">
        <v>1019.706</v>
      </c>
      <c r="C29" s="9">
        <v>609.06200000000001</v>
      </c>
      <c r="D29" s="9">
        <v>519.09900000000005</v>
      </c>
      <c r="E29" s="9">
        <v>2147.8670000000002</v>
      </c>
      <c r="F29" s="9">
        <v>487.26499999999999</v>
      </c>
      <c r="G29" s="9">
        <v>2635.1320000000001</v>
      </c>
      <c r="H29" s="9">
        <v>635.59699999999998</v>
      </c>
      <c r="I29" s="9">
        <v>442.197</v>
      </c>
      <c r="J29" s="9">
        <v>390.95600000000002</v>
      </c>
      <c r="K29" s="9">
        <v>1468.75</v>
      </c>
      <c r="L29" s="9">
        <v>342.45100000000002</v>
      </c>
      <c r="M29" s="9">
        <v>1811.201</v>
      </c>
      <c r="N29" s="9">
        <v>245.095</v>
      </c>
      <c r="O29" s="9">
        <v>200.06800000000001</v>
      </c>
      <c r="P29" s="9">
        <v>194.75399999999999</v>
      </c>
      <c r="Q29" s="9">
        <v>639.91700000000003</v>
      </c>
      <c r="R29" s="9">
        <v>177.351</v>
      </c>
      <c r="S29" s="9">
        <v>817.26800000000003</v>
      </c>
      <c r="T29" s="9">
        <v>38.325000000000003</v>
      </c>
      <c r="U29" s="9">
        <v>18.783000000000001</v>
      </c>
      <c r="V29" s="9">
        <v>22.193000000000001</v>
      </c>
      <c r="W29" s="9">
        <v>79.302000000000007</v>
      </c>
      <c r="X29" s="9">
        <v>18.77</v>
      </c>
      <c r="Y29" s="9">
        <v>98.072000000000003</v>
      </c>
      <c r="Z29" s="9">
        <v>352.17700000000002</v>
      </c>
      <c r="AA29" s="9">
        <v>223.345</v>
      </c>
      <c r="AB29" s="9">
        <v>174.00800000000001</v>
      </c>
      <c r="AC29" s="9">
        <v>749.53099999999995</v>
      </c>
      <c r="AD29" s="9">
        <v>146.33000000000001</v>
      </c>
      <c r="AE29" s="9">
        <v>895.86099999999999</v>
      </c>
      <c r="AF29" s="9">
        <v>312.56700000000001</v>
      </c>
      <c r="AG29" s="9">
        <v>135.87200000000001</v>
      </c>
      <c r="AH29" s="9">
        <v>96.528999999999996</v>
      </c>
      <c r="AI29" s="9">
        <v>544.96699999999998</v>
      </c>
      <c r="AJ29" s="9">
        <v>102.837</v>
      </c>
      <c r="AK29" s="9">
        <v>647.80399999999997</v>
      </c>
      <c r="AL29" s="9">
        <v>21.849</v>
      </c>
      <c r="AM29" s="9">
        <v>19.861999999999998</v>
      </c>
      <c r="AN29" s="9">
        <v>7.1790000000000003</v>
      </c>
      <c r="AO29" s="9">
        <v>48.89</v>
      </c>
      <c r="AP29" s="9">
        <v>8.1479999999999997</v>
      </c>
      <c r="AQ29" s="9">
        <v>57.039000000000001</v>
      </c>
      <c r="AR29" s="9">
        <v>5.1050000000000004</v>
      </c>
      <c r="AS29" s="9">
        <v>3.72</v>
      </c>
      <c r="AT29" s="9">
        <v>4.2720000000000002</v>
      </c>
      <c r="AU29" s="9">
        <v>13.097</v>
      </c>
      <c r="AV29" s="9">
        <v>3.3620000000000001</v>
      </c>
      <c r="AW29" s="9">
        <v>16.46</v>
      </c>
      <c r="AX29" s="9">
        <v>257.822</v>
      </c>
      <c r="AY29" s="9">
        <v>89.718000000000004</v>
      </c>
      <c r="AZ29" s="9">
        <v>57.904000000000003</v>
      </c>
      <c r="BA29" s="9">
        <v>405.44400000000002</v>
      </c>
      <c r="BB29" s="9">
        <v>55.354999999999997</v>
      </c>
      <c r="BC29" s="9">
        <v>460.798</v>
      </c>
      <c r="BD29" s="9">
        <v>8.343</v>
      </c>
      <c r="BE29" s="9">
        <v>8.09</v>
      </c>
      <c r="BF29" s="9">
        <v>5.5730000000000004</v>
      </c>
      <c r="BG29" s="9">
        <v>22.007000000000001</v>
      </c>
      <c r="BH29" s="9">
        <v>7.4729999999999999</v>
      </c>
      <c r="BI29" s="9">
        <v>29.48</v>
      </c>
      <c r="BJ29" s="9">
        <v>1.137</v>
      </c>
      <c r="BK29" s="9">
        <v>1.4259999999999999</v>
      </c>
      <c r="BL29" s="9">
        <v>1.4950000000000001</v>
      </c>
      <c r="BM29" s="9">
        <v>4.0579999999999998</v>
      </c>
      <c r="BN29" s="9">
        <v>1.024</v>
      </c>
      <c r="BO29" s="9">
        <v>5.0819999999999999</v>
      </c>
      <c r="BP29" s="9">
        <v>18.311</v>
      </c>
      <c r="BQ29" s="9">
        <v>13.055</v>
      </c>
      <c r="BR29" s="9">
        <v>20.105</v>
      </c>
      <c r="BS29" s="9">
        <v>51.470999999999997</v>
      </c>
      <c r="BT29" s="9">
        <v>27.475000000000001</v>
      </c>
      <c r="BU29" s="9">
        <v>78.945999999999998</v>
      </c>
      <c r="BV29" s="9">
        <v>54.073</v>
      </c>
      <c r="BW29" s="9">
        <v>22.36</v>
      </c>
      <c r="BX29" s="9">
        <v>22.295999999999999</v>
      </c>
      <c r="BY29" s="9">
        <v>98.73</v>
      </c>
      <c r="BZ29" s="9">
        <v>33.026000000000003</v>
      </c>
      <c r="CA29" s="9">
        <v>131.756</v>
      </c>
      <c r="CB29" s="9">
        <v>1.5409999999999999</v>
      </c>
      <c r="CC29" s="9">
        <v>0.52500000000000002</v>
      </c>
      <c r="CD29" s="9">
        <v>0</v>
      </c>
      <c r="CE29" s="9">
        <v>2.0659999999999998</v>
      </c>
      <c r="CF29" s="9">
        <v>0</v>
      </c>
      <c r="CG29" s="9">
        <v>2.0659999999999998</v>
      </c>
      <c r="CH29" s="9">
        <v>0.64900000000000002</v>
      </c>
      <c r="CI29" s="9">
        <v>0.44</v>
      </c>
      <c r="CJ29" s="9">
        <v>0.248</v>
      </c>
      <c r="CK29" s="9">
        <v>1.337</v>
      </c>
      <c r="CL29" s="9">
        <v>0.41299999999999998</v>
      </c>
      <c r="CM29" s="9">
        <v>1.7509999999999999</v>
      </c>
      <c r="CN29" s="9">
        <v>2.4489999999999998</v>
      </c>
      <c r="CO29" s="9">
        <v>2.02</v>
      </c>
      <c r="CP29" s="9">
        <v>0.46500000000000002</v>
      </c>
      <c r="CQ29" s="9">
        <v>4.9340000000000002</v>
      </c>
      <c r="CR29" s="9">
        <v>1.095</v>
      </c>
      <c r="CS29" s="9">
        <v>6.0279999999999996</v>
      </c>
      <c r="CT29" s="9">
        <v>0</v>
      </c>
      <c r="CU29" s="9">
        <v>0.49199999999999999</v>
      </c>
      <c r="CV29" s="9">
        <v>0.92900000000000005</v>
      </c>
      <c r="CW29" s="9">
        <v>1.421</v>
      </c>
      <c r="CX29" s="9">
        <v>0</v>
      </c>
      <c r="CY29" s="9">
        <v>1.421</v>
      </c>
      <c r="CZ29" s="9">
        <v>17.324999999999999</v>
      </c>
      <c r="DA29" s="9">
        <v>3.2770000000000001</v>
      </c>
      <c r="DB29" s="9">
        <v>4.6150000000000002</v>
      </c>
      <c r="DC29" s="9">
        <v>25.216999999999999</v>
      </c>
      <c r="DD29" s="9">
        <v>1.4530000000000001</v>
      </c>
      <c r="DE29" s="9">
        <v>26.67</v>
      </c>
      <c r="DF29" s="9">
        <v>1.7869999999999999</v>
      </c>
      <c r="DG29" s="9">
        <v>0.84599999999999997</v>
      </c>
      <c r="DH29" s="9">
        <v>1.609</v>
      </c>
      <c r="DI29" s="9">
        <v>4.2430000000000003</v>
      </c>
      <c r="DJ29" s="9">
        <v>2.7320000000000002</v>
      </c>
      <c r="DK29" s="9">
        <v>6.9749999999999996</v>
      </c>
      <c r="DL29" s="9">
        <v>30.321999999999999</v>
      </c>
      <c r="DM29" s="9">
        <v>14.76</v>
      </c>
      <c r="DN29" s="9">
        <v>14.43</v>
      </c>
      <c r="DO29" s="9">
        <v>59.512999999999998</v>
      </c>
      <c r="DP29" s="9">
        <v>27.332999999999998</v>
      </c>
      <c r="DQ29" s="9">
        <v>86.846000000000004</v>
      </c>
      <c r="DR29" s="9">
        <v>173.6</v>
      </c>
      <c r="DS29" s="9">
        <v>198.19800000000001</v>
      </c>
      <c r="DT29" s="9">
        <v>161.84800000000001</v>
      </c>
      <c r="DU29" s="9">
        <v>533.64599999999996</v>
      </c>
      <c r="DV29" s="9">
        <v>141.477</v>
      </c>
      <c r="DW29" s="9">
        <v>675.12300000000005</v>
      </c>
      <c r="DX29" s="9">
        <v>18.321000000000002</v>
      </c>
      <c r="DY29" s="9">
        <v>32.085000000000001</v>
      </c>
      <c r="DZ29" s="9">
        <v>27.562999999999999</v>
      </c>
      <c r="EA29" s="9">
        <v>77.968000000000004</v>
      </c>
      <c r="EB29" s="9">
        <v>30.724</v>
      </c>
      <c r="EC29" s="9">
        <v>108.693</v>
      </c>
      <c r="ED29" s="9">
        <v>12.837</v>
      </c>
      <c r="EE29" s="9">
        <v>24.582000000000001</v>
      </c>
      <c r="EF29" s="9">
        <v>21.26</v>
      </c>
      <c r="EG29" s="9">
        <v>58.677999999999997</v>
      </c>
      <c r="EH29" s="9">
        <v>23.704999999999998</v>
      </c>
      <c r="EI29" s="9">
        <v>82.382999999999996</v>
      </c>
      <c r="EJ29" s="9">
        <v>10.127000000000001</v>
      </c>
      <c r="EK29" s="9">
        <v>19.657</v>
      </c>
      <c r="EL29" s="9">
        <v>15.348000000000001</v>
      </c>
      <c r="EM29" s="9">
        <v>45.131999999999998</v>
      </c>
      <c r="EN29" s="9">
        <v>20.971</v>
      </c>
      <c r="EO29" s="9">
        <v>66.102999999999994</v>
      </c>
      <c r="EP29" s="9">
        <v>2.71</v>
      </c>
      <c r="EQ29" s="9">
        <v>4.9240000000000004</v>
      </c>
      <c r="ER29" s="9">
        <v>5.9119999999999999</v>
      </c>
      <c r="ES29" s="9">
        <v>13.545999999999999</v>
      </c>
      <c r="ET29" s="9">
        <v>2.734</v>
      </c>
      <c r="EU29" s="9">
        <v>16.28</v>
      </c>
      <c r="EV29" s="9">
        <v>1.2110000000000001</v>
      </c>
      <c r="EW29" s="9">
        <v>2.6549999999999998</v>
      </c>
      <c r="EX29" s="9">
        <v>1.0509999999999999</v>
      </c>
      <c r="EY29" s="9">
        <v>4.9160000000000004</v>
      </c>
      <c r="EZ29" s="9">
        <v>0.72199999999999998</v>
      </c>
      <c r="FA29" s="9">
        <v>5.6390000000000002</v>
      </c>
      <c r="FB29" s="9">
        <v>0.61399999999999999</v>
      </c>
      <c r="FC29" s="9">
        <v>0</v>
      </c>
      <c r="FD29" s="9">
        <v>0.376</v>
      </c>
      <c r="FE29" s="9">
        <v>0.99</v>
      </c>
      <c r="FF29" s="9">
        <v>3.1E-2</v>
      </c>
      <c r="FG29" s="9">
        <v>1.0209999999999999</v>
      </c>
      <c r="FH29" s="9">
        <v>3.4009999999999998</v>
      </c>
      <c r="FI29" s="9">
        <v>4.42</v>
      </c>
      <c r="FJ29" s="9">
        <v>4.0549999999999997</v>
      </c>
      <c r="FK29" s="9">
        <v>11.875999999999999</v>
      </c>
      <c r="FL29" s="9">
        <v>6.266</v>
      </c>
      <c r="FM29" s="9">
        <v>18.140999999999998</v>
      </c>
      <c r="FN29" s="9">
        <v>155.279</v>
      </c>
      <c r="FO29" s="9">
        <v>166.114</v>
      </c>
      <c r="FP29" s="9">
        <v>134.285</v>
      </c>
      <c r="FQ29" s="9">
        <v>455.678</v>
      </c>
      <c r="FR29" s="9">
        <v>110.753</v>
      </c>
      <c r="FS29" s="9">
        <v>566.43100000000004</v>
      </c>
      <c r="FT29" s="9">
        <v>71.075000000000003</v>
      </c>
      <c r="FU29" s="9">
        <v>109.44</v>
      </c>
      <c r="FV29" s="9">
        <v>89.05</v>
      </c>
      <c r="FW29" s="9">
        <v>269.56599999999997</v>
      </c>
      <c r="FX29" s="9">
        <v>79.536000000000001</v>
      </c>
      <c r="FY29" s="9">
        <v>349.10199999999998</v>
      </c>
      <c r="FZ29" s="9">
        <v>29.584</v>
      </c>
      <c r="GA29" s="9">
        <v>48.18</v>
      </c>
      <c r="GB29" s="9">
        <v>50.938000000000002</v>
      </c>
      <c r="GC29" s="9">
        <v>128.702</v>
      </c>
      <c r="GD29" s="9">
        <v>48.978000000000002</v>
      </c>
      <c r="GE29" s="9">
        <v>177.68</v>
      </c>
      <c r="GF29" s="9">
        <v>41.491999999999997</v>
      </c>
      <c r="GG29" s="9">
        <v>61.26</v>
      </c>
      <c r="GH29" s="9">
        <v>38.112000000000002</v>
      </c>
      <c r="GI29" s="9">
        <v>140.864</v>
      </c>
      <c r="GJ29" s="9">
        <v>30.558</v>
      </c>
      <c r="GK29" s="9">
        <v>171.422</v>
      </c>
      <c r="GL29" s="9">
        <v>4.4850000000000003</v>
      </c>
      <c r="GM29" s="9">
        <v>8.218</v>
      </c>
      <c r="GN29" s="9">
        <v>5.14</v>
      </c>
      <c r="GO29" s="9">
        <v>17.843</v>
      </c>
      <c r="GP29" s="9">
        <v>2.0430000000000001</v>
      </c>
      <c r="GQ29" s="9">
        <v>19.887</v>
      </c>
      <c r="GR29" s="9">
        <v>2.149</v>
      </c>
      <c r="GS29" s="9">
        <v>4.024</v>
      </c>
      <c r="GT29" s="9">
        <v>4.9870000000000001</v>
      </c>
      <c r="GU29" s="9">
        <v>11.161</v>
      </c>
      <c r="GV29" s="9">
        <v>3.476</v>
      </c>
      <c r="GW29" s="9">
        <v>14.637</v>
      </c>
      <c r="GX29" s="9">
        <v>76.984999999999999</v>
      </c>
      <c r="GY29" s="9">
        <v>44.430999999999997</v>
      </c>
      <c r="GZ29" s="9">
        <v>33.963000000000001</v>
      </c>
      <c r="HA29" s="9">
        <v>155.37799999999999</v>
      </c>
      <c r="HB29" s="9">
        <v>24.867999999999999</v>
      </c>
      <c r="HC29" s="9">
        <v>180.24700000000001</v>
      </c>
      <c r="HD29" s="9">
        <v>1193.306</v>
      </c>
      <c r="HE29" s="9">
        <v>807.26099999999997</v>
      </c>
      <c r="HF29" s="9">
        <v>680.947</v>
      </c>
      <c r="HG29" s="9">
        <v>2681.5140000000001</v>
      </c>
      <c r="HH29" s="9">
        <v>628.74199999999996</v>
      </c>
      <c r="HI29" s="9">
        <v>3310.2559999999999</v>
      </c>
    </row>
    <row r="30" spans="1:217">
      <c r="A30" s="10">
        <v>44348</v>
      </c>
      <c r="B30" s="9">
        <v>1032.521</v>
      </c>
      <c r="C30" s="9">
        <v>616.94799999999998</v>
      </c>
      <c r="D30" s="9">
        <v>519.11400000000003</v>
      </c>
      <c r="E30" s="9">
        <v>2168.5830000000001</v>
      </c>
      <c r="F30" s="9">
        <v>493.57299999999998</v>
      </c>
      <c r="G30" s="9">
        <v>2662.1559999999999</v>
      </c>
      <c r="H30" s="9">
        <v>649.38099999999997</v>
      </c>
      <c r="I30" s="9">
        <v>460.99299999999999</v>
      </c>
      <c r="J30" s="9">
        <v>396.16300000000001</v>
      </c>
      <c r="K30" s="9">
        <v>1506.5360000000001</v>
      </c>
      <c r="L30" s="9">
        <v>354.49700000000001</v>
      </c>
      <c r="M30" s="9">
        <v>1861.0319999999999</v>
      </c>
      <c r="N30" s="9">
        <v>251.67099999999999</v>
      </c>
      <c r="O30" s="9">
        <v>209.38399999999999</v>
      </c>
      <c r="P30" s="9">
        <v>194.988</v>
      </c>
      <c r="Q30" s="9">
        <v>656.04200000000003</v>
      </c>
      <c r="R30" s="9">
        <v>188.9</v>
      </c>
      <c r="S30" s="9">
        <v>844.94200000000001</v>
      </c>
      <c r="T30" s="9">
        <v>32.734999999999999</v>
      </c>
      <c r="U30" s="9">
        <v>15.856999999999999</v>
      </c>
      <c r="V30" s="9">
        <v>19.111999999999998</v>
      </c>
      <c r="W30" s="9">
        <v>67.703000000000003</v>
      </c>
      <c r="X30" s="9">
        <v>12.952999999999999</v>
      </c>
      <c r="Y30" s="9">
        <v>80.656000000000006</v>
      </c>
      <c r="Z30" s="9">
        <v>364.97500000000002</v>
      </c>
      <c r="AA30" s="9">
        <v>235.75200000000001</v>
      </c>
      <c r="AB30" s="9">
        <v>182.06299999999999</v>
      </c>
      <c r="AC30" s="9">
        <v>782.79</v>
      </c>
      <c r="AD30" s="9">
        <v>152.643</v>
      </c>
      <c r="AE30" s="9">
        <v>935.43399999999997</v>
      </c>
      <c r="AF30" s="9">
        <v>322.68</v>
      </c>
      <c r="AG30" s="9">
        <v>117.806</v>
      </c>
      <c r="AH30" s="9">
        <v>91.611000000000004</v>
      </c>
      <c r="AI30" s="9">
        <v>532.09699999999998</v>
      </c>
      <c r="AJ30" s="9">
        <v>101.88200000000001</v>
      </c>
      <c r="AK30" s="9">
        <v>633.97799999999995</v>
      </c>
      <c r="AL30" s="9">
        <v>23.256</v>
      </c>
      <c r="AM30" s="9">
        <v>12.752000000000001</v>
      </c>
      <c r="AN30" s="9">
        <v>6.0389999999999997</v>
      </c>
      <c r="AO30" s="9">
        <v>42.048000000000002</v>
      </c>
      <c r="AP30" s="9">
        <v>3.2130000000000001</v>
      </c>
      <c r="AQ30" s="9">
        <v>45.261000000000003</v>
      </c>
      <c r="AR30" s="9">
        <v>5.1849999999999996</v>
      </c>
      <c r="AS30" s="9">
        <v>4.8079999999999998</v>
      </c>
      <c r="AT30" s="9">
        <v>3.008</v>
      </c>
      <c r="AU30" s="9">
        <v>13.000999999999999</v>
      </c>
      <c r="AV30" s="9">
        <v>6.0949999999999998</v>
      </c>
      <c r="AW30" s="9">
        <v>19.096</v>
      </c>
      <c r="AX30" s="9">
        <v>259.95699999999999</v>
      </c>
      <c r="AY30" s="9">
        <v>78.709000000000003</v>
      </c>
      <c r="AZ30" s="9">
        <v>59.430999999999997</v>
      </c>
      <c r="BA30" s="9">
        <v>398.09699999999998</v>
      </c>
      <c r="BB30" s="9">
        <v>58.28</v>
      </c>
      <c r="BC30" s="9">
        <v>456.37700000000001</v>
      </c>
      <c r="BD30" s="9">
        <v>9.5869999999999997</v>
      </c>
      <c r="BE30" s="9">
        <v>5.83</v>
      </c>
      <c r="BF30" s="9">
        <v>3.7429999999999999</v>
      </c>
      <c r="BG30" s="9">
        <v>19.16</v>
      </c>
      <c r="BH30" s="9">
        <v>3.548</v>
      </c>
      <c r="BI30" s="9">
        <v>22.707999999999998</v>
      </c>
      <c r="BJ30" s="9">
        <v>0.49299999999999999</v>
      </c>
      <c r="BK30" s="9">
        <v>1.2330000000000001</v>
      </c>
      <c r="BL30" s="9">
        <v>1.143</v>
      </c>
      <c r="BM30" s="9">
        <v>2.8690000000000002</v>
      </c>
      <c r="BN30" s="9">
        <v>2.14</v>
      </c>
      <c r="BO30" s="9">
        <v>5.008</v>
      </c>
      <c r="BP30" s="9">
        <v>24.202000000000002</v>
      </c>
      <c r="BQ30" s="9">
        <v>14.473000000000001</v>
      </c>
      <c r="BR30" s="9">
        <v>18.247</v>
      </c>
      <c r="BS30" s="9">
        <v>56.921999999999997</v>
      </c>
      <c r="BT30" s="9">
        <v>28.605</v>
      </c>
      <c r="BU30" s="9">
        <v>85.527000000000001</v>
      </c>
      <c r="BV30" s="9">
        <v>44.521000000000001</v>
      </c>
      <c r="BW30" s="9">
        <v>25.998999999999999</v>
      </c>
      <c r="BX30" s="9">
        <v>23.053000000000001</v>
      </c>
      <c r="BY30" s="9">
        <v>93.572000000000003</v>
      </c>
      <c r="BZ30" s="9">
        <v>29.135999999999999</v>
      </c>
      <c r="CA30" s="9">
        <v>122.708</v>
      </c>
      <c r="CB30" s="9">
        <v>0.84099999999999997</v>
      </c>
      <c r="CC30" s="9">
        <v>0.72599999999999998</v>
      </c>
      <c r="CD30" s="9">
        <v>0</v>
      </c>
      <c r="CE30" s="9">
        <v>1.5669999999999999</v>
      </c>
      <c r="CF30" s="9">
        <v>0.97499999999999998</v>
      </c>
      <c r="CG30" s="9">
        <v>2.5430000000000001</v>
      </c>
      <c r="CH30" s="9">
        <v>0.316</v>
      </c>
      <c r="CI30" s="9">
        <v>0</v>
      </c>
      <c r="CJ30" s="9">
        <v>0</v>
      </c>
      <c r="CK30" s="9">
        <v>0.316</v>
      </c>
      <c r="CL30" s="9">
        <v>0</v>
      </c>
      <c r="CM30" s="9">
        <v>0.316</v>
      </c>
      <c r="CN30" s="9">
        <v>1.9359999999999999</v>
      </c>
      <c r="CO30" s="9">
        <v>2.016</v>
      </c>
      <c r="CP30" s="9">
        <v>0</v>
      </c>
      <c r="CQ30" s="9">
        <v>3.952</v>
      </c>
      <c r="CR30" s="9">
        <v>0.874</v>
      </c>
      <c r="CS30" s="9">
        <v>4.8250000000000002</v>
      </c>
      <c r="CT30" s="9">
        <v>0</v>
      </c>
      <c r="CU30" s="9">
        <v>0.67200000000000004</v>
      </c>
      <c r="CV30" s="9">
        <v>0</v>
      </c>
      <c r="CW30" s="9">
        <v>0.67200000000000004</v>
      </c>
      <c r="CX30" s="9">
        <v>1.0129999999999999</v>
      </c>
      <c r="CY30" s="9">
        <v>1.6850000000000001</v>
      </c>
      <c r="CZ30" s="9">
        <v>8.1609999999999996</v>
      </c>
      <c r="DA30" s="9">
        <v>3.1040000000000001</v>
      </c>
      <c r="DB30" s="9">
        <v>0.88900000000000001</v>
      </c>
      <c r="DC30" s="9">
        <v>12.154</v>
      </c>
      <c r="DD30" s="9">
        <v>3.0350000000000001</v>
      </c>
      <c r="DE30" s="9">
        <v>15.189</v>
      </c>
      <c r="DF30" s="9">
        <v>1.3939999999999999</v>
      </c>
      <c r="DG30" s="9">
        <v>2.0350000000000001</v>
      </c>
      <c r="DH30" s="9">
        <v>1.63</v>
      </c>
      <c r="DI30" s="9">
        <v>5.0590000000000002</v>
      </c>
      <c r="DJ30" s="9">
        <v>0.99299999999999999</v>
      </c>
      <c r="DK30" s="9">
        <v>6.0519999999999996</v>
      </c>
      <c r="DL30" s="9">
        <v>31.873000000000001</v>
      </c>
      <c r="DM30" s="9">
        <v>17.445</v>
      </c>
      <c r="DN30" s="9">
        <v>20.533999999999999</v>
      </c>
      <c r="DO30" s="9">
        <v>69.852000000000004</v>
      </c>
      <c r="DP30" s="9">
        <v>22.245999999999999</v>
      </c>
      <c r="DQ30" s="9">
        <v>92.097999999999999</v>
      </c>
      <c r="DR30" s="9">
        <v>156.18700000000001</v>
      </c>
      <c r="DS30" s="9">
        <v>187.02500000000001</v>
      </c>
      <c r="DT30" s="9">
        <v>174.18</v>
      </c>
      <c r="DU30" s="9">
        <v>517.39200000000005</v>
      </c>
      <c r="DV30" s="9">
        <v>134.31200000000001</v>
      </c>
      <c r="DW30" s="9">
        <v>651.70399999999995</v>
      </c>
      <c r="DX30" s="9">
        <v>11.656000000000001</v>
      </c>
      <c r="DY30" s="9">
        <v>35.283000000000001</v>
      </c>
      <c r="DZ30" s="9">
        <v>35.274000000000001</v>
      </c>
      <c r="EA30" s="9">
        <v>82.213999999999999</v>
      </c>
      <c r="EB30" s="9">
        <v>36.659999999999997</v>
      </c>
      <c r="EC30" s="9">
        <v>118.874</v>
      </c>
      <c r="ED30" s="9">
        <v>8.0069999999999997</v>
      </c>
      <c r="EE30" s="9">
        <v>27.276</v>
      </c>
      <c r="EF30" s="9">
        <v>26.707999999999998</v>
      </c>
      <c r="EG30" s="9">
        <v>61.991</v>
      </c>
      <c r="EH30" s="9">
        <v>28.091999999999999</v>
      </c>
      <c r="EI30" s="9">
        <v>90.084000000000003</v>
      </c>
      <c r="EJ30" s="9">
        <v>6.3049999999999997</v>
      </c>
      <c r="EK30" s="9">
        <v>22.245000000000001</v>
      </c>
      <c r="EL30" s="9">
        <v>22.68</v>
      </c>
      <c r="EM30" s="9">
        <v>51.228999999999999</v>
      </c>
      <c r="EN30" s="9">
        <v>23.643000000000001</v>
      </c>
      <c r="EO30" s="9">
        <v>74.872</v>
      </c>
      <c r="EP30" s="9">
        <v>1.702</v>
      </c>
      <c r="EQ30" s="9">
        <v>5.0309999999999997</v>
      </c>
      <c r="ER30" s="9">
        <v>4.0289999999999999</v>
      </c>
      <c r="ES30" s="9">
        <v>10.762</v>
      </c>
      <c r="ET30" s="9">
        <v>4.45</v>
      </c>
      <c r="EU30" s="9">
        <v>15.212</v>
      </c>
      <c r="EV30" s="9">
        <v>0.48299999999999998</v>
      </c>
      <c r="EW30" s="9">
        <v>2.23</v>
      </c>
      <c r="EX30" s="9">
        <v>0.45100000000000001</v>
      </c>
      <c r="EY30" s="9">
        <v>3.1629999999999998</v>
      </c>
      <c r="EZ30" s="9">
        <v>2.2930000000000001</v>
      </c>
      <c r="FA30" s="9">
        <v>5.4560000000000004</v>
      </c>
      <c r="FB30" s="9">
        <v>1.2030000000000001</v>
      </c>
      <c r="FC30" s="9">
        <v>0.191</v>
      </c>
      <c r="FD30" s="9">
        <v>1.264</v>
      </c>
      <c r="FE30" s="9">
        <v>2.6579999999999999</v>
      </c>
      <c r="FF30" s="9">
        <v>1.9319999999999999</v>
      </c>
      <c r="FG30" s="9">
        <v>4.5910000000000002</v>
      </c>
      <c r="FH30" s="9">
        <v>1.5369999999999999</v>
      </c>
      <c r="FI30" s="9">
        <v>5.5869999999999997</v>
      </c>
      <c r="FJ30" s="9">
        <v>6.7249999999999996</v>
      </c>
      <c r="FK30" s="9">
        <v>13.849</v>
      </c>
      <c r="FL30" s="9">
        <v>4.343</v>
      </c>
      <c r="FM30" s="9">
        <v>18.192</v>
      </c>
      <c r="FN30" s="9">
        <v>144.53</v>
      </c>
      <c r="FO30" s="9">
        <v>151.74199999999999</v>
      </c>
      <c r="FP30" s="9">
        <v>138.905</v>
      </c>
      <c r="FQ30" s="9">
        <v>435.178</v>
      </c>
      <c r="FR30" s="9">
        <v>97.653000000000006</v>
      </c>
      <c r="FS30" s="9">
        <v>532.83000000000004</v>
      </c>
      <c r="FT30" s="9">
        <v>62.749000000000002</v>
      </c>
      <c r="FU30" s="9">
        <v>96.117000000000004</v>
      </c>
      <c r="FV30" s="9">
        <v>98.814999999999998</v>
      </c>
      <c r="FW30" s="9">
        <v>257.68200000000002</v>
      </c>
      <c r="FX30" s="9">
        <v>68.947000000000003</v>
      </c>
      <c r="FY30" s="9">
        <v>326.62900000000002</v>
      </c>
      <c r="FZ30" s="9">
        <v>22.797999999999998</v>
      </c>
      <c r="GA30" s="9">
        <v>46.283999999999999</v>
      </c>
      <c r="GB30" s="9">
        <v>59.911000000000001</v>
      </c>
      <c r="GC30" s="9">
        <v>128.99199999999999</v>
      </c>
      <c r="GD30" s="9">
        <v>41.844999999999999</v>
      </c>
      <c r="GE30" s="9">
        <v>170.83799999999999</v>
      </c>
      <c r="GF30" s="9">
        <v>39.951999999999998</v>
      </c>
      <c r="GG30" s="9">
        <v>49.832999999999998</v>
      </c>
      <c r="GH30" s="9">
        <v>38.904000000000003</v>
      </c>
      <c r="GI30" s="9">
        <v>128.68899999999999</v>
      </c>
      <c r="GJ30" s="9">
        <v>27.102</v>
      </c>
      <c r="GK30" s="9">
        <v>155.791</v>
      </c>
      <c r="GL30" s="9">
        <v>5.8780000000000001</v>
      </c>
      <c r="GM30" s="9">
        <v>7.6479999999999997</v>
      </c>
      <c r="GN30" s="9">
        <v>3.49</v>
      </c>
      <c r="GO30" s="9">
        <v>17.015000000000001</v>
      </c>
      <c r="GP30" s="9">
        <v>1.484</v>
      </c>
      <c r="GQ30" s="9">
        <v>18.5</v>
      </c>
      <c r="GR30" s="9">
        <v>0</v>
      </c>
      <c r="GS30" s="9">
        <v>4.33</v>
      </c>
      <c r="GT30" s="9">
        <v>5.0819999999999999</v>
      </c>
      <c r="GU30" s="9">
        <v>9.4120000000000008</v>
      </c>
      <c r="GV30" s="9">
        <v>1.8740000000000001</v>
      </c>
      <c r="GW30" s="9">
        <v>11.286</v>
      </c>
      <c r="GX30" s="9">
        <v>74.822999999999993</v>
      </c>
      <c r="GY30" s="9">
        <v>43.216999999999999</v>
      </c>
      <c r="GZ30" s="9">
        <v>30.122</v>
      </c>
      <c r="HA30" s="9">
        <v>148.16200000000001</v>
      </c>
      <c r="HB30" s="9">
        <v>24.922000000000001</v>
      </c>
      <c r="HC30" s="9">
        <v>173.083</v>
      </c>
      <c r="HD30" s="9">
        <v>1188.7080000000001</v>
      </c>
      <c r="HE30" s="9">
        <v>803.97299999999996</v>
      </c>
      <c r="HF30" s="9">
        <v>693.29399999999998</v>
      </c>
      <c r="HG30" s="9">
        <v>2685.9740000000002</v>
      </c>
      <c r="HH30" s="9">
        <v>627.88599999999997</v>
      </c>
      <c r="HI30" s="9">
        <v>3313.86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650</vt:i4>
      </vt:variant>
    </vt:vector>
  </HeadingPairs>
  <TitlesOfParts>
    <vt:vector size="655" baseType="lpstr">
      <vt:lpstr>Contents</vt:lpstr>
      <vt:lpstr>Table 9.1</vt:lpstr>
      <vt:lpstr>Table 9.2</vt:lpstr>
      <vt:lpstr>Index</vt:lpstr>
      <vt:lpstr>Data1</vt:lpstr>
      <vt:lpstr>A124859682V</vt:lpstr>
      <vt:lpstr>A124859682V_Data</vt:lpstr>
      <vt:lpstr>A124859682V_Latest</vt:lpstr>
      <vt:lpstr>A124859686C</vt:lpstr>
      <vt:lpstr>A124859686C_Data</vt:lpstr>
      <vt:lpstr>A124859686C_Latest</vt:lpstr>
      <vt:lpstr>A124859690V</vt:lpstr>
      <vt:lpstr>A124859690V_Data</vt:lpstr>
      <vt:lpstr>A124859690V_Latest</vt:lpstr>
      <vt:lpstr>A124859694C</vt:lpstr>
      <vt:lpstr>A124859694C_Data</vt:lpstr>
      <vt:lpstr>A124859694C_Latest</vt:lpstr>
      <vt:lpstr>A124859698L</vt:lpstr>
      <vt:lpstr>A124859698L_Data</vt:lpstr>
      <vt:lpstr>A124859698L_Latest</vt:lpstr>
      <vt:lpstr>A124859702T</vt:lpstr>
      <vt:lpstr>A124859702T_Data</vt:lpstr>
      <vt:lpstr>A124859702T_Latest</vt:lpstr>
      <vt:lpstr>A124859706A</vt:lpstr>
      <vt:lpstr>A124859706A_Data</vt:lpstr>
      <vt:lpstr>A124859706A_Latest</vt:lpstr>
      <vt:lpstr>A124859710T</vt:lpstr>
      <vt:lpstr>A124859710T_Data</vt:lpstr>
      <vt:lpstr>A124859710T_Latest</vt:lpstr>
      <vt:lpstr>A124859714A</vt:lpstr>
      <vt:lpstr>A124859714A_Data</vt:lpstr>
      <vt:lpstr>A124859714A_Latest</vt:lpstr>
      <vt:lpstr>A124859718K</vt:lpstr>
      <vt:lpstr>A124859718K_Data</vt:lpstr>
      <vt:lpstr>A124859718K_Latest</vt:lpstr>
      <vt:lpstr>A124859722A</vt:lpstr>
      <vt:lpstr>A124859722A_Data</vt:lpstr>
      <vt:lpstr>A124859722A_Latest</vt:lpstr>
      <vt:lpstr>A124859726K</vt:lpstr>
      <vt:lpstr>A124859726K_Data</vt:lpstr>
      <vt:lpstr>A124859726K_Latest</vt:lpstr>
      <vt:lpstr>A124859730A</vt:lpstr>
      <vt:lpstr>A124859730A_Data</vt:lpstr>
      <vt:lpstr>A124859730A_Latest</vt:lpstr>
      <vt:lpstr>A124859734K</vt:lpstr>
      <vt:lpstr>A124859734K_Data</vt:lpstr>
      <vt:lpstr>A124859734K_Latest</vt:lpstr>
      <vt:lpstr>A124859738V</vt:lpstr>
      <vt:lpstr>A124859738V_Data</vt:lpstr>
      <vt:lpstr>A124859738V_Latest</vt:lpstr>
      <vt:lpstr>A124859742K</vt:lpstr>
      <vt:lpstr>A124859742K_Data</vt:lpstr>
      <vt:lpstr>A124859742K_Latest</vt:lpstr>
      <vt:lpstr>A124859746V</vt:lpstr>
      <vt:lpstr>A124859746V_Data</vt:lpstr>
      <vt:lpstr>A124859746V_Latest</vt:lpstr>
      <vt:lpstr>A124859750K</vt:lpstr>
      <vt:lpstr>A124859750K_Data</vt:lpstr>
      <vt:lpstr>A124859750K_Latest</vt:lpstr>
      <vt:lpstr>A124859754V</vt:lpstr>
      <vt:lpstr>A124859754V_Data</vt:lpstr>
      <vt:lpstr>A124859754V_Latest</vt:lpstr>
      <vt:lpstr>A124859758C</vt:lpstr>
      <vt:lpstr>A124859758C_Data</vt:lpstr>
      <vt:lpstr>A124859758C_Latest</vt:lpstr>
      <vt:lpstr>A124859762V</vt:lpstr>
      <vt:lpstr>A124859762V_Data</vt:lpstr>
      <vt:lpstr>A124859762V_Latest</vt:lpstr>
      <vt:lpstr>A124859766C</vt:lpstr>
      <vt:lpstr>A124859766C_Data</vt:lpstr>
      <vt:lpstr>A124859766C_Latest</vt:lpstr>
      <vt:lpstr>A124859770V</vt:lpstr>
      <vt:lpstr>A124859770V_Data</vt:lpstr>
      <vt:lpstr>A124859770V_Latest</vt:lpstr>
      <vt:lpstr>A124859774C</vt:lpstr>
      <vt:lpstr>A124859774C_Data</vt:lpstr>
      <vt:lpstr>A124859774C_Latest</vt:lpstr>
      <vt:lpstr>A124859778L</vt:lpstr>
      <vt:lpstr>A124859778L_Data</vt:lpstr>
      <vt:lpstr>A124859778L_Latest</vt:lpstr>
      <vt:lpstr>A124859782C</vt:lpstr>
      <vt:lpstr>A124859782C_Data</vt:lpstr>
      <vt:lpstr>A124859782C_Latest</vt:lpstr>
      <vt:lpstr>A124859786L</vt:lpstr>
      <vt:lpstr>A124859786L_Data</vt:lpstr>
      <vt:lpstr>A124859786L_Latest</vt:lpstr>
      <vt:lpstr>A124859790C</vt:lpstr>
      <vt:lpstr>A124859790C_Data</vt:lpstr>
      <vt:lpstr>A124859790C_Latest</vt:lpstr>
      <vt:lpstr>A124859794L</vt:lpstr>
      <vt:lpstr>A124859794L_Data</vt:lpstr>
      <vt:lpstr>A124859794L_Latest</vt:lpstr>
      <vt:lpstr>A124859798W</vt:lpstr>
      <vt:lpstr>A124859798W_Data</vt:lpstr>
      <vt:lpstr>A124859798W_Latest</vt:lpstr>
      <vt:lpstr>A124859802A</vt:lpstr>
      <vt:lpstr>A124859802A_Data</vt:lpstr>
      <vt:lpstr>A124859802A_Latest</vt:lpstr>
      <vt:lpstr>A124859806K</vt:lpstr>
      <vt:lpstr>A124859806K_Data</vt:lpstr>
      <vt:lpstr>A124859806K_Latest</vt:lpstr>
      <vt:lpstr>A124859810A</vt:lpstr>
      <vt:lpstr>A124859810A_Data</vt:lpstr>
      <vt:lpstr>A124859810A_Latest</vt:lpstr>
      <vt:lpstr>A124859814K</vt:lpstr>
      <vt:lpstr>A124859814K_Data</vt:lpstr>
      <vt:lpstr>A124859814K_Latest</vt:lpstr>
      <vt:lpstr>A124859818V</vt:lpstr>
      <vt:lpstr>A124859818V_Data</vt:lpstr>
      <vt:lpstr>A124859818V_Latest</vt:lpstr>
      <vt:lpstr>A124859822K</vt:lpstr>
      <vt:lpstr>A124859822K_Data</vt:lpstr>
      <vt:lpstr>A124859822K_Latest</vt:lpstr>
      <vt:lpstr>A124859826V</vt:lpstr>
      <vt:lpstr>A124859826V_Data</vt:lpstr>
      <vt:lpstr>A124859826V_Latest</vt:lpstr>
      <vt:lpstr>A124859830K</vt:lpstr>
      <vt:lpstr>A124859830K_Data</vt:lpstr>
      <vt:lpstr>A124859830K_Latest</vt:lpstr>
      <vt:lpstr>A124859834V</vt:lpstr>
      <vt:lpstr>A124859834V_Data</vt:lpstr>
      <vt:lpstr>A124859834V_Latest</vt:lpstr>
      <vt:lpstr>A124859838C</vt:lpstr>
      <vt:lpstr>A124859838C_Data</vt:lpstr>
      <vt:lpstr>A124859838C_Latest</vt:lpstr>
      <vt:lpstr>A124859842V</vt:lpstr>
      <vt:lpstr>A124859842V_Data</vt:lpstr>
      <vt:lpstr>A124859842V_Latest</vt:lpstr>
      <vt:lpstr>A124859846C</vt:lpstr>
      <vt:lpstr>A124859846C_Data</vt:lpstr>
      <vt:lpstr>A124859846C_Latest</vt:lpstr>
      <vt:lpstr>A124859850V</vt:lpstr>
      <vt:lpstr>A124859850V_Data</vt:lpstr>
      <vt:lpstr>A124859850V_Latest</vt:lpstr>
      <vt:lpstr>A124859854C</vt:lpstr>
      <vt:lpstr>A124859854C_Data</vt:lpstr>
      <vt:lpstr>A124859854C_Latest</vt:lpstr>
      <vt:lpstr>A124859858L</vt:lpstr>
      <vt:lpstr>A124859858L_Data</vt:lpstr>
      <vt:lpstr>A124859858L_Latest</vt:lpstr>
      <vt:lpstr>A124859862C</vt:lpstr>
      <vt:lpstr>A124859862C_Data</vt:lpstr>
      <vt:lpstr>A124859862C_Latest</vt:lpstr>
      <vt:lpstr>A124859866L</vt:lpstr>
      <vt:lpstr>A124859866L_Data</vt:lpstr>
      <vt:lpstr>A124859866L_Latest</vt:lpstr>
      <vt:lpstr>A124859870C</vt:lpstr>
      <vt:lpstr>A124859870C_Data</vt:lpstr>
      <vt:lpstr>A124859870C_Latest</vt:lpstr>
      <vt:lpstr>A124859874L</vt:lpstr>
      <vt:lpstr>A124859874L_Data</vt:lpstr>
      <vt:lpstr>A124859874L_Latest</vt:lpstr>
      <vt:lpstr>A124859878W</vt:lpstr>
      <vt:lpstr>A124859878W_Data</vt:lpstr>
      <vt:lpstr>A124859878W_Latest</vt:lpstr>
      <vt:lpstr>A124859882L</vt:lpstr>
      <vt:lpstr>A124859882L_Data</vt:lpstr>
      <vt:lpstr>A124859882L_Latest</vt:lpstr>
      <vt:lpstr>A124859886W</vt:lpstr>
      <vt:lpstr>A124859886W_Data</vt:lpstr>
      <vt:lpstr>A124859886W_Latest</vt:lpstr>
      <vt:lpstr>A124859890L</vt:lpstr>
      <vt:lpstr>A124859890L_Data</vt:lpstr>
      <vt:lpstr>A124859890L_Latest</vt:lpstr>
      <vt:lpstr>A124859894W</vt:lpstr>
      <vt:lpstr>A124859894W_Data</vt:lpstr>
      <vt:lpstr>A124859894W_Latest</vt:lpstr>
      <vt:lpstr>A124859898F</vt:lpstr>
      <vt:lpstr>A124859898F_Data</vt:lpstr>
      <vt:lpstr>A124859898F_Latest</vt:lpstr>
      <vt:lpstr>A124859902K</vt:lpstr>
      <vt:lpstr>A124859902K_Data</vt:lpstr>
      <vt:lpstr>A124859902K_Latest</vt:lpstr>
      <vt:lpstr>A124859906V</vt:lpstr>
      <vt:lpstr>A124859906V_Data</vt:lpstr>
      <vt:lpstr>A124859906V_Latest</vt:lpstr>
      <vt:lpstr>A124859910K</vt:lpstr>
      <vt:lpstr>A124859910K_Data</vt:lpstr>
      <vt:lpstr>A124859910K_Latest</vt:lpstr>
      <vt:lpstr>A124859914V</vt:lpstr>
      <vt:lpstr>A124859914V_Data</vt:lpstr>
      <vt:lpstr>A124859914V_Latest</vt:lpstr>
      <vt:lpstr>A124859918C</vt:lpstr>
      <vt:lpstr>A124859918C_Data</vt:lpstr>
      <vt:lpstr>A124859918C_Latest</vt:lpstr>
      <vt:lpstr>A124859922V</vt:lpstr>
      <vt:lpstr>A124859922V_Data</vt:lpstr>
      <vt:lpstr>A124859922V_Latest</vt:lpstr>
      <vt:lpstr>A124859926C</vt:lpstr>
      <vt:lpstr>A124859926C_Data</vt:lpstr>
      <vt:lpstr>A124859926C_Latest</vt:lpstr>
      <vt:lpstr>A124859930V</vt:lpstr>
      <vt:lpstr>A124859930V_Data</vt:lpstr>
      <vt:lpstr>A124859930V_Latest</vt:lpstr>
      <vt:lpstr>A124859934C</vt:lpstr>
      <vt:lpstr>A124859934C_Data</vt:lpstr>
      <vt:lpstr>A124859934C_Latest</vt:lpstr>
      <vt:lpstr>A124859938L</vt:lpstr>
      <vt:lpstr>A124859938L_Data</vt:lpstr>
      <vt:lpstr>A124859938L_Latest</vt:lpstr>
      <vt:lpstr>A124859942C</vt:lpstr>
      <vt:lpstr>A124859942C_Data</vt:lpstr>
      <vt:lpstr>A124859942C_Latest</vt:lpstr>
      <vt:lpstr>A124859946L</vt:lpstr>
      <vt:lpstr>A124859946L_Data</vt:lpstr>
      <vt:lpstr>A124859946L_Latest</vt:lpstr>
      <vt:lpstr>A124859950C</vt:lpstr>
      <vt:lpstr>A124859950C_Data</vt:lpstr>
      <vt:lpstr>A124859950C_Latest</vt:lpstr>
      <vt:lpstr>A124859954L</vt:lpstr>
      <vt:lpstr>A124859954L_Data</vt:lpstr>
      <vt:lpstr>A124859954L_Latest</vt:lpstr>
      <vt:lpstr>A124859958W</vt:lpstr>
      <vt:lpstr>A124859958W_Data</vt:lpstr>
      <vt:lpstr>A124859958W_Latest</vt:lpstr>
      <vt:lpstr>A124859962L</vt:lpstr>
      <vt:lpstr>A124859962L_Data</vt:lpstr>
      <vt:lpstr>A124859962L_Latest</vt:lpstr>
      <vt:lpstr>A124859966W</vt:lpstr>
      <vt:lpstr>A124859966W_Data</vt:lpstr>
      <vt:lpstr>A124859966W_Latest</vt:lpstr>
      <vt:lpstr>A124859970L</vt:lpstr>
      <vt:lpstr>A124859970L_Data</vt:lpstr>
      <vt:lpstr>A124859970L_Latest</vt:lpstr>
      <vt:lpstr>A124859974W</vt:lpstr>
      <vt:lpstr>A124859974W_Data</vt:lpstr>
      <vt:lpstr>A124859974W_Latest</vt:lpstr>
      <vt:lpstr>A124859978F</vt:lpstr>
      <vt:lpstr>A124859978F_Data</vt:lpstr>
      <vt:lpstr>A124859978F_Latest</vt:lpstr>
      <vt:lpstr>A124859982W</vt:lpstr>
      <vt:lpstr>A124859982W_Data</vt:lpstr>
      <vt:lpstr>A124859982W_Latest</vt:lpstr>
      <vt:lpstr>A124859986F</vt:lpstr>
      <vt:lpstr>A124859986F_Data</vt:lpstr>
      <vt:lpstr>A124859986F_Latest</vt:lpstr>
      <vt:lpstr>A124859990W</vt:lpstr>
      <vt:lpstr>A124859990W_Data</vt:lpstr>
      <vt:lpstr>A124859990W_Latest</vt:lpstr>
      <vt:lpstr>A124859994F</vt:lpstr>
      <vt:lpstr>A124859994F_Data</vt:lpstr>
      <vt:lpstr>A124859994F_Latest</vt:lpstr>
      <vt:lpstr>A124859998R</vt:lpstr>
      <vt:lpstr>A124859998R_Data</vt:lpstr>
      <vt:lpstr>A124859998R_Latest</vt:lpstr>
      <vt:lpstr>A124860002A</vt:lpstr>
      <vt:lpstr>A124860002A_Data</vt:lpstr>
      <vt:lpstr>A124860002A_Latest</vt:lpstr>
      <vt:lpstr>A124860006K</vt:lpstr>
      <vt:lpstr>A124860006K_Data</vt:lpstr>
      <vt:lpstr>A124860006K_Latest</vt:lpstr>
      <vt:lpstr>A124860010A</vt:lpstr>
      <vt:lpstr>A124860010A_Data</vt:lpstr>
      <vt:lpstr>A124860010A_Latest</vt:lpstr>
      <vt:lpstr>A124860014K</vt:lpstr>
      <vt:lpstr>A124860014K_Data</vt:lpstr>
      <vt:lpstr>A124860014K_Latest</vt:lpstr>
      <vt:lpstr>A124860018V</vt:lpstr>
      <vt:lpstr>A124860018V_Data</vt:lpstr>
      <vt:lpstr>A124860018V_Latest</vt:lpstr>
      <vt:lpstr>A124860022K</vt:lpstr>
      <vt:lpstr>A124860022K_Data</vt:lpstr>
      <vt:lpstr>A124860022K_Latest</vt:lpstr>
      <vt:lpstr>A124860026V</vt:lpstr>
      <vt:lpstr>A124860026V_Data</vt:lpstr>
      <vt:lpstr>A124860026V_Latest</vt:lpstr>
      <vt:lpstr>A124860030K</vt:lpstr>
      <vt:lpstr>A124860030K_Data</vt:lpstr>
      <vt:lpstr>A124860030K_Latest</vt:lpstr>
      <vt:lpstr>A124860034V</vt:lpstr>
      <vt:lpstr>A124860034V_Data</vt:lpstr>
      <vt:lpstr>A124860034V_Latest</vt:lpstr>
      <vt:lpstr>A124860038C</vt:lpstr>
      <vt:lpstr>A124860038C_Data</vt:lpstr>
      <vt:lpstr>A124860038C_Latest</vt:lpstr>
      <vt:lpstr>A124860042V</vt:lpstr>
      <vt:lpstr>A124860042V_Data</vt:lpstr>
      <vt:lpstr>A124860042V_Latest</vt:lpstr>
      <vt:lpstr>A124860046C</vt:lpstr>
      <vt:lpstr>A124860046C_Data</vt:lpstr>
      <vt:lpstr>A124860046C_Latest</vt:lpstr>
      <vt:lpstr>A124860050V</vt:lpstr>
      <vt:lpstr>A124860050V_Data</vt:lpstr>
      <vt:lpstr>A124860050V_Latest</vt:lpstr>
      <vt:lpstr>A124860054C</vt:lpstr>
      <vt:lpstr>A124860054C_Data</vt:lpstr>
      <vt:lpstr>A124860054C_Latest</vt:lpstr>
      <vt:lpstr>A124860058L</vt:lpstr>
      <vt:lpstr>A124860058L_Data</vt:lpstr>
      <vt:lpstr>A124860058L_Latest</vt:lpstr>
      <vt:lpstr>A124860062C</vt:lpstr>
      <vt:lpstr>A124860062C_Data</vt:lpstr>
      <vt:lpstr>A124860062C_Latest</vt:lpstr>
      <vt:lpstr>A124860066L</vt:lpstr>
      <vt:lpstr>A124860066L_Data</vt:lpstr>
      <vt:lpstr>A124860066L_Latest</vt:lpstr>
      <vt:lpstr>A124860070C</vt:lpstr>
      <vt:lpstr>A124860070C_Data</vt:lpstr>
      <vt:lpstr>A124860070C_Latest</vt:lpstr>
      <vt:lpstr>A124860074L</vt:lpstr>
      <vt:lpstr>A124860074L_Data</vt:lpstr>
      <vt:lpstr>A124860074L_Latest</vt:lpstr>
      <vt:lpstr>A124860078W</vt:lpstr>
      <vt:lpstr>A124860078W_Data</vt:lpstr>
      <vt:lpstr>A124860078W_Latest</vt:lpstr>
      <vt:lpstr>A124860082L</vt:lpstr>
      <vt:lpstr>A124860082L_Data</vt:lpstr>
      <vt:lpstr>A124860082L_Latest</vt:lpstr>
      <vt:lpstr>A124860086W</vt:lpstr>
      <vt:lpstr>A124860086W_Data</vt:lpstr>
      <vt:lpstr>A124860086W_Latest</vt:lpstr>
      <vt:lpstr>A124860090L</vt:lpstr>
      <vt:lpstr>A124860090L_Data</vt:lpstr>
      <vt:lpstr>A124860090L_Latest</vt:lpstr>
      <vt:lpstr>A124860094W</vt:lpstr>
      <vt:lpstr>A124860094W_Data</vt:lpstr>
      <vt:lpstr>A124860094W_Latest</vt:lpstr>
      <vt:lpstr>A124860098F</vt:lpstr>
      <vt:lpstr>A124860098F_Data</vt:lpstr>
      <vt:lpstr>A124860098F_Latest</vt:lpstr>
      <vt:lpstr>A124860102K</vt:lpstr>
      <vt:lpstr>A124860102K_Data</vt:lpstr>
      <vt:lpstr>A124860102K_Latest</vt:lpstr>
      <vt:lpstr>A124860106V</vt:lpstr>
      <vt:lpstr>A124860106V_Data</vt:lpstr>
      <vt:lpstr>A124860106V_Latest</vt:lpstr>
      <vt:lpstr>A124860110K</vt:lpstr>
      <vt:lpstr>A124860110K_Data</vt:lpstr>
      <vt:lpstr>A124860110K_Latest</vt:lpstr>
      <vt:lpstr>A124860114V</vt:lpstr>
      <vt:lpstr>A124860114V_Data</vt:lpstr>
      <vt:lpstr>A124860114V_Latest</vt:lpstr>
      <vt:lpstr>A124860118C</vt:lpstr>
      <vt:lpstr>A124860118C_Data</vt:lpstr>
      <vt:lpstr>A124860118C_Latest</vt:lpstr>
      <vt:lpstr>A124860122V</vt:lpstr>
      <vt:lpstr>A124860122V_Data</vt:lpstr>
      <vt:lpstr>A124860122V_Latest</vt:lpstr>
      <vt:lpstr>A124860126C</vt:lpstr>
      <vt:lpstr>A124860126C_Data</vt:lpstr>
      <vt:lpstr>A124860126C_Latest</vt:lpstr>
      <vt:lpstr>A124860130V</vt:lpstr>
      <vt:lpstr>A124860130V_Data</vt:lpstr>
      <vt:lpstr>A124860130V_Latest</vt:lpstr>
      <vt:lpstr>A124860134C</vt:lpstr>
      <vt:lpstr>A124860134C_Data</vt:lpstr>
      <vt:lpstr>A124860134C_Latest</vt:lpstr>
      <vt:lpstr>A124860138L</vt:lpstr>
      <vt:lpstr>A124860138L_Data</vt:lpstr>
      <vt:lpstr>A124860138L_Latest</vt:lpstr>
      <vt:lpstr>A124860142C</vt:lpstr>
      <vt:lpstr>A124860142C_Data</vt:lpstr>
      <vt:lpstr>A124860142C_Latest</vt:lpstr>
      <vt:lpstr>A124860146L</vt:lpstr>
      <vt:lpstr>A124860146L_Data</vt:lpstr>
      <vt:lpstr>A124860146L_Latest</vt:lpstr>
      <vt:lpstr>A124860150C</vt:lpstr>
      <vt:lpstr>A124860150C_Data</vt:lpstr>
      <vt:lpstr>A124860150C_Latest</vt:lpstr>
      <vt:lpstr>A124860154L</vt:lpstr>
      <vt:lpstr>A124860154L_Data</vt:lpstr>
      <vt:lpstr>A124860154L_Latest</vt:lpstr>
      <vt:lpstr>A124860158W</vt:lpstr>
      <vt:lpstr>A124860158W_Data</vt:lpstr>
      <vt:lpstr>A124860158W_Latest</vt:lpstr>
      <vt:lpstr>A124860162L</vt:lpstr>
      <vt:lpstr>A124860162L_Data</vt:lpstr>
      <vt:lpstr>A124860162L_Latest</vt:lpstr>
      <vt:lpstr>A124860166W</vt:lpstr>
      <vt:lpstr>A124860166W_Data</vt:lpstr>
      <vt:lpstr>A124860166W_Latest</vt:lpstr>
      <vt:lpstr>A124860170L</vt:lpstr>
      <vt:lpstr>A124860170L_Data</vt:lpstr>
      <vt:lpstr>A124860170L_Latest</vt:lpstr>
      <vt:lpstr>A124860174W</vt:lpstr>
      <vt:lpstr>A124860174W_Data</vt:lpstr>
      <vt:lpstr>A124860174W_Latest</vt:lpstr>
      <vt:lpstr>A124860178F</vt:lpstr>
      <vt:lpstr>A124860178F_Data</vt:lpstr>
      <vt:lpstr>A124860178F_Latest</vt:lpstr>
      <vt:lpstr>A124860182W</vt:lpstr>
      <vt:lpstr>A124860182W_Data</vt:lpstr>
      <vt:lpstr>A124860182W_Latest</vt:lpstr>
      <vt:lpstr>A124860186F</vt:lpstr>
      <vt:lpstr>A124860186F_Data</vt:lpstr>
      <vt:lpstr>A124860186F_Latest</vt:lpstr>
      <vt:lpstr>A124860190W</vt:lpstr>
      <vt:lpstr>A124860190W_Data</vt:lpstr>
      <vt:lpstr>A124860190W_Latest</vt:lpstr>
      <vt:lpstr>A124860194F</vt:lpstr>
      <vt:lpstr>A124860194F_Data</vt:lpstr>
      <vt:lpstr>A124860194F_Latest</vt:lpstr>
      <vt:lpstr>A124860198R</vt:lpstr>
      <vt:lpstr>A124860198R_Data</vt:lpstr>
      <vt:lpstr>A124860198R_Latest</vt:lpstr>
      <vt:lpstr>A124860202V</vt:lpstr>
      <vt:lpstr>A124860202V_Data</vt:lpstr>
      <vt:lpstr>A124860202V_Latest</vt:lpstr>
      <vt:lpstr>A124860206C</vt:lpstr>
      <vt:lpstr>A124860206C_Data</vt:lpstr>
      <vt:lpstr>A124860206C_Latest</vt:lpstr>
      <vt:lpstr>A124860210V</vt:lpstr>
      <vt:lpstr>A124860210V_Data</vt:lpstr>
      <vt:lpstr>A124860210V_Latest</vt:lpstr>
      <vt:lpstr>A124860214C</vt:lpstr>
      <vt:lpstr>A124860214C_Data</vt:lpstr>
      <vt:lpstr>A124860214C_Latest</vt:lpstr>
      <vt:lpstr>A124860218L</vt:lpstr>
      <vt:lpstr>A124860218L_Data</vt:lpstr>
      <vt:lpstr>A124860218L_Latest</vt:lpstr>
      <vt:lpstr>A124860222C</vt:lpstr>
      <vt:lpstr>A124860222C_Data</vt:lpstr>
      <vt:lpstr>A124860222C_Latest</vt:lpstr>
      <vt:lpstr>A124860226L</vt:lpstr>
      <vt:lpstr>A124860226L_Data</vt:lpstr>
      <vt:lpstr>A124860226L_Latest</vt:lpstr>
      <vt:lpstr>A124860230C</vt:lpstr>
      <vt:lpstr>A124860230C_Data</vt:lpstr>
      <vt:lpstr>A124860230C_Latest</vt:lpstr>
      <vt:lpstr>A124860234L</vt:lpstr>
      <vt:lpstr>A124860234L_Data</vt:lpstr>
      <vt:lpstr>A124860234L_Latest</vt:lpstr>
      <vt:lpstr>A124860238W</vt:lpstr>
      <vt:lpstr>A124860238W_Data</vt:lpstr>
      <vt:lpstr>A124860238W_Latest</vt:lpstr>
      <vt:lpstr>A124860242L</vt:lpstr>
      <vt:lpstr>A124860242L_Data</vt:lpstr>
      <vt:lpstr>A124860242L_Latest</vt:lpstr>
      <vt:lpstr>A124860246W</vt:lpstr>
      <vt:lpstr>A124860246W_Data</vt:lpstr>
      <vt:lpstr>A124860246W_Latest</vt:lpstr>
      <vt:lpstr>A124860250L</vt:lpstr>
      <vt:lpstr>A124860250L_Data</vt:lpstr>
      <vt:lpstr>A124860250L_Latest</vt:lpstr>
      <vt:lpstr>A124860254W</vt:lpstr>
      <vt:lpstr>A124860254W_Data</vt:lpstr>
      <vt:lpstr>A124860254W_Latest</vt:lpstr>
      <vt:lpstr>A124860258F</vt:lpstr>
      <vt:lpstr>A124860258F_Data</vt:lpstr>
      <vt:lpstr>A124860258F_Latest</vt:lpstr>
      <vt:lpstr>A124860262W</vt:lpstr>
      <vt:lpstr>A124860262W_Data</vt:lpstr>
      <vt:lpstr>A124860262W_Latest</vt:lpstr>
      <vt:lpstr>A124860266F</vt:lpstr>
      <vt:lpstr>A124860266F_Data</vt:lpstr>
      <vt:lpstr>A124860266F_Latest</vt:lpstr>
      <vt:lpstr>A124860270W</vt:lpstr>
      <vt:lpstr>A124860270W_Data</vt:lpstr>
      <vt:lpstr>A124860270W_Latest</vt:lpstr>
      <vt:lpstr>A124860274F</vt:lpstr>
      <vt:lpstr>A124860274F_Data</vt:lpstr>
      <vt:lpstr>A124860274F_Latest</vt:lpstr>
      <vt:lpstr>A124860278R</vt:lpstr>
      <vt:lpstr>A124860278R_Data</vt:lpstr>
      <vt:lpstr>A124860278R_Latest</vt:lpstr>
      <vt:lpstr>A124860282F</vt:lpstr>
      <vt:lpstr>A124860282F_Data</vt:lpstr>
      <vt:lpstr>A124860282F_Latest</vt:lpstr>
      <vt:lpstr>A124860286R</vt:lpstr>
      <vt:lpstr>A124860286R_Data</vt:lpstr>
      <vt:lpstr>A124860286R_Latest</vt:lpstr>
      <vt:lpstr>A124860290F</vt:lpstr>
      <vt:lpstr>A124860290F_Data</vt:lpstr>
      <vt:lpstr>A124860290F_Latest</vt:lpstr>
      <vt:lpstr>A124860294R</vt:lpstr>
      <vt:lpstr>A124860294R_Data</vt:lpstr>
      <vt:lpstr>A124860294R_Latest</vt:lpstr>
      <vt:lpstr>A124860298X</vt:lpstr>
      <vt:lpstr>A124860298X_Data</vt:lpstr>
      <vt:lpstr>A124860298X_Latest</vt:lpstr>
      <vt:lpstr>A124860302C</vt:lpstr>
      <vt:lpstr>A124860302C_Data</vt:lpstr>
      <vt:lpstr>A124860302C_Latest</vt:lpstr>
      <vt:lpstr>A124860306L</vt:lpstr>
      <vt:lpstr>A124860306L_Data</vt:lpstr>
      <vt:lpstr>A124860306L_Latest</vt:lpstr>
      <vt:lpstr>A124860310C</vt:lpstr>
      <vt:lpstr>A124860310C_Data</vt:lpstr>
      <vt:lpstr>A124860310C_Latest</vt:lpstr>
      <vt:lpstr>A124860314L</vt:lpstr>
      <vt:lpstr>A124860314L_Data</vt:lpstr>
      <vt:lpstr>A124860314L_Latest</vt:lpstr>
      <vt:lpstr>A124860318W</vt:lpstr>
      <vt:lpstr>A124860318W_Data</vt:lpstr>
      <vt:lpstr>A124860318W_Latest</vt:lpstr>
      <vt:lpstr>A124860322L</vt:lpstr>
      <vt:lpstr>A124860322L_Data</vt:lpstr>
      <vt:lpstr>A124860322L_Latest</vt:lpstr>
      <vt:lpstr>A124860326W</vt:lpstr>
      <vt:lpstr>A124860326W_Data</vt:lpstr>
      <vt:lpstr>A124860326W_Latest</vt:lpstr>
      <vt:lpstr>A124860330L</vt:lpstr>
      <vt:lpstr>A124860330L_Data</vt:lpstr>
      <vt:lpstr>A124860330L_Latest</vt:lpstr>
      <vt:lpstr>A124860334W</vt:lpstr>
      <vt:lpstr>A124860334W_Data</vt:lpstr>
      <vt:lpstr>A124860334W_Latest</vt:lpstr>
      <vt:lpstr>A124860338F</vt:lpstr>
      <vt:lpstr>A124860338F_Data</vt:lpstr>
      <vt:lpstr>A124860338F_Latest</vt:lpstr>
      <vt:lpstr>A124860342W</vt:lpstr>
      <vt:lpstr>A124860342W_Data</vt:lpstr>
      <vt:lpstr>A124860342W_Latest</vt:lpstr>
      <vt:lpstr>A124860346F</vt:lpstr>
      <vt:lpstr>A124860346F_Data</vt:lpstr>
      <vt:lpstr>A124860346F_Latest</vt:lpstr>
      <vt:lpstr>A124860350W</vt:lpstr>
      <vt:lpstr>A124860350W_Data</vt:lpstr>
      <vt:lpstr>A124860350W_Latest</vt:lpstr>
      <vt:lpstr>A124860354F</vt:lpstr>
      <vt:lpstr>A124860354F_Data</vt:lpstr>
      <vt:lpstr>A124860354F_Latest</vt:lpstr>
      <vt:lpstr>A124860358R</vt:lpstr>
      <vt:lpstr>A124860358R_Data</vt:lpstr>
      <vt:lpstr>A124860358R_Latest</vt:lpstr>
      <vt:lpstr>A124860362F</vt:lpstr>
      <vt:lpstr>A124860362F_Data</vt:lpstr>
      <vt:lpstr>A124860362F_Latest</vt:lpstr>
      <vt:lpstr>A124860366R</vt:lpstr>
      <vt:lpstr>A124860366R_Data</vt:lpstr>
      <vt:lpstr>A124860366R_Latest</vt:lpstr>
      <vt:lpstr>A124860370F</vt:lpstr>
      <vt:lpstr>A124860370F_Data</vt:lpstr>
      <vt:lpstr>A124860370F_Latest</vt:lpstr>
      <vt:lpstr>A124860374R</vt:lpstr>
      <vt:lpstr>A124860374R_Data</vt:lpstr>
      <vt:lpstr>A124860374R_Latest</vt:lpstr>
      <vt:lpstr>A124860378X</vt:lpstr>
      <vt:lpstr>A124860378X_Data</vt:lpstr>
      <vt:lpstr>A124860378X_Latest</vt:lpstr>
      <vt:lpstr>A124860382R</vt:lpstr>
      <vt:lpstr>A124860382R_Data</vt:lpstr>
      <vt:lpstr>A124860382R_Latest</vt:lpstr>
      <vt:lpstr>A124860386X</vt:lpstr>
      <vt:lpstr>A124860386X_Data</vt:lpstr>
      <vt:lpstr>A124860386X_Latest</vt:lpstr>
      <vt:lpstr>A124860390R</vt:lpstr>
      <vt:lpstr>A124860390R_Data</vt:lpstr>
      <vt:lpstr>A124860390R_Latest</vt:lpstr>
      <vt:lpstr>A124860394X</vt:lpstr>
      <vt:lpstr>A124860394X_Data</vt:lpstr>
      <vt:lpstr>A124860394X_Latest</vt:lpstr>
      <vt:lpstr>A124860398J</vt:lpstr>
      <vt:lpstr>A124860398J_Data</vt:lpstr>
      <vt:lpstr>A124860398J_Latest</vt:lpstr>
      <vt:lpstr>A124860402L</vt:lpstr>
      <vt:lpstr>A124860402L_Data</vt:lpstr>
      <vt:lpstr>A124860402L_Latest</vt:lpstr>
      <vt:lpstr>A124860406W</vt:lpstr>
      <vt:lpstr>A124860406W_Data</vt:lpstr>
      <vt:lpstr>A124860406W_Latest</vt:lpstr>
      <vt:lpstr>A124860410L</vt:lpstr>
      <vt:lpstr>A124860410L_Data</vt:lpstr>
      <vt:lpstr>A124860410L_Latest</vt:lpstr>
      <vt:lpstr>A124860414W</vt:lpstr>
      <vt:lpstr>A124860414W_Data</vt:lpstr>
      <vt:lpstr>A124860414W_Latest</vt:lpstr>
      <vt:lpstr>A124860418F</vt:lpstr>
      <vt:lpstr>A124860418F_Data</vt:lpstr>
      <vt:lpstr>A124860418F_Latest</vt:lpstr>
      <vt:lpstr>A124860422W</vt:lpstr>
      <vt:lpstr>A124860422W_Data</vt:lpstr>
      <vt:lpstr>A124860422W_Latest</vt:lpstr>
      <vt:lpstr>A124860426F</vt:lpstr>
      <vt:lpstr>A124860426F_Data</vt:lpstr>
      <vt:lpstr>A124860426F_Latest</vt:lpstr>
      <vt:lpstr>A124860430W</vt:lpstr>
      <vt:lpstr>A124860430W_Data</vt:lpstr>
      <vt:lpstr>A124860430W_Latest</vt:lpstr>
      <vt:lpstr>A124860434F</vt:lpstr>
      <vt:lpstr>A124860434F_Data</vt:lpstr>
      <vt:lpstr>A124860434F_Latest</vt:lpstr>
      <vt:lpstr>A124860438R</vt:lpstr>
      <vt:lpstr>A124860438R_Data</vt:lpstr>
      <vt:lpstr>A124860438R_Latest</vt:lpstr>
      <vt:lpstr>A124860442F</vt:lpstr>
      <vt:lpstr>A124860442F_Data</vt:lpstr>
      <vt:lpstr>A124860442F_Latest</vt:lpstr>
      <vt:lpstr>A124860446R</vt:lpstr>
      <vt:lpstr>A124860446R_Data</vt:lpstr>
      <vt:lpstr>A124860446R_Latest</vt:lpstr>
      <vt:lpstr>A124860450F</vt:lpstr>
      <vt:lpstr>A124860450F_Data</vt:lpstr>
      <vt:lpstr>A124860450F_Latest</vt:lpstr>
      <vt:lpstr>A124860454R</vt:lpstr>
      <vt:lpstr>A124860454R_Data</vt:lpstr>
      <vt:lpstr>A124860454R_Latest</vt:lpstr>
      <vt:lpstr>A124860458X</vt:lpstr>
      <vt:lpstr>A124860458X_Data</vt:lpstr>
      <vt:lpstr>A124860458X_Latest</vt:lpstr>
      <vt:lpstr>A124860462R</vt:lpstr>
      <vt:lpstr>A124860462R_Data</vt:lpstr>
      <vt:lpstr>A124860462R_Latest</vt:lpstr>
      <vt:lpstr>A124860466X</vt:lpstr>
      <vt:lpstr>A124860466X_Data</vt:lpstr>
      <vt:lpstr>A124860466X_Latest</vt:lpstr>
      <vt:lpstr>A124860470R</vt:lpstr>
      <vt:lpstr>A124860470R_Data</vt:lpstr>
      <vt:lpstr>A124860470R_Latest</vt:lpstr>
      <vt:lpstr>A124860474X</vt:lpstr>
      <vt:lpstr>A124860474X_Data</vt:lpstr>
      <vt:lpstr>A124860474X_Latest</vt:lpstr>
      <vt:lpstr>A124860478J</vt:lpstr>
      <vt:lpstr>A124860478J_Data</vt:lpstr>
      <vt:lpstr>A124860478J_Latest</vt:lpstr>
      <vt:lpstr>A124860482X</vt:lpstr>
      <vt:lpstr>A124860482X_Data</vt:lpstr>
      <vt:lpstr>A124860482X_Latest</vt:lpstr>
      <vt:lpstr>A124860486J</vt:lpstr>
      <vt:lpstr>A124860486J_Data</vt:lpstr>
      <vt:lpstr>A124860486J_Latest</vt:lpstr>
      <vt:lpstr>A124860490X</vt:lpstr>
      <vt:lpstr>A124860490X_Data</vt:lpstr>
      <vt:lpstr>A124860490X_Latest</vt:lpstr>
      <vt:lpstr>A124860494J</vt:lpstr>
      <vt:lpstr>A124860494J_Data</vt:lpstr>
      <vt:lpstr>A124860494J_Latest</vt:lpstr>
      <vt:lpstr>A124860498T</vt:lpstr>
      <vt:lpstr>A124860498T_Data</vt:lpstr>
      <vt:lpstr>A124860498T_Latest</vt:lpstr>
      <vt:lpstr>A124860502W</vt:lpstr>
      <vt:lpstr>A124860502W_Data</vt:lpstr>
      <vt:lpstr>A124860502W_Latest</vt:lpstr>
      <vt:lpstr>A124860506F</vt:lpstr>
      <vt:lpstr>A124860506F_Data</vt:lpstr>
      <vt:lpstr>A124860506F_Latest</vt:lpstr>
      <vt:lpstr>A124860510W</vt:lpstr>
      <vt:lpstr>A124860510W_Data</vt:lpstr>
      <vt:lpstr>A124860510W_Latest</vt:lpstr>
      <vt:lpstr>A124860514F</vt:lpstr>
      <vt:lpstr>A124860514F_Data</vt:lpstr>
      <vt:lpstr>A124860514F_Latest</vt:lpstr>
      <vt:lpstr>A124860518R</vt:lpstr>
      <vt:lpstr>A124860518R_Data</vt:lpstr>
      <vt:lpstr>A124860518R_Latest</vt:lpstr>
      <vt:lpstr>A124860522F</vt:lpstr>
      <vt:lpstr>A124860522F_Data</vt:lpstr>
      <vt:lpstr>A124860522F_Latest</vt:lpstr>
      <vt:lpstr>A124860526R</vt:lpstr>
      <vt:lpstr>A124860526R_Data</vt:lpstr>
      <vt:lpstr>A124860526R_Latest</vt:lpstr>
      <vt:lpstr>A124860530F</vt:lpstr>
      <vt:lpstr>A124860530F_Data</vt:lpstr>
      <vt:lpstr>A124860530F_Latest</vt:lpstr>
      <vt:lpstr>A124860534R</vt:lpstr>
      <vt:lpstr>A124860534R_Data</vt:lpstr>
      <vt:lpstr>A124860534R_Latest</vt:lpstr>
      <vt:lpstr>A124860538X</vt:lpstr>
      <vt:lpstr>A124860538X_Data</vt:lpstr>
      <vt:lpstr>A124860538X_Latest</vt:lpstr>
      <vt:lpstr>A124860542R</vt:lpstr>
      <vt:lpstr>A124860542R_Data</vt:lpstr>
      <vt:lpstr>A124860542R_Latest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Scott Marley</cp:lastModifiedBy>
  <dcterms:created xsi:type="dcterms:W3CDTF">2021-10-06T06:06:20Z</dcterms:created>
  <dcterms:modified xsi:type="dcterms:W3CDTF">2021-10-06T06:24:38Z</dcterms:modified>
</cp:coreProperties>
</file>