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9.xml" ContentType="application/vnd.openxmlformats-officedocument.drawingml.chartshapes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0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1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2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3.xml" ContentType="application/vnd.openxmlformats-officedocument.drawingml.chartshape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5.xml" ContentType="application/vnd.openxmlformats-officedocument.drawingml.chartshape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6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7.xml" ContentType="application/vnd.openxmlformats-officedocument.drawingml.chartshapes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18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19.xml" ContentType="application/vnd.openxmlformats-officedocument.drawingml.chartshapes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20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21.xml" ContentType="application/vnd.openxmlformats-officedocument.drawingml.chartshapes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22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23.xml" ContentType="application/vnd.openxmlformats-officedocument.drawingml.chartshapes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drawings/drawing24.xml" ContentType="application/vnd.openxmlformats-officedocument.drawing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drawings/drawing25.xml" ContentType="application/vnd.openxmlformats-officedocument.drawingml.chartshapes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drawings/drawing26.xml" ContentType="application/vnd.openxmlformats-officedocument.drawing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drawings/drawing27.xml" ContentType="application/vnd.openxmlformats-officedocument.drawingml.chartshapes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drawings/drawing28.xml" ContentType="application/vnd.openxmlformats-officedocument.drawing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drawings/drawing29.xml" ContentType="application/vnd.openxmlformats-officedocument.drawingml.chartshapes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drawings/drawing30.xml" ContentType="application/vnd.openxmlformats-officedocument.drawing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drawings/drawing31.xml" ContentType="application/vnd.openxmlformats-officedocument.drawingml.chartshapes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drawings/drawing32.xml" ContentType="application/vnd.openxmlformats-officedocument.drawing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drawings/drawing33.xml" ContentType="application/vnd.openxmlformats-officedocument.drawingml.chartshapes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drawings/drawing34.xml" ContentType="application/vnd.openxmlformats-officedocument.drawing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drawings/drawing35.xml" ContentType="application/vnd.openxmlformats-officedocument.drawingml.chartshapes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drawings/drawing36.xml" ContentType="application/vnd.openxmlformats-officedocument.drawing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drawings/drawing37.xml" ContentType="application/vnd.openxmlformats-officedocument.drawingml.chartshapes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S:\LEED\2018 LEED Project\Output\2025 JIA Publication\Output tables\Final\Datacubes\"/>
    </mc:Choice>
  </mc:AlternateContent>
  <xr:revisionPtr revIDLastSave="0" documentId="13_ncr:1_{71BF676B-A7F9-44BF-91A6-A27E3C97B574}" xr6:coauthVersionLast="47" xr6:coauthVersionMax="47" xr10:uidLastSave="{00000000-0000-0000-0000-000000000000}"/>
  <bookViews>
    <workbookView xWindow="-38520" yWindow="-3720" windowWidth="38640" windowHeight="21120" tabRatio="841" xr2:uid="{00000000-000D-0000-FFFF-FFFF00000000}"/>
  </bookViews>
  <sheets>
    <sheet name="Contents" sheetId="175" r:id="rId1"/>
    <sheet name="Table 13.1" sheetId="180" r:id="rId2"/>
    <sheet name="Table 13.2" sheetId="181" r:id="rId3"/>
    <sheet name="Table 13.3" sheetId="182" r:id="rId4"/>
    <sheet name="Table 13.4" sheetId="183" r:id="rId5"/>
    <sheet name="Table 13.5" sheetId="184" r:id="rId6"/>
    <sheet name="Table 13.6" sheetId="185" r:id="rId7"/>
    <sheet name="Table 13.7" sheetId="186" r:id="rId8"/>
    <sheet name="Table 13.8" sheetId="197" r:id="rId9"/>
    <sheet name="Table 13.9" sheetId="187" r:id="rId10"/>
    <sheet name="Table 13.10" sheetId="188" r:id="rId11"/>
    <sheet name="Table 13.11" sheetId="189" r:id="rId12"/>
    <sheet name="Table 13.12" sheetId="190" r:id="rId13"/>
    <sheet name="Table 13.13" sheetId="191" r:id="rId14"/>
    <sheet name="Table 13.14" sheetId="192" r:id="rId15"/>
    <sheet name="Table 13.15" sheetId="193" r:id="rId16"/>
    <sheet name="Table 13.16" sheetId="194" r:id="rId17"/>
    <sheet name="Table 13.17" sheetId="195" r:id="rId18"/>
    <sheet name="Table 13.18" sheetId="196" r:id="rId19"/>
    <sheet name="State data for spotlight" sheetId="179" state="hidden" r:id="rId20"/>
  </sheets>
  <definedNames>
    <definedName name="_AMO_UniqueIdentifier" hidden="1">"'2995e12c-7f92-4103-a2d1-a1d598d57c6f'"</definedName>
    <definedName name="_xlnm.Print_Area" localSheetId="1">'Table 13.1'!$A$1:$P$99</definedName>
    <definedName name="_xlnm.Print_Area" localSheetId="10">'Table 13.10'!$A$1:$P$99</definedName>
    <definedName name="_xlnm.Print_Area" localSheetId="11">'Table 13.11'!$A$1:$P$99</definedName>
    <definedName name="_xlnm.Print_Area" localSheetId="12">'Table 13.12'!$A$1:$P$99</definedName>
    <definedName name="_xlnm.Print_Area" localSheetId="13">'Table 13.13'!$A$1:$P$99</definedName>
    <definedName name="_xlnm.Print_Area" localSheetId="14">'Table 13.14'!$A$1:$P$99</definedName>
    <definedName name="_xlnm.Print_Area" localSheetId="15">'Table 13.15'!$A$1:$P$99</definedName>
    <definedName name="_xlnm.Print_Area" localSheetId="16">'Table 13.16'!$A$1:$P$99</definedName>
    <definedName name="_xlnm.Print_Area" localSheetId="17">'Table 13.17'!$A$1:$P$99</definedName>
    <definedName name="_xlnm.Print_Area" localSheetId="18">'Table 13.18'!$A$1:$P$99</definedName>
    <definedName name="_xlnm.Print_Area" localSheetId="2">'Table 13.2'!$A$1:$P$99</definedName>
    <definedName name="_xlnm.Print_Area" localSheetId="3">'Table 13.3'!$A$1:$P$99</definedName>
    <definedName name="_xlnm.Print_Area" localSheetId="4">'Table 13.4'!$A$1:$P$99</definedName>
    <definedName name="_xlnm.Print_Area" localSheetId="5">'Table 13.5'!$A$1:$P$99</definedName>
    <definedName name="_xlnm.Print_Area" localSheetId="6">'Table 13.6'!$A$1:$P$99</definedName>
    <definedName name="_xlnm.Print_Area" localSheetId="7">'Table 13.7'!$A$1:$P$99</definedName>
    <definedName name="_xlnm.Print_Area" localSheetId="8">'Table 13.8'!$A$1:$P$99</definedName>
    <definedName name="_xlnm.Print_Area" localSheetId="9">'Table 13.9'!$A$1:$P$99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75" l="1"/>
  <c r="A32" i="181"/>
  <c r="A32" i="182"/>
  <c r="A32" i="183"/>
  <c r="A32" i="184"/>
  <c r="A32" i="185"/>
  <c r="A32" i="186"/>
  <c r="A32" i="197"/>
  <c r="A32" i="187"/>
  <c r="A32" i="188"/>
  <c r="A32" i="189"/>
  <c r="A32" i="190"/>
  <c r="A32" i="191"/>
  <c r="A32" i="192"/>
  <c r="A32" i="193"/>
  <c r="A32" i="194"/>
  <c r="A32" i="195"/>
  <c r="A32" i="196"/>
  <c r="A32" i="179"/>
  <c r="A32" i="180"/>
  <c r="AD128" i="197"/>
  <c r="AB128" i="197"/>
  <c r="AD127" i="197"/>
  <c r="O9" i="197" s="1"/>
  <c r="AB127" i="197"/>
  <c r="AD125" i="197"/>
  <c r="AB125" i="197"/>
  <c r="AD124" i="197"/>
  <c r="AB124" i="197"/>
  <c r="AB122" i="197"/>
  <c r="AB121" i="197"/>
  <c r="AB120" i="197"/>
  <c r="AB118" i="197"/>
  <c r="AD111" i="197"/>
  <c r="D16" i="197"/>
  <c r="AB111" i="197"/>
  <c r="AD110" i="197"/>
  <c r="D15" i="197" s="1"/>
  <c r="AB110" i="197"/>
  <c r="AD109" i="197"/>
  <c r="D14" i="197" s="1"/>
  <c r="AB109" i="197"/>
  <c r="AD108" i="197"/>
  <c r="AB108" i="197"/>
  <c r="AD105" i="197"/>
  <c r="D10" i="197" s="1"/>
  <c r="AB105" i="197"/>
  <c r="AD104" i="197"/>
  <c r="AB104" i="197"/>
  <c r="N9" i="179"/>
  <c r="O91" i="185" s="1"/>
  <c r="O91" i="197"/>
  <c r="L9" i="179"/>
  <c r="L91" i="191" s="1"/>
  <c r="J9" i="179"/>
  <c r="K91" i="189" s="1"/>
  <c r="AF9" i="197"/>
  <c r="F91" i="197" s="1"/>
  <c r="AD9" i="197"/>
  <c r="E91" i="197" s="1"/>
  <c r="AB9" i="197"/>
  <c r="C91" i="197" s="1"/>
  <c r="N8" i="179"/>
  <c r="N90" i="193" s="1"/>
  <c r="L8" i="179"/>
  <c r="L90" i="195" s="1"/>
  <c r="J8" i="179"/>
  <c r="AF8" i="197"/>
  <c r="F90" i="197" s="1"/>
  <c r="AD8" i="197"/>
  <c r="E90" i="197" s="1"/>
  <c r="AB8" i="197"/>
  <c r="C90" i="197" s="1"/>
  <c r="N7" i="179"/>
  <c r="O89" i="193" s="1"/>
  <c r="L7" i="179"/>
  <c r="M89" i="193" s="1"/>
  <c r="J7" i="179"/>
  <c r="AF7" i="197"/>
  <c r="G89" i="197" s="1"/>
  <c r="F89" i="197"/>
  <c r="AD7" i="197"/>
  <c r="E89" i="197" s="1"/>
  <c r="AB7" i="197"/>
  <c r="C89" i="197" s="1"/>
  <c r="N6" i="179"/>
  <c r="N88" i="185" s="1"/>
  <c r="L6" i="179"/>
  <c r="M88" i="197" s="1"/>
  <c r="J6" i="179"/>
  <c r="J88" i="196" s="1"/>
  <c r="AF6" i="197"/>
  <c r="F88" i="197" s="1"/>
  <c r="AD6" i="197"/>
  <c r="E88" i="197" s="1"/>
  <c r="AB6" i="197"/>
  <c r="C88" i="197" s="1"/>
  <c r="N5" i="179"/>
  <c r="N87" i="195" s="1"/>
  <c r="L5" i="179"/>
  <c r="M87" i="191" s="1"/>
  <c r="J5" i="179"/>
  <c r="J87" i="196" s="1"/>
  <c r="AF5" i="197"/>
  <c r="G87" i="197" s="1"/>
  <c r="AD5" i="197"/>
  <c r="E87" i="197" s="1"/>
  <c r="AB5" i="197"/>
  <c r="C87" i="197" s="1"/>
  <c r="N4" i="179"/>
  <c r="N86" i="197" s="1"/>
  <c r="L4" i="179"/>
  <c r="L86" i="180" s="1"/>
  <c r="J4" i="179"/>
  <c r="J86" i="188" s="1"/>
  <c r="AF4" i="197"/>
  <c r="F86" i="197" s="1"/>
  <c r="G86" i="197"/>
  <c r="AD4" i="197"/>
  <c r="E86" i="197" s="1"/>
  <c r="AB4" i="197"/>
  <c r="D8" i="197" s="1"/>
  <c r="N85" i="197"/>
  <c r="F85" i="197"/>
  <c r="A1" i="179"/>
  <c r="J83" i="193" s="1"/>
  <c r="C83" i="197"/>
  <c r="A65" i="197"/>
  <c r="A50" i="197"/>
  <c r="AB38" i="197"/>
  <c r="O15" i="197" s="1"/>
  <c r="AB37" i="197"/>
  <c r="O16" i="197"/>
  <c r="AB34" i="197"/>
  <c r="AB33" i="197"/>
  <c r="AB32" i="197"/>
  <c r="AB31" i="197"/>
  <c r="AB30" i="197"/>
  <c r="AB29" i="197"/>
  <c r="AB28" i="197"/>
  <c r="AB27" i="197"/>
  <c r="AB26" i="197"/>
  <c r="AB25" i="197"/>
  <c r="AB24" i="197"/>
  <c r="AB23" i="197"/>
  <c r="AB22" i="197"/>
  <c r="AB21" i="197"/>
  <c r="AB20" i="197"/>
  <c r="AB19" i="197"/>
  <c r="G19" i="197"/>
  <c r="A19" i="197"/>
  <c r="AB18" i="197"/>
  <c r="AB17" i="197"/>
  <c r="AB16" i="197"/>
  <c r="AB15" i="197"/>
  <c r="O14" i="197"/>
  <c r="O13" i="197"/>
  <c r="D13" i="197"/>
  <c r="O12" i="197"/>
  <c r="O11" i="197"/>
  <c r="O10" i="197"/>
  <c r="D9" i="197"/>
  <c r="A7" i="197"/>
  <c r="A4" i="197"/>
  <c r="AB2" i="197"/>
  <c r="A2" i="197"/>
  <c r="AB9" i="182"/>
  <c r="C91" i="182" s="1"/>
  <c r="AB8" i="182"/>
  <c r="C90" i="182" s="1"/>
  <c r="D90" i="182"/>
  <c r="D91" i="182"/>
  <c r="AB5" i="182"/>
  <c r="C87" i="182" s="1"/>
  <c r="AB6" i="182"/>
  <c r="C88" i="182" s="1"/>
  <c r="AB7" i="182"/>
  <c r="C89" i="182" s="1"/>
  <c r="AB4" i="182"/>
  <c r="D8" i="182" s="1"/>
  <c r="AD111" i="182"/>
  <c r="D16" i="182" s="1"/>
  <c r="G87" i="182"/>
  <c r="G90" i="182"/>
  <c r="F91" i="182"/>
  <c r="AD109" i="182"/>
  <c r="D14" i="182"/>
  <c r="AD110" i="182"/>
  <c r="D15" i="182" s="1"/>
  <c r="AD108" i="182"/>
  <c r="D13" i="182" s="1"/>
  <c r="AB37" i="182"/>
  <c r="O16" i="182"/>
  <c r="AB38" i="182"/>
  <c r="O15" i="182" s="1"/>
  <c r="AB118" i="182"/>
  <c r="O14" i="182" s="1"/>
  <c r="AD128" i="182"/>
  <c r="O10" i="182"/>
  <c r="AD127" i="182"/>
  <c r="O9" i="182" s="1"/>
  <c r="AD127" i="183"/>
  <c r="O9" i="183" s="1"/>
  <c r="AD105" i="182"/>
  <c r="D10" i="182" s="1"/>
  <c r="AD104" i="182"/>
  <c r="D9" i="182" s="1"/>
  <c r="O13" i="196"/>
  <c r="O12" i="196"/>
  <c r="O11" i="196"/>
  <c r="O13" i="195"/>
  <c r="O12" i="195"/>
  <c r="O11" i="195"/>
  <c r="O13" i="194"/>
  <c r="O12" i="194"/>
  <c r="O11" i="194"/>
  <c r="O13" i="193"/>
  <c r="O12" i="193"/>
  <c r="O11" i="193"/>
  <c r="O13" i="192"/>
  <c r="O12" i="192"/>
  <c r="O11" i="192"/>
  <c r="O13" i="191"/>
  <c r="O12" i="191"/>
  <c r="O11" i="191"/>
  <c r="O13" i="190"/>
  <c r="O12" i="190"/>
  <c r="O11" i="190"/>
  <c r="O13" i="189"/>
  <c r="O12" i="189"/>
  <c r="O11" i="189"/>
  <c r="O13" i="188"/>
  <c r="O12" i="188"/>
  <c r="O11" i="188"/>
  <c r="O13" i="187"/>
  <c r="O12" i="187"/>
  <c r="O11" i="187"/>
  <c r="O13" i="186"/>
  <c r="O12" i="186"/>
  <c r="O11" i="186"/>
  <c r="O13" i="185"/>
  <c r="O12" i="185"/>
  <c r="O11" i="185"/>
  <c r="O13" i="184"/>
  <c r="O12" i="184"/>
  <c r="O11" i="184"/>
  <c r="O13" i="183"/>
  <c r="O12" i="183"/>
  <c r="O11" i="183"/>
  <c r="O13" i="182"/>
  <c r="O12" i="182"/>
  <c r="O11" i="182"/>
  <c r="O13" i="181"/>
  <c r="O12" i="181"/>
  <c r="O11" i="181"/>
  <c r="O13" i="180"/>
  <c r="O12" i="180"/>
  <c r="O11" i="180"/>
  <c r="AB38" i="181"/>
  <c r="O15" i="181" s="1"/>
  <c r="AB37" i="181"/>
  <c r="AB38" i="183"/>
  <c r="O15" i="183" s="1"/>
  <c r="AB37" i="183"/>
  <c r="O16" i="183" s="1"/>
  <c r="AB38" i="184"/>
  <c r="O15" i="184" s="1"/>
  <c r="AB37" i="184"/>
  <c r="O16" i="184" s="1"/>
  <c r="AB38" i="185"/>
  <c r="O15" i="185" s="1"/>
  <c r="AB37" i="185"/>
  <c r="O16" i="185" s="1"/>
  <c r="AB38" i="186"/>
  <c r="O15" i="186" s="1"/>
  <c r="AB37" i="186"/>
  <c r="O16" i="186" s="1"/>
  <c r="AB38" i="187"/>
  <c r="O15" i="187" s="1"/>
  <c r="AB37" i="187"/>
  <c r="O16" i="187" s="1"/>
  <c r="AB38" i="188"/>
  <c r="O15" i="188" s="1"/>
  <c r="AB37" i="188"/>
  <c r="O16" i="188" s="1"/>
  <c r="AB38" i="189"/>
  <c r="O15" i="189" s="1"/>
  <c r="AB37" i="189"/>
  <c r="AB38" i="190"/>
  <c r="O15" i="190" s="1"/>
  <c r="AB37" i="190"/>
  <c r="O16" i="190" s="1"/>
  <c r="AB38" i="191"/>
  <c r="O15" i="191" s="1"/>
  <c r="AB37" i="191"/>
  <c r="AB38" i="192"/>
  <c r="O15" i="192" s="1"/>
  <c r="AB37" i="192"/>
  <c r="O16" i="192" s="1"/>
  <c r="AB38" i="193"/>
  <c r="O15" i="193" s="1"/>
  <c r="AB37" i="193"/>
  <c r="O16" i="193" s="1"/>
  <c r="AB38" i="194"/>
  <c r="O15" i="194" s="1"/>
  <c r="AB37" i="194"/>
  <c r="O16" i="194" s="1"/>
  <c r="AB38" i="195"/>
  <c r="O15" i="195" s="1"/>
  <c r="AB37" i="195"/>
  <c r="O16" i="195" s="1"/>
  <c r="AB38" i="196"/>
  <c r="O15" i="196" s="1"/>
  <c r="AB37" i="196"/>
  <c r="O16" i="196" s="1"/>
  <c r="AB38" i="180"/>
  <c r="O15" i="180"/>
  <c r="AB37" i="180"/>
  <c r="O16" i="180" s="1"/>
  <c r="O16" i="181"/>
  <c r="O16" i="189"/>
  <c r="O16" i="191"/>
  <c r="AD128" i="196"/>
  <c r="O10" i="196" s="1"/>
  <c r="AB128" i="196"/>
  <c r="AD127" i="196"/>
  <c r="O9" i="196" s="1"/>
  <c r="AB127" i="196"/>
  <c r="AD125" i="196"/>
  <c r="AB125" i="196"/>
  <c r="AD124" i="196"/>
  <c r="AB124" i="196"/>
  <c r="AB122" i="196"/>
  <c r="AB121" i="196"/>
  <c r="AB120" i="196"/>
  <c r="AB118" i="196"/>
  <c r="AD111" i="196"/>
  <c r="D16" i="196" s="1"/>
  <c r="AB111" i="196"/>
  <c r="AD110" i="196"/>
  <c r="D15" i="196" s="1"/>
  <c r="AB110" i="196"/>
  <c r="AD109" i="196"/>
  <c r="D14" i="196" s="1"/>
  <c r="AB109" i="196"/>
  <c r="AD108" i="196"/>
  <c r="D13" i="196" s="1"/>
  <c r="AB108" i="196"/>
  <c r="AD105" i="196"/>
  <c r="D10" i="196" s="1"/>
  <c r="AB105" i="196"/>
  <c r="AD104" i="196"/>
  <c r="D9" i="196" s="1"/>
  <c r="AB104" i="196"/>
  <c r="AF9" i="196"/>
  <c r="G91" i="196" s="1"/>
  <c r="AD9" i="196"/>
  <c r="E91" i="196" s="1"/>
  <c r="AB9" i="196"/>
  <c r="C91" i="196" s="1"/>
  <c r="O90" i="196"/>
  <c r="N90" i="196"/>
  <c r="AF8" i="196"/>
  <c r="F90" i="196" s="1"/>
  <c r="AD8" i="196"/>
  <c r="E90" i="196" s="1"/>
  <c r="AB8" i="196"/>
  <c r="C90" i="196" s="1"/>
  <c r="AF7" i="196"/>
  <c r="F89" i="196" s="1"/>
  <c r="AD7" i="196"/>
  <c r="E89" i="196" s="1"/>
  <c r="AB7" i="196"/>
  <c r="C89" i="196" s="1"/>
  <c r="M88" i="196"/>
  <c r="L88" i="196"/>
  <c r="AF6" i="196"/>
  <c r="F88" i="196" s="1"/>
  <c r="AD6" i="196"/>
  <c r="E88" i="196" s="1"/>
  <c r="D88" i="196"/>
  <c r="AB6" i="196"/>
  <c r="C88" i="196" s="1"/>
  <c r="AF5" i="196"/>
  <c r="G87" i="196" s="1"/>
  <c r="AD5" i="196"/>
  <c r="D87" i="196" s="1"/>
  <c r="AB5" i="196"/>
  <c r="C87" i="196" s="1"/>
  <c r="AF4" i="196"/>
  <c r="G86" i="196" s="1"/>
  <c r="AD4" i="196"/>
  <c r="E86" i="196" s="1"/>
  <c r="AB4" i="196"/>
  <c r="C86" i="196" s="1"/>
  <c r="N85" i="196"/>
  <c r="F85" i="196"/>
  <c r="C83" i="196"/>
  <c r="A65" i="196"/>
  <c r="AB34" i="196"/>
  <c r="AB33" i="196"/>
  <c r="AB32" i="196"/>
  <c r="AB31" i="196"/>
  <c r="AB30" i="196"/>
  <c r="AB29" i="196"/>
  <c r="AB28" i="196"/>
  <c r="AB27" i="196"/>
  <c r="AB26" i="196"/>
  <c r="AB25" i="196"/>
  <c r="AB24" i="196"/>
  <c r="AB23" i="196"/>
  <c r="AB22" i="196"/>
  <c r="AB21" i="196"/>
  <c r="AB20" i="196"/>
  <c r="AB19" i="196"/>
  <c r="AB18" i="196"/>
  <c r="G19" i="196"/>
  <c r="AB17" i="196"/>
  <c r="AB16" i="196"/>
  <c r="AB15" i="196"/>
  <c r="O14" i="196"/>
  <c r="A7" i="196"/>
  <c r="A4" i="196"/>
  <c r="AB2" i="196"/>
  <c r="A2" i="196"/>
  <c r="AD128" i="195"/>
  <c r="O10" i="195" s="1"/>
  <c r="AB128" i="195"/>
  <c r="AD127" i="195"/>
  <c r="O9" i="195" s="1"/>
  <c r="AB127" i="195"/>
  <c r="AD125" i="195"/>
  <c r="AB125" i="195"/>
  <c r="AD124" i="195"/>
  <c r="AB124" i="195"/>
  <c r="AB122" i="195"/>
  <c r="AB121" i="195"/>
  <c r="AB120" i="195"/>
  <c r="AB118" i="195"/>
  <c r="O14" i="195" s="1"/>
  <c r="AD111" i="195"/>
  <c r="D16" i="195" s="1"/>
  <c r="AB111" i="195"/>
  <c r="AD110" i="195"/>
  <c r="D15" i="195" s="1"/>
  <c r="AB110" i="195"/>
  <c r="AD109" i="195"/>
  <c r="D14" i="195" s="1"/>
  <c r="AB109" i="195"/>
  <c r="AD108" i="195"/>
  <c r="AB108" i="195"/>
  <c r="AD105" i="195"/>
  <c r="D10" i="195"/>
  <c r="AB105" i="195"/>
  <c r="AD104" i="195"/>
  <c r="D9" i="195" s="1"/>
  <c r="AB104" i="195"/>
  <c r="N91" i="195"/>
  <c r="AF9" i="195"/>
  <c r="F91" i="195" s="1"/>
  <c r="AD9" i="195"/>
  <c r="D91" i="195" s="1"/>
  <c r="AB9" i="195"/>
  <c r="C91" i="195" s="1"/>
  <c r="AF8" i="195"/>
  <c r="F90" i="195" s="1"/>
  <c r="AD8" i="195"/>
  <c r="E90" i="195" s="1"/>
  <c r="AB8" i="195"/>
  <c r="C90" i="195"/>
  <c r="AF7" i="195"/>
  <c r="G89" i="195" s="1"/>
  <c r="AD7" i="195"/>
  <c r="E89" i="195" s="1"/>
  <c r="AB7" i="195"/>
  <c r="O8" i="195" s="1"/>
  <c r="M88" i="195"/>
  <c r="L88" i="195"/>
  <c r="AF6" i="195"/>
  <c r="F88" i="195" s="1"/>
  <c r="AD6" i="195"/>
  <c r="E88" i="195" s="1"/>
  <c r="AB6" i="195"/>
  <c r="C88" i="195" s="1"/>
  <c r="AF5" i="195"/>
  <c r="G87" i="195" s="1"/>
  <c r="AD5" i="195"/>
  <c r="D87" i="195" s="1"/>
  <c r="AB5" i="195"/>
  <c r="C87" i="195" s="1"/>
  <c r="N86" i="195"/>
  <c r="AF4" i="195"/>
  <c r="F86" i="195" s="1"/>
  <c r="AD4" i="195"/>
  <c r="E86" i="195" s="1"/>
  <c r="AB4" i="195"/>
  <c r="D8" i="195" s="1"/>
  <c r="N85" i="195"/>
  <c r="F85" i="195"/>
  <c r="C83" i="195"/>
  <c r="A65" i="195"/>
  <c r="AB34" i="195"/>
  <c r="AB33" i="195"/>
  <c r="AB32" i="195"/>
  <c r="AB31" i="195"/>
  <c r="AB30" i="195"/>
  <c r="AB29" i="195"/>
  <c r="AB28" i="195"/>
  <c r="AB27" i="195"/>
  <c r="AB26" i="195"/>
  <c r="AB25" i="195"/>
  <c r="AB24" i="195"/>
  <c r="AB23" i="195"/>
  <c r="AB22" i="195"/>
  <c r="AB21" i="195"/>
  <c r="AB20" i="195"/>
  <c r="AB19" i="195"/>
  <c r="AB18" i="195"/>
  <c r="AB17" i="195"/>
  <c r="AB16" i="195"/>
  <c r="AB15" i="195"/>
  <c r="D13" i="195"/>
  <c r="A7" i="195"/>
  <c r="A4" i="195"/>
  <c r="AB2" i="195"/>
  <c r="A2" i="195"/>
  <c r="AD128" i="194"/>
  <c r="O10" i="194" s="1"/>
  <c r="AB128" i="194"/>
  <c r="AD127" i="194"/>
  <c r="AB127" i="194"/>
  <c r="AD125" i="194"/>
  <c r="AB125" i="194"/>
  <c r="AD124" i="194"/>
  <c r="AB124" i="194"/>
  <c r="AB122" i="194"/>
  <c r="AB121" i="194"/>
  <c r="AB120" i="194"/>
  <c r="AB118" i="194"/>
  <c r="O14" i="194" s="1"/>
  <c r="AD111" i="194"/>
  <c r="D16" i="194" s="1"/>
  <c r="AB111" i="194"/>
  <c r="AD110" i="194"/>
  <c r="D15" i="194" s="1"/>
  <c r="AB110" i="194"/>
  <c r="AD109" i="194"/>
  <c r="D14" i="194" s="1"/>
  <c r="AB109" i="194"/>
  <c r="AD108" i="194"/>
  <c r="AB108" i="194"/>
  <c r="AD105" i="194"/>
  <c r="D10" i="194" s="1"/>
  <c r="AB105" i="194"/>
  <c r="AD104" i="194"/>
  <c r="D9" i="194" s="1"/>
  <c r="AB104" i="194"/>
  <c r="AF9" i="194"/>
  <c r="G91" i="194" s="1"/>
  <c r="AD9" i="194"/>
  <c r="D91" i="194" s="1"/>
  <c r="AB9" i="194"/>
  <c r="C91" i="194" s="1"/>
  <c r="L90" i="194"/>
  <c r="AF8" i="194"/>
  <c r="G90" i="194" s="1"/>
  <c r="AD8" i="194"/>
  <c r="E90" i="194" s="1"/>
  <c r="AB8" i="194"/>
  <c r="C90" i="194" s="1"/>
  <c r="AF7" i="194"/>
  <c r="F89" i="194" s="1"/>
  <c r="AD7" i="194"/>
  <c r="E89" i="194" s="1"/>
  <c r="AB7" i="194"/>
  <c r="C89" i="194" s="1"/>
  <c r="M88" i="194"/>
  <c r="L88" i="194"/>
  <c r="AF6" i="194"/>
  <c r="F88" i="194" s="1"/>
  <c r="AD6" i="194"/>
  <c r="D88" i="194" s="1"/>
  <c r="E88" i="194"/>
  <c r="AB6" i="194"/>
  <c r="C88" i="194" s="1"/>
  <c r="AF5" i="194"/>
  <c r="G87" i="194" s="1"/>
  <c r="AD5" i="194"/>
  <c r="D87" i="194" s="1"/>
  <c r="AB5" i="194"/>
  <c r="C87" i="194" s="1"/>
  <c r="AF4" i="194"/>
  <c r="F86" i="194" s="1"/>
  <c r="AD4" i="194"/>
  <c r="E86" i="194" s="1"/>
  <c r="AB4" i="194"/>
  <c r="C86" i="194" s="1"/>
  <c r="N85" i="194"/>
  <c r="F85" i="194"/>
  <c r="C83" i="194"/>
  <c r="A65" i="194"/>
  <c r="AB34" i="194"/>
  <c r="AB33" i="194"/>
  <c r="AB32" i="194"/>
  <c r="AB31" i="194"/>
  <c r="AB30" i="194"/>
  <c r="AB29" i="194"/>
  <c r="AB28" i="194"/>
  <c r="AB27" i="194"/>
  <c r="AB26" i="194"/>
  <c r="AB25" i="194"/>
  <c r="AB24" i="194"/>
  <c r="AB23" i="194"/>
  <c r="AB22" i="194"/>
  <c r="AB21" i="194"/>
  <c r="AB20" i="194"/>
  <c r="AB19" i="194"/>
  <c r="AB18" i="194"/>
  <c r="G19" i="194"/>
  <c r="AB17" i="194"/>
  <c r="AB16" i="194"/>
  <c r="AB15" i="194"/>
  <c r="D13" i="194"/>
  <c r="O9" i="194"/>
  <c r="A7" i="194"/>
  <c r="A4" i="194"/>
  <c r="AB2" i="194"/>
  <c r="A2" i="194"/>
  <c r="AD128" i="193"/>
  <c r="AB128" i="193"/>
  <c r="AD127" i="193"/>
  <c r="O9" i="193" s="1"/>
  <c r="AB127" i="193"/>
  <c r="AD125" i="193"/>
  <c r="AB125" i="193"/>
  <c r="AD124" i="193"/>
  <c r="AB124" i="193"/>
  <c r="AB122" i="193"/>
  <c r="AB121" i="193"/>
  <c r="AB120" i="193"/>
  <c r="AB118" i="193"/>
  <c r="O14" i="193" s="1"/>
  <c r="AD111" i="193"/>
  <c r="AB111" i="193"/>
  <c r="AD110" i="193"/>
  <c r="D15" i="193" s="1"/>
  <c r="AB110" i="193"/>
  <c r="AD109" i="193"/>
  <c r="D14" i="193" s="1"/>
  <c r="AB109" i="193"/>
  <c r="AD108" i="193"/>
  <c r="D13" i="193" s="1"/>
  <c r="AB108" i="193"/>
  <c r="AD105" i="193"/>
  <c r="AB105" i="193"/>
  <c r="AD104" i="193"/>
  <c r="D9" i="193" s="1"/>
  <c r="AB104" i="193"/>
  <c r="N91" i="193"/>
  <c r="AF9" i="193"/>
  <c r="G91" i="193" s="1"/>
  <c r="AD9" i="193"/>
  <c r="E91" i="193" s="1"/>
  <c r="AB9" i="193"/>
  <c r="C91" i="193" s="1"/>
  <c r="AF8" i="193"/>
  <c r="G90" i="193" s="1"/>
  <c r="AD8" i="193"/>
  <c r="E90" i="193" s="1"/>
  <c r="AB8" i="193"/>
  <c r="C90" i="193" s="1"/>
  <c r="N89" i="193"/>
  <c r="AF7" i="193"/>
  <c r="G89" i="193" s="1"/>
  <c r="AD7" i="193"/>
  <c r="E89" i="193" s="1"/>
  <c r="AB7" i="193"/>
  <c r="C89" i="193" s="1"/>
  <c r="M88" i="193"/>
  <c r="L88" i="193"/>
  <c r="AF6" i="193"/>
  <c r="G88" i="193" s="1"/>
  <c r="AD6" i="193"/>
  <c r="E88" i="193" s="1"/>
  <c r="AB6" i="193"/>
  <c r="C88" i="193" s="1"/>
  <c r="J87" i="193"/>
  <c r="AF5" i="193"/>
  <c r="G87" i="193" s="1"/>
  <c r="AD5" i="193"/>
  <c r="E87" i="193" s="1"/>
  <c r="AB5" i="193"/>
  <c r="C87" i="193" s="1"/>
  <c r="AF4" i="193"/>
  <c r="G86" i="193" s="1"/>
  <c r="AD4" i="193"/>
  <c r="E86" i="193" s="1"/>
  <c r="AB4" i="193"/>
  <c r="C86" i="193" s="1"/>
  <c r="N85" i="193"/>
  <c r="F85" i="193"/>
  <c r="A65" i="193"/>
  <c r="AB34" i="193"/>
  <c r="AB33" i="193"/>
  <c r="AB32" i="193"/>
  <c r="AB31" i="193"/>
  <c r="AB30" i="193"/>
  <c r="AB29" i="193"/>
  <c r="AB28" i="193"/>
  <c r="AB27" i="193"/>
  <c r="AB26" i="193"/>
  <c r="AB25" i="193"/>
  <c r="AB24" i="193"/>
  <c r="AB23" i="193"/>
  <c r="AB22" i="193"/>
  <c r="AB21" i="193"/>
  <c r="AB20" i="193"/>
  <c r="AB19" i="193"/>
  <c r="AB18" i="193"/>
  <c r="G19" i="193"/>
  <c r="AB17" i="193"/>
  <c r="AB16" i="193"/>
  <c r="AB15" i="193"/>
  <c r="D16" i="193"/>
  <c r="O10" i="193"/>
  <c r="D10" i="193"/>
  <c r="A7" i="193"/>
  <c r="A4" i="193"/>
  <c r="AB2" i="193"/>
  <c r="A2" i="193"/>
  <c r="AD128" i="192"/>
  <c r="O10" i="192" s="1"/>
  <c r="AB128" i="192"/>
  <c r="AD127" i="192"/>
  <c r="O9" i="192" s="1"/>
  <c r="AB127" i="192"/>
  <c r="AD125" i="192"/>
  <c r="AB125" i="192"/>
  <c r="AD124" i="192"/>
  <c r="AB124" i="192"/>
  <c r="AB122" i="192"/>
  <c r="AB121" i="192"/>
  <c r="AB120" i="192"/>
  <c r="AB118" i="192"/>
  <c r="O14" i="192" s="1"/>
  <c r="AD111" i="192"/>
  <c r="D16" i="192" s="1"/>
  <c r="AB111" i="192"/>
  <c r="AD110" i="192"/>
  <c r="D15" i="192" s="1"/>
  <c r="AB110" i="192"/>
  <c r="AD109" i="192"/>
  <c r="AB109" i="192"/>
  <c r="AD108" i="192"/>
  <c r="D13" i="192" s="1"/>
  <c r="AB108" i="192"/>
  <c r="AD105" i="192"/>
  <c r="D10" i="192" s="1"/>
  <c r="AB105" i="192"/>
  <c r="AD104" i="192"/>
  <c r="AB104" i="192"/>
  <c r="AF9" i="192"/>
  <c r="F91" i="192" s="1"/>
  <c r="AD9" i="192"/>
  <c r="E91" i="192" s="1"/>
  <c r="AB9" i="192"/>
  <c r="C91" i="192" s="1"/>
  <c r="AF8" i="192"/>
  <c r="G90" i="192" s="1"/>
  <c r="AD8" i="192"/>
  <c r="D90" i="192" s="1"/>
  <c r="AB8" i="192"/>
  <c r="C90" i="192" s="1"/>
  <c r="AF7" i="192"/>
  <c r="G89" i="192" s="1"/>
  <c r="AD7" i="192"/>
  <c r="E89" i="192" s="1"/>
  <c r="AB7" i="192"/>
  <c r="C89" i="192" s="1"/>
  <c r="M88" i="192"/>
  <c r="AF6" i="192"/>
  <c r="G88" i="192" s="1"/>
  <c r="AD6" i="192"/>
  <c r="D88" i="192" s="1"/>
  <c r="E88" i="192"/>
  <c r="AB6" i="192"/>
  <c r="C88" i="192" s="1"/>
  <c r="L87" i="192"/>
  <c r="AF5" i="192"/>
  <c r="G87" i="192" s="1"/>
  <c r="AD5" i="192"/>
  <c r="E87" i="192" s="1"/>
  <c r="AB5" i="192"/>
  <c r="C87" i="192" s="1"/>
  <c r="O86" i="192"/>
  <c r="J86" i="192"/>
  <c r="AF4" i="192"/>
  <c r="F86" i="192" s="1"/>
  <c r="AD4" i="192"/>
  <c r="E86" i="192" s="1"/>
  <c r="AB4" i="192"/>
  <c r="C86" i="192" s="1"/>
  <c r="N85" i="192"/>
  <c r="F85" i="192"/>
  <c r="AB34" i="192"/>
  <c r="AB33" i="192"/>
  <c r="AB32" i="192"/>
  <c r="AB31" i="192"/>
  <c r="AB30" i="192"/>
  <c r="AB29" i="192"/>
  <c r="AB28" i="192"/>
  <c r="AB27" i="192"/>
  <c r="AB26" i="192"/>
  <c r="AB25" i="192"/>
  <c r="AB24" i="192"/>
  <c r="AB23" i="192"/>
  <c r="AB22" i="192"/>
  <c r="AB21" i="192"/>
  <c r="AB20" i="192"/>
  <c r="AB19" i="192"/>
  <c r="AB18" i="192"/>
  <c r="G19" i="192"/>
  <c r="AB17" i="192"/>
  <c r="AB16" i="192"/>
  <c r="AB15" i="192"/>
  <c r="D14" i="192"/>
  <c r="D9" i="192"/>
  <c r="A7" i="192"/>
  <c r="A4" i="192"/>
  <c r="AB2" i="192"/>
  <c r="A2" i="192"/>
  <c r="AD128" i="191"/>
  <c r="O10" i="191" s="1"/>
  <c r="AB128" i="191"/>
  <c r="AD127" i="191"/>
  <c r="O9" i="191"/>
  <c r="AB127" i="191"/>
  <c r="AD125" i="191"/>
  <c r="AB125" i="191"/>
  <c r="AD124" i="191"/>
  <c r="AB124" i="191"/>
  <c r="AB122" i="191"/>
  <c r="AB121" i="191"/>
  <c r="AB120" i="191"/>
  <c r="AB118" i="191"/>
  <c r="O14" i="191" s="1"/>
  <c r="AD111" i="191"/>
  <c r="D16" i="191" s="1"/>
  <c r="AB111" i="191"/>
  <c r="AD110" i="191"/>
  <c r="AB110" i="191"/>
  <c r="AD109" i="191"/>
  <c r="D14" i="191" s="1"/>
  <c r="AB109" i="191"/>
  <c r="AD108" i="191"/>
  <c r="D13" i="191"/>
  <c r="AB108" i="191"/>
  <c r="AD105" i="191"/>
  <c r="AB105" i="191"/>
  <c r="AD104" i="191"/>
  <c r="D9" i="191" s="1"/>
  <c r="AB104" i="191"/>
  <c r="AF9" i="191"/>
  <c r="F91" i="191" s="1"/>
  <c r="AD9" i="191"/>
  <c r="D91" i="191" s="1"/>
  <c r="AB9" i="191"/>
  <c r="C91" i="191" s="1"/>
  <c r="K90" i="191"/>
  <c r="AF8" i="191"/>
  <c r="G90" i="191" s="1"/>
  <c r="AD8" i="191"/>
  <c r="D90" i="191" s="1"/>
  <c r="AB8" i="191"/>
  <c r="C90" i="191" s="1"/>
  <c r="J89" i="191"/>
  <c r="AF7" i="191"/>
  <c r="G89" i="191" s="1"/>
  <c r="AD7" i="191"/>
  <c r="E89" i="191" s="1"/>
  <c r="AB7" i="191"/>
  <c r="C89" i="191" s="1"/>
  <c r="M88" i="191"/>
  <c r="AF6" i="191"/>
  <c r="G88" i="191"/>
  <c r="AD6" i="191"/>
  <c r="E88" i="191" s="1"/>
  <c r="AB6" i="191"/>
  <c r="C88" i="191" s="1"/>
  <c r="J87" i="191"/>
  <c r="AF5" i="191"/>
  <c r="G87" i="191" s="1"/>
  <c r="AD5" i="191"/>
  <c r="D87" i="191" s="1"/>
  <c r="AB5" i="191"/>
  <c r="C87" i="191" s="1"/>
  <c r="N86" i="191"/>
  <c r="AF4" i="191"/>
  <c r="F86" i="191" s="1"/>
  <c r="AD4" i="191"/>
  <c r="D86" i="191" s="1"/>
  <c r="AB4" i="191"/>
  <c r="C86" i="191" s="1"/>
  <c r="N85" i="191"/>
  <c r="F85" i="191"/>
  <c r="C83" i="191"/>
  <c r="A65" i="191"/>
  <c r="A50" i="191"/>
  <c r="AB34" i="191"/>
  <c r="AB33" i="191"/>
  <c r="AB32" i="191"/>
  <c r="AB31" i="191"/>
  <c r="AB30" i="191"/>
  <c r="AB29" i="191"/>
  <c r="AB28" i="191"/>
  <c r="AB27" i="191"/>
  <c r="AB26" i="191"/>
  <c r="AB25" i="191"/>
  <c r="AB24" i="191"/>
  <c r="AB23" i="191"/>
  <c r="AB22" i="191"/>
  <c r="AB21" i="191"/>
  <c r="AB20" i="191"/>
  <c r="AB19" i="191"/>
  <c r="AB18" i="191"/>
  <c r="G19" i="191"/>
  <c r="A19" i="191"/>
  <c r="AB17" i="191"/>
  <c r="AB16" i="191"/>
  <c r="AB15" i="191"/>
  <c r="D15" i="191"/>
  <c r="D10" i="191"/>
  <c r="A7" i="191"/>
  <c r="A4" i="191"/>
  <c r="AB2" i="191"/>
  <c r="A2" i="191"/>
  <c r="AD128" i="190"/>
  <c r="O10" i="190" s="1"/>
  <c r="AB128" i="190"/>
  <c r="AD127" i="190"/>
  <c r="O9" i="190" s="1"/>
  <c r="AB127" i="190"/>
  <c r="AD125" i="190"/>
  <c r="AB125" i="190"/>
  <c r="AD124" i="190"/>
  <c r="AB124" i="190"/>
  <c r="AB122" i="190"/>
  <c r="AB121" i="190"/>
  <c r="AB120" i="190"/>
  <c r="AB118" i="190"/>
  <c r="O14" i="190" s="1"/>
  <c r="AD111" i="190"/>
  <c r="D16" i="190" s="1"/>
  <c r="AB111" i="190"/>
  <c r="AD110" i="190"/>
  <c r="D15" i="190" s="1"/>
  <c r="AB110" i="190"/>
  <c r="AD109" i="190"/>
  <c r="D14" i="190" s="1"/>
  <c r="AB109" i="190"/>
  <c r="AD108" i="190"/>
  <c r="D13" i="190" s="1"/>
  <c r="AB108" i="190"/>
  <c r="AD105" i="190"/>
  <c r="D10" i="190" s="1"/>
  <c r="AB105" i="190"/>
  <c r="AD104" i="190"/>
  <c r="D9" i="190" s="1"/>
  <c r="AB104" i="190"/>
  <c r="K91" i="190"/>
  <c r="AF9" i="190"/>
  <c r="G91" i="190" s="1"/>
  <c r="AD9" i="190"/>
  <c r="E91" i="190" s="1"/>
  <c r="AB9" i="190"/>
  <c r="C91" i="190" s="1"/>
  <c r="L90" i="190"/>
  <c r="AF8" i="190"/>
  <c r="G90" i="190" s="1"/>
  <c r="AD8" i="190"/>
  <c r="E90" i="190" s="1"/>
  <c r="AB8" i="190"/>
  <c r="C90" i="190" s="1"/>
  <c r="AF7" i="190"/>
  <c r="G89" i="190" s="1"/>
  <c r="AD7" i="190"/>
  <c r="D89" i="190" s="1"/>
  <c r="AB7" i="190"/>
  <c r="C89" i="190" s="1"/>
  <c r="L88" i="190"/>
  <c r="AF6" i="190"/>
  <c r="G88" i="190" s="1"/>
  <c r="AD6" i="190"/>
  <c r="E88" i="190" s="1"/>
  <c r="AB6" i="190"/>
  <c r="C88" i="190" s="1"/>
  <c r="M87" i="190"/>
  <c r="AF5" i="190"/>
  <c r="G87" i="190" s="1"/>
  <c r="AD5" i="190"/>
  <c r="D87" i="190" s="1"/>
  <c r="AB5" i="190"/>
  <c r="C87" i="190" s="1"/>
  <c r="AF4" i="190"/>
  <c r="F86" i="190" s="1"/>
  <c r="AD4" i="190"/>
  <c r="E86" i="190" s="1"/>
  <c r="AB4" i="190"/>
  <c r="C86" i="190" s="1"/>
  <c r="N85" i="190"/>
  <c r="F85" i="190"/>
  <c r="C83" i="190"/>
  <c r="A65" i="190"/>
  <c r="AB34" i="190"/>
  <c r="AB33" i="190"/>
  <c r="AB32" i="190"/>
  <c r="AB31" i="190"/>
  <c r="AB30" i="190"/>
  <c r="AB29" i="190"/>
  <c r="AB28" i="190"/>
  <c r="AB27" i="190"/>
  <c r="AB26" i="190"/>
  <c r="AB25" i="190"/>
  <c r="AB24" i="190"/>
  <c r="AB23" i="190"/>
  <c r="AB22" i="190"/>
  <c r="AB21" i="190"/>
  <c r="AB20" i="190"/>
  <c r="AB19" i="190"/>
  <c r="AB18" i="190"/>
  <c r="G19" i="190"/>
  <c r="AB17" i="190"/>
  <c r="AB16" i="190"/>
  <c r="AB15" i="190"/>
  <c r="A7" i="190"/>
  <c r="A4" i="190"/>
  <c r="AB2" i="190"/>
  <c r="A2" i="190"/>
  <c r="AD128" i="189"/>
  <c r="O10" i="189" s="1"/>
  <c r="AB128" i="189"/>
  <c r="AD127" i="189"/>
  <c r="O9" i="189" s="1"/>
  <c r="AB127" i="189"/>
  <c r="AD125" i="189"/>
  <c r="AB125" i="189"/>
  <c r="AD124" i="189"/>
  <c r="AB124" i="189"/>
  <c r="AB122" i="189"/>
  <c r="AB121" i="189"/>
  <c r="AB120" i="189"/>
  <c r="AB118" i="189"/>
  <c r="O14" i="189" s="1"/>
  <c r="AD111" i="189"/>
  <c r="D16" i="189"/>
  <c r="AB111" i="189"/>
  <c r="AD110" i="189"/>
  <c r="D15" i="189" s="1"/>
  <c r="AB110" i="189"/>
  <c r="AD109" i="189"/>
  <c r="D14" i="189"/>
  <c r="AB109" i="189"/>
  <c r="AD108" i="189"/>
  <c r="D13" i="189" s="1"/>
  <c r="AB108" i="189"/>
  <c r="AD105" i="189"/>
  <c r="D10" i="189"/>
  <c r="AB105" i="189"/>
  <c r="AD104" i="189"/>
  <c r="AB104" i="189"/>
  <c r="AF9" i="189"/>
  <c r="F91" i="189" s="1"/>
  <c r="AD9" i="189"/>
  <c r="D91" i="189" s="1"/>
  <c r="E91" i="189"/>
  <c r="AB9" i="189"/>
  <c r="C91" i="189" s="1"/>
  <c r="AF8" i="189"/>
  <c r="F90" i="189" s="1"/>
  <c r="AD8" i="189"/>
  <c r="D90" i="189" s="1"/>
  <c r="AB8" i="189"/>
  <c r="C90" i="189" s="1"/>
  <c r="J89" i="189"/>
  <c r="AF7" i="189"/>
  <c r="F89" i="189" s="1"/>
  <c r="G89" i="189"/>
  <c r="AD7" i="189"/>
  <c r="E89" i="189" s="1"/>
  <c r="AB7" i="189"/>
  <c r="C89" i="189" s="1"/>
  <c r="M88" i="189"/>
  <c r="L88" i="189"/>
  <c r="AF6" i="189"/>
  <c r="G88" i="189" s="1"/>
  <c r="AD6" i="189"/>
  <c r="E88" i="189" s="1"/>
  <c r="AB6" i="189"/>
  <c r="C88" i="189" s="1"/>
  <c r="L87" i="189"/>
  <c r="J87" i="189"/>
  <c r="AF5" i="189"/>
  <c r="G87" i="189" s="1"/>
  <c r="AD5" i="189"/>
  <c r="E87" i="189" s="1"/>
  <c r="AB5" i="189"/>
  <c r="C87" i="189" s="1"/>
  <c r="O86" i="189"/>
  <c r="J86" i="189"/>
  <c r="AF4" i="189"/>
  <c r="G86" i="189" s="1"/>
  <c r="AD4" i="189"/>
  <c r="D86" i="189" s="1"/>
  <c r="AB4" i="189"/>
  <c r="C86" i="189" s="1"/>
  <c r="N85" i="189"/>
  <c r="F85" i="189"/>
  <c r="C83" i="189"/>
  <c r="A65" i="189"/>
  <c r="AB34" i="189"/>
  <c r="AB33" i="189"/>
  <c r="AB32" i="189"/>
  <c r="AB31" i="189"/>
  <c r="AB30" i="189"/>
  <c r="AB29" i="189"/>
  <c r="AB28" i="189"/>
  <c r="AB27" i="189"/>
  <c r="AB26" i="189"/>
  <c r="AB25" i="189"/>
  <c r="AB24" i="189"/>
  <c r="AB23" i="189"/>
  <c r="AB22" i="189"/>
  <c r="AB21" i="189"/>
  <c r="AB20" i="189"/>
  <c r="AB19" i="189"/>
  <c r="AB18" i="189"/>
  <c r="G19" i="189"/>
  <c r="AB17" i="189"/>
  <c r="AB16" i="189"/>
  <c r="AB15" i="189"/>
  <c r="D9" i="189"/>
  <c r="A7" i="189"/>
  <c r="A4" i="189"/>
  <c r="AB2" i="189"/>
  <c r="A2" i="189"/>
  <c r="AD128" i="188"/>
  <c r="O10" i="188" s="1"/>
  <c r="AB128" i="188"/>
  <c r="AD127" i="188"/>
  <c r="O9" i="188" s="1"/>
  <c r="AB127" i="188"/>
  <c r="AD125" i="188"/>
  <c r="AB125" i="188"/>
  <c r="AD124" i="188"/>
  <c r="AB124" i="188"/>
  <c r="AB122" i="188"/>
  <c r="AB121" i="188"/>
  <c r="AB120" i="188"/>
  <c r="AB118" i="188"/>
  <c r="O14" i="188" s="1"/>
  <c r="AD111" i="188"/>
  <c r="D16" i="188" s="1"/>
  <c r="AB111" i="188"/>
  <c r="AD110" i="188"/>
  <c r="D15" i="188" s="1"/>
  <c r="AB110" i="188"/>
  <c r="AD109" i="188"/>
  <c r="D14" i="188" s="1"/>
  <c r="AB109" i="188"/>
  <c r="AD108" i="188"/>
  <c r="D13" i="188" s="1"/>
  <c r="AB108" i="188"/>
  <c r="AD105" i="188"/>
  <c r="D10" i="188" s="1"/>
  <c r="AB105" i="188"/>
  <c r="AD104" i="188"/>
  <c r="AB104" i="188"/>
  <c r="O91" i="188"/>
  <c r="K91" i="188"/>
  <c r="AF9" i="188"/>
  <c r="G91" i="188" s="1"/>
  <c r="AD9" i="188"/>
  <c r="D91" i="188" s="1"/>
  <c r="AB9" i="188"/>
  <c r="C91" i="188" s="1"/>
  <c r="AF8" i="188"/>
  <c r="F90" i="188" s="1"/>
  <c r="AD8" i="188"/>
  <c r="E90" i="188" s="1"/>
  <c r="AB8" i="188"/>
  <c r="C90" i="188" s="1"/>
  <c r="J89" i="188"/>
  <c r="AF7" i="188"/>
  <c r="G89" i="188" s="1"/>
  <c r="AD7" i="188"/>
  <c r="E89" i="188" s="1"/>
  <c r="AB7" i="188"/>
  <c r="C89" i="188" s="1"/>
  <c r="M88" i="188"/>
  <c r="L88" i="188"/>
  <c r="AF6" i="188"/>
  <c r="F88" i="188" s="1"/>
  <c r="AD6" i="188"/>
  <c r="E88" i="188"/>
  <c r="AB6" i="188"/>
  <c r="C88" i="188" s="1"/>
  <c r="J87" i="188"/>
  <c r="AF5" i="188"/>
  <c r="G87" i="188" s="1"/>
  <c r="AD5" i="188"/>
  <c r="D87" i="188" s="1"/>
  <c r="AB5" i="188"/>
  <c r="C87" i="188" s="1"/>
  <c r="AF4" i="188"/>
  <c r="G86" i="188" s="1"/>
  <c r="AD4" i="188"/>
  <c r="E86" i="188" s="1"/>
  <c r="AB4" i="188"/>
  <c r="C86" i="188" s="1"/>
  <c r="N85" i="188"/>
  <c r="F85" i="188"/>
  <c r="C83" i="188"/>
  <c r="A65" i="188"/>
  <c r="AB34" i="188"/>
  <c r="AB33" i="188"/>
  <c r="AB32" i="188"/>
  <c r="AB31" i="188"/>
  <c r="AB30" i="188"/>
  <c r="AB29" i="188"/>
  <c r="AB28" i="188"/>
  <c r="AB27" i="188"/>
  <c r="AB26" i="188"/>
  <c r="AB25" i="188"/>
  <c r="AB24" i="188"/>
  <c r="AB23" i="188"/>
  <c r="AB22" i="188"/>
  <c r="AB21" i="188"/>
  <c r="AB20" i="188"/>
  <c r="AB19" i="188"/>
  <c r="AB18" i="188"/>
  <c r="G19" i="188"/>
  <c r="A19" i="188"/>
  <c r="AB17" i="188"/>
  <c r="AB16" i="188"/>
  <c r="AB15" i="188"/>
  <c r="D9" i="188"/>
  <c r="A7" i="188"/>
  <c r="A4" i="188"/>
  <c r="AB2" i="188"/>
  <c r="A2" i="188"/>
  <c r="AD128" i="187"/>
  <c r="O10" i="187" s="1"/>
  <c r="AB128" i="187"/>
  <c r="AD127" i="187"/>
  <c r="O9" i="187" s="1"/>
  <c r="AB127" i="187"/>
  <c r="AD125" i="187"/>
  <c r="AB125" i="187"/>
  <c r="AD124" i="187"/>
  <c r="AB124" i="187"/>
  <c r="AB122" i="187"/>
  <c r="AB121" i="187"/>
  <c r="AB120" i="187"/>
  <c r="AB118" i="187"/>
  <c r="O14" i="187" s="1"/>
  <c r="AD111" i="187"/>
  <c r="D16" i="187" s="1"/>
  <c r="AB111" i="187"/>
  <c r="AD110" i="187"/>
  <c r="D15" i="187" s="1"/>
  <c r="AB110" i="187"/>
  <c r="AD109" i="187"/>
  <c r="D14" i="187" s="1"/>
  <c r="AB109" i="187"/>
  <c r="AD108" i="187"/>
  <c r="D13" i="187" s="1"/>
  <c r="AB108" i="187"/>
  <c r="AD105" i="187"/>
  <c r="D10" i="187" s="1"/>
  <c r="AB105" i="187"/>
  <c r="AD104" i="187"/>
  <c r="D9" i="187" s="1"/>
  <c r="AB104" i="187"/>
  <c r="O91" i="187"/>
  <c r="AF9" i="187"/>
  <c r="F91" i="187" s="1"/>
  <c r="AD9" i="187"/>
  <c r="D91" i="187" s="1"/>
  <c r="AB9" i="187"/>
  <c r="C91" i="187" s="1"/>
  <c r="N90" i="187"/>
  <c r="K90" i="187"/>
  <c r="AF8" i="187"/>
  <c r="G90" i="187" s="1"/>
  <c r="AD8" i="187"/>
  <c r="D90" i="187" s="1"/>
  <c r="AB8" i="187"/>
  <c r="C90" i="187" s="1"/>
  <c r="J89" i="187"/>
  <c r="AF7" i="187"/>
  <c r="F89" i="187" s="1"/>
  <c r="AD7" i="187"/>
  <c r="E89" i="187" s="1"/>
  <c r="AB7" i="187"/>
  <c r="C89" i="187" s="1"/>
  <c r="M88" i="187"/>
  <c r="L88" i="187"/>
  <c r="AF6" i="187"/>
  <c r="G88" i="187" s="1"/>
  <c r="AD6" i="187"/>
  <c r="E88" i="187" s="1"/>
  <c r="AB6" i="187"/>
  <c r="C88" i="187" s="1"/>
  <c r="L87" i="187"/>
  <c r="AF5" i="187"/>
  <c r="F87" i="187" s="1"/>
  <c r="G87" i="187"/>
  <c r="AD5" i="187"/>
  <c r="E87" i="187" s="1"/>
  <c r="AB5" i="187"/>
  <c r="C87" i="187" s="1"/>
  <c r="AF4" i="187"/>
  <c r="F86" i="187" s="1"/>
  <c r="AD4" i="187"/>
  <c r="E86" i="187" s="1"/>
  <c r="AB4" i="187"/>
  <c r="D8" i="187" s="1"/>
  <c r="N85" i="187"/>
  <c r="F85" i="187"/>
  <c r="C83" i="187"/>
  <c r="A65" i="187"/>
  <c r="AB34" i="187"/>
  <c r="AB33" i="187"/>
  <c r="AB32" i="187"/>
  <c r="AB31" i="187"/>
  <c r="AB30" i="187"/>
  <c r="AB29" i="187"/>
  <c r="AB28" i="187"/>
  <c r="AB27" i="187"/>
  <c r="AB26" i="187"/>
  <c r="AB25" i="187"/>
  <c r="AB24" i="187"/>
  <c r="AB23" i="187"/>
  <c r="AB22" i="187"/>
  <c r="AB21" i="187"/>
  <c r="AB20" i="187"/>
  <c r="AB19" i="187"/>
  <c r="AB18" i="187"/>
  <c r="G19" i="187"/>
  <c r="A19" i="187"/>
  <c r="AB17" i="187"/>
  <c r="AB16" i="187"/>
  <c r="AB15" i="187"/>
  <c r="O8" i="187"/>
  <c r="A7" i="187"/>
  <c r="A4" i="187"/>
  <c r="AB2" i="187"/>
  <c r="A2" i="187"/>
  <c r="AD128" i="186"/>
  <c r="O10" i="186"/>
  <c r="AB128" i="186"/>
  <c r="AD127" i="186"/>
  <c r="O9" i="186" s="1"/>
  <c r="AB127" i="186"/>
  <c r="AD125" i="186"/>
  <c r="AB125" i="186"/>
  <c r="AD124" i="186"/>
  <c r="AB124" i="186"/>
  <c r="AB122" i="186"/>
  <c r="AB121" i="186"/>
  <c r="AB120" i="186"/>
  <c r="AB118" i="186"/>
  <c r="O14" i="186" s="1"/>
  <c r="AD111" i="186"/>
  <c r="D16" i="186" s="1"/>
  <c r="AB111" i="186"/>
  <c r="AD110" i="186"/>
  <c r="D15" i="186" s="1"/>
  <c r="AB110" i="186"/>
  <c r="AD109" i="186"/>
  <c r="D14" i="186"/>
  <c r="AB109" i="186"/>
  <c r="AD108" i="186"/>
  <c r="D13" i="186" s="1"/>
  <c r="AB108" i="186"/>
  <c r="AD105" i="186"/>
  <c r="D10" i="186" s="1"/>
  <c r="AB105" i="186"/>
  <c r="AD104" i="186"/>
  <c r="D9" i="186" s="1"/>
  <c r="AB104" i="186"/>
  <c r="AF9" i="186"/>
  <c r="G91" i="186" s="1"/>
  <c r="AD9" i="186"/>
  <c r="E91" i="186" s="1"/>
  <c r="AB9" i="186"/>
  <c r="C91" i="186" s="1"/>
  <c r="AF8" i="186"/>
  <c r="F90" i="186" s="1"/>
  <c r="AD8" i="186"/>
  <c r="D90" i="186" s="1"/>
  <c r="E90" i="186"/>
  <c r="AB8" i="186"/>
  <c r="C90" i="186" s="1"/>
  <c r="AF7" i="186"/>
  <c r="F89" i="186" s="1"/>
  <c r="AD7" i="186"/>
  <c r="D89" i="186"/>
  <c r="AB7" i="186"/>
  <c r="O8" i="186" s="1"/>
  <c r="C89" i="186"/>
  <c r="L88" i="186"/>
  <c r="AF6" i="186"/>
  <c r="F88" i="186" s="1"/>
  <c r="AD6" i="186"/>
  <c r="E88" i="186" s="1"/>
  <c r="D88" i="186"/>
  <c r="AB6" i="186"/>
  <c r="C88" i="186" s="1"/>
  <c r="N87" i="186"/>
  <c r="AF5" i="186"/>
  <c r="G87" i="186"/>
  <c r="AD5" i="186"/>
  <c r="D87" i="186" s="1"/>
  <c r="AB5" i="186"/>
  <c r="C87" i="186" s="1"/>
  <c r="O86" i="186"/>
  <c r="N86" i="186"/>
  <c r="AF4" i="186"/>
  <c r="G86" i="186"/>
  <c r="AD4" i="186"/>
  <c r="E86" i="186" s="1"/>
  <c r="AB4" i="186"/>
  <c r="C86" i="186" s="1"/>
  <c r="N85" i="186"/>
  <c r="F85" i="186"/>
  <c r="C83" i="186"/>
  <c r="A65" i="186"/>
  <c r="AB34" i="186"/>
  <c r="AB33" i="186"/>
  <c r="AB32" i="186"/>
  <c r="AB31" i="186"/>
  <c r="AB30" i="186"/>
  <c r="AB29" i="186"/>
  <c r="AB28" i="186"/>
  <c r="AB27" i="186"/>
  <c r="AB26" i="186"/>
  <c r="AB25" i="186"/>
  <c r="AB24" i="186"/>
  <c r="AB23" i="186"/>
  <c r="AB22" i="186"/>
  <c r="AB21" i="186"/>
  <c r="AB20" i="186"/>
  <c r="AB19" i="186"/>
  <c r="AB18" i="186"/>
  <c r="G19" i="186"/>
  <c r="AB17" i="186"/>
  <c r="AB16" i="186"/>
  <c r="AB15" i="186"/>
  <c r="A7" i="186"/>
  <c r="A4" i="186"/>
  <c r="AB2" i="186"/>
  <c r="A2" i="186"/>
  <c r="AD128" i="185"/>
  <c r="O10" i="185" s="1"/>
  <c r="AB128" i="185"/>
  <c r="AD127" i="185"/>
  <c r="O9" i="185" s="1"/>
  <c r="AB127" i="185"/>
  <c r="AD125" i="185"/>
  <c r="AB125" i="185"/>
  <c r="AD124" i="185"/>
  <c r="AB124" i="185"/>
  <c r="AB122" i="185"/>
  <c r="AB121" i="185"/>
  <c r="AB120" i="185"/>
  <c r="AB118" i="185"/>
  <c r="AD111" i="185"/>
  <c r="D16" i="185"/>
  <c r="AB111" i="185"/>
  <c r="AD110" i="185"/>
  <c r="D15" i="185" s="1"/>
  <c r="AB110" i="185"/>
  <c r="AD109" i="185"/>
  <c r="D14" i="185" s="1"/>
  <c r="AB109" i="185"/>
  <c r="AD108" i="185"/>
  <c r="D13" i="185" s="1"/>
  <c r="AB108" i="185"/>
  <c r="AD105" i="185"/>
  <c r="AB105" i="185"/>
  <c r="AD104" i="185"/>
  <c r="AB104" i="185"/>
  <c r="AF9" i="185"/>
  <c r="F91" i="185" s="1"/>
  <c r="AD9" i="185"/>
  <c r="E91" i="185" s="1"/>
  <c r="AB9" i="185"/>
  <c r="C91" i="185" s="1"/>
  <c r="O90" i="185"/>
  <c r="K90" i="185"/>
  <c r="AF8" i="185"/>
  <c r="F90" i="185" s="1"/>
  <c r="AD8" i="185"/>
  <c r="D90" i="185" s="1"/>
  <c r="AB8" i="185"/>
  <c r="C90" i="185" s="1"/>
  <c r="J89" i="185"/>
  <c r="AF7" i="185"/>
  <c r="G89" i="185" s="1"/>
  <c r="AD7" i="185"/>
  <c r="E89" i="185" s="1"/>
  <c r="AB7" i="185"/>
  <c r="C89" i="185" s="1"/>
  <c r="M88" i="185"/>
  <c r="L88" i="185"/>
  <c r="AF6" i="185"/>
  <c r="G88" i="185" s="1"/>
  <c r="AD6" i="185"/>
  <c r="E88" i="185" s="1"/>
  <c r="AB6" i="185"/>
  <c r="C88" i="185" s="1"/>
  <c r="J87" i="185"/>
  <c r="AF5" i="185"/>
  <c r="G87" i="185" s="1"/>
  <c r="AD5" i="185"/>
  <c r="E87" i="185" s="1"/>
  <c r="AB5" i="185"/>
  <c r="C87" i="185" s="1"/>
  <c r="M86" i="185"/>
  <c r="AF4" i="185"/>
  <c r="F86" i="185" s="1"/>
  <c r="AD4" i="185"/>
  <c r="E86" i="185" s="1"/>
  <c r="AB4" i="185"/>
  <c r="C86" i="185" s="1"/>
  <c r="N85" i="185"/>
  <c r="F85" i="185"/>
  <c r="C83" i="185"/>
  <c r="A65" i="185"/>
  <c r="AB34" i="185"/>
  <c r="AB33" i="185"/>
  <c r="AB32" i="185"/>
  <c r="AB31" i="185"/>
  <c r="AB30" i="185"/>
  <c r="AB29" i="185"/>
  <c r="AB28" i="185"/>
  <c r="AB27" i="185"/>
  <c r="AB26" i="185"/>
  <c r="AB25" i="185"/>
  <c r="AB24" i="185"/>
  <c r="AB23" i="185"/>
  <c r="AB22" i="185"/>
  <c r="AB21" i="185"/>
  <c r="AB20" i="185"/>
  <c r="AB19" i="185"/>
  <c r="AB18" i="185"/>
  <c r="G19" i="185"/>
  <c r="AB17" i="185"/>
  <c r="AB16" i="185"/>
  <c r="AB15" i="185"/>
  <c r="O14" i="185"/>
  <c r="D10" i="185"/>
  <c r="D9" i="185"/>
  <c r="A7" i="185"/>
  <c r="A4" i="185"/>
  <c r="AB2" i="185"/>
  <c r="A2" i="185"/>
  <c r="AD128" i="184"/>
  <c r="O10" i="184"/>
  <c r="AB128" i="184"/>
  <c r="AD127" i="184"/>
  <c r="O9" i="184" s="1"/>
  <c r="AB127" i="184"/>
  <c r="AD125" i="184"/>
  <c r="AB125" i="184"/>
  <c r="AD124" i="184"/>
  <c r="AB124" i="184"/>
  <c r="AB122" i="184"/>
  <c r="AB121" i="184"/>
  <c r="AB120" i="184"/>
  <c r="AB118" i="184"/>
  <c r="O14" i="184" s="1"/>
  <c r="AD111" i="184"/>
  <c r="D16" i="184" s="1"/>
  <c r="AB111" i="184"/>
  <c r="AD110" i="184"/>
  <c r="D15" i="184"/>
  <c r="AB110" i="184"/>
  <c r="AD109" i="184"/>
  <c r="D14" i="184" s="1"/>
  <c r="AB109" i="184"/>
  <c r="AD108" i="184"/>
  <c r="D13" i="184" s="1"/>
  <c r="AB108" i="184"/>
  <c r="AD105" i="184"/>
  <c r="AB105" i="184"/>
  <c r="AD104" i="184"/>
  <c r="D9" i="184" s="1"/>
  <c r="AB104" i="184"/>
  <c r="K91" i="184"/>
  <c r="AF9" i="184"/>
  <c r="G91" i="184" s="1"/>
  <c r="AD9" i="184"/>
  <c r="D91" i="184" s="1"/>
  <c r="AB9" i="184"/>
  <c r="C91" i="184" s="1"/>
  <c r="AF8" i="184"/>
  <c r="F90" i="184" s="1"/>
  <c r="G90" i="184"/>
  <c r="AD8" i="184"/>
  <c r="E90" i="184" s="1"/>
  <c r="AB8" i="184"/>
  <c r="C90" i="184" s="1"/>
  <c r="J89" i="184"/>
  <c r="AF7" i="184"/>
  <c r="G89" i="184" s="1"/>
  <c r="AD7" i="184"/>
  <c r="E89" i="184" s="1"/>
  <c r="AB7" i="184"/>
  <c r="O8" i="184" s="1"/>
  <c r="M88" i="184"/>
  <c r="L88" i="184"/>
  <c r="AF6" i="184"/>
  <c r="G88" i="184" s="1"/>
  <c r="AD6" i="184"/>
  <c r="E88" i="184" s="1"/>
  <c r="D88" i="184"/>
  <c r="AB6" i="184"/>
  <c r="C88" i="184"/>
  <c r="L87" i="184"/>
  <c r="J87" i="184"/>
  <c r="AF5" i="184"/>
  <c r="F87" i="184" s="1"/>
  <c r="AD5" i="184"/>
  <c r="D87" i="184" s="1"/>
  <c r="AB5" i="184"/>
  <c r="C87" i="184" s="1"/>
  <c r="M86" i="184"/>
  <c r="J86" i="184"/>
  <c r="AF4" i="184"/>
  <c r="G86" i="184" s="1"/>
  <c r="AD4" i="184"/>
  <c r="E86" i="184" s="1"/>
  <c r="AB4" i="184"/>
  <c r="D8" i="184" s="1"/>
  <c r="C86" i="184"/>
  <c r="N85" i="184"/>
  <c r="F85" i="184"/>
  <c r="J83" i="184"/>
  <c r="C83" i="184"/>
  <c r="A65" i="184"/>
  <c r="A50" i="184"/>
  <c r="AB34" i="184"/>
  <c r="AB33" i="184"/>
  <c r="AB32" i="184"/>
  <c r="AB31" i="184"/>
  <c r="AB30" i="184"/>
  <c r="AB29" i="184"/>
  <c r="AB28" i="184"/>
  <c r="AB27" i="184"/>
  <c r="AB26" i="184"/>
  <c r="AB25" i="184"/>
  <c r="AB24" i="184"/>
  <c r="AB23" i="184"/>
  <c r="AB22" i="184"/>
  <c r="AB21" i="184"/>
  <c r="AB20" i="184"/>
  <c r="AB19" i="184"/>
  <c r="AB18" i="184"/>
  <c r="G19" i="184"/>
  <c r="A19" i="184"/>
  <c r="AB17" i="184"/>
  <c r="AB16" i="184"/>
  <c r="AB15" i="184"/>
  <c r="D10" i="184"/>
  <c r="A7" i="184"/>
  <c r="A4" i="184"/>
  <c r="AB2" i="184"/>
  <c r="A2" i="184"/>
  <c r="AD128" i="183"/>
  <c r="O10" i="183"/>
  <c r="AB128" i="183"/>
  <c r="AB127" i="183"/>
  <c r="AD125" i="183"/>
  <c r="AB125" i="183"/>
  <c r="AD124" i="183"/>
  <c r="AB124" i="183"/>
  <c r="AB122" i="183"/>
  <c r="AB121" i="183"/>
  <c r="AB120" i="183"/>
  <c r="AB118" i="183"/>
  <c r="AD111" i="183"/>
  <c r="D16" i="183" s="1"/>
  <c r="AB111" i="183"/>
  <c r="AD110" i="183"/>
  <c r="D15" i="183" s="1"/>
  <c r="AB110" i="183"/>
  <c r="AD109" i="183"/>
  <c r="D14" i="183" s="1"/>
  <c r="AB109" i="183"/>
  <c r="AD108" i="183"/>
  <c r="D13" i="183"/>
  <c r="AB108" i="183"/>
  <c r="AD105" i="183"/>
  <c r="AB105" i="183"/>
  <c r="AD104" i="183"/>
  <c r="D9" i="183" s="1"/>
  <c r="AB104" i="183"/>
  <c r="N91" i="183"/>
  <c r="AF9" i="183"/>
  <c r="G91" i="183" s="1"/>
  <c r="AD9" i="183"/>
  <c r="D91" i="183" s="1"/>
  <c r="AB9" i="183"/>
  <c r="C91" i="183" s="1"/>
  <c r="O90" i="183"/>
  <c r="K90" i="183"/>
  <c r="AF8" i="183"/>
  <c r="F90" i="183" s="1"/>
  <c r="AD8" i="183"/>
  <c r="E90" i="183" s="1"/>
  <c r="AB8" i="183"/>
  <c r="C90" i="183" s="1"/>
  <c r="J89" i="183"/>
  <c r="AF7" i="183"/>
  <c r="F89" i="183" s="1"/>
  <c r="AD7" i="183"/>
  <c r="E89" i="183" s="1"/>
  <c r="AB7" i="183"/>
  <c r="C89" i="183" s="1"/>
  <c r="M88" i="183"/>
  <c r="L88" i="183"/>
  <c r="AF6" i="183"/>
  <c r="G88" i="183" s="1"/>
  <c r="AD6" i="183"/>
  <c r="D88" i="183" s="1"/>
  <c r="AB6" i="183"/>
  <c r="C88" i="183" s="1"/>
  <c r="AF5" i="183"/>
  <c r="F87" i="183" s="1"/>
  <c r="AD5" i="183"/>
  <c r="D87" i="183" s="1"/>
  <c r="AB5" i="183"/>
  <c r="C87" i="183" s="1"/>
  <c r="J86" i="183"/>
  <c r="AF4" i="183"/>
  <c r="G86" i="183" s="1"/>
  <c r="AD4" i="183"/>
  <c r="D86" i="183" s="1"/>
  <c r="AB4" i="183"/>
  <c r="C86" i="183" s="1"/>
  <c r="N85" i="183"/>
  <c r="F85" i="183"/>
  <c r="J83" i="183"/>
  <c r="C83" i="183"/>
  <c r="A65" i="183"/>
  <c r="AB34" i="183"/>
  <c r="AB33" i="183"/>
  <c r="AB32" i="183"/>
  <c r="AB31" i="183"/>
  <c r="AB30" i="183"/>
  <c r="AB29" i="183"/>
  <c r="AB28" i="183"/>
  <c r="AB27" i="183"/>
  <c r="AB26" i="183"/>
  <c r="AB25" i="183"/>
  <c r="AB24" i="183"/>
  <c r="AB23" i="183"/>
  <c r="AB22" i="183"/>
  <c r="AB21" i="183"/>
  <c r="AB20" i="183"/>
  <c r="AB19" i="183"/>
  <c r="AB18" i="183"/>
  <c r="G19" i="183"/>
  <c r="A19" i="183"/>
  <c r="AB17" i="183"/>
  <c r="AB16" i="183"/>
  <c r="AB15" i="183"/>
  <c r="O14" i="183"/>
  <c r="D10" i="183"/>
  <c r="A7" i="183"/>
  <c r="A4" i="183"/>
  <c r="AB2" i="183"/>
  <c r="A2" i="183"/>
  <c r="AB128" i="182"/>
  <c r="AB127" i="182"/>
  <c r="AD125" i="182"/>
  <c r="AB125" i="182"/>
  <c r="AD124" i="182"/>
  <c r="AB124" i="182"/>
  <c r="AB122" i="182"/>
  <c r="AB121" i="182"/>
  <c r="AB120" i="182"/>
  <c r="AB111" i="182"/>
  <c r="AB110" i="182"/>
  <c r="AB109" i="182"/>
  <c r="AB108" i="182"/>
  <c r="AB105" i="182"/>
  <c r="AB104" i="182"/>
  <c r="K91" i="182"/>
  <c r="G91" i="182"/>
  <c r="E91" i="182"/>
  <c r="E90" i="182"/>
  <c r="J89" i="182"/>
  <c r="G89" i="182"/>
  <c r="E89" i="182"/>
  <c r="D89" i="182"/>
  <c r="M88" i="182"/>
  <c r="L88" i="182"/>
  <c r="G88" i="182"/>
  <c r="E88" i="182"/>
  <c r="D88" i="182"/>
  <c r="J87" i="182"/>
  <c r="F87" i="182"/>
  <c r="E87" i="182"/>
  <c r="D87" i="182"/>
  <c r="M86" i="182"/>
  <c r="J86" i="182"/>
  <c r="G86" i="182"/>
  <c r="E86" i="182"/>
  <c r="D86" i="182"/>
  <c r="N85" i="182"/>
  <c r="F85" i="182"/>
  <c r="C83" i="182"/>
  <c r="A65" i="182"/>
  <c r="AB34" i="182"/>
  <c r="AB33" i="182"/>
  <c r="AB32" i="182"/>
  <c r="AB31" i="182"/>
  <c r="AB30" i="182"/>
  <c r="AB29" i="182"/>
  <c r="AB28" i="182"/>
  <c r="AB27" i="182"/>
  <c r="AB26" i="182"/>
  <c r="AB25" i="182"/>
  <c r="AB24" i="182"/>
  <c r="AB23" i="182"/>
  <c r="AB22" i="182"/>
  <c r="AB21" i="182"/>
  <c r="AB20" i="182"/>
  <c r="AB19" i="182"/>
  <c r="AB18" i="182"/>
  <c r="G19" i="182"/>
  <c r="AB17" i="182"/>
  <c r="AB16" i="182"/>
  <c r="AB15" i="182"/>
  <c r="A7" i="182"/>
  <c r="A4" i="182"/>
  <c r="AB2" i="182"/>
  <c r="A2" i="182"/>
  <c r="AD128" i="181"/>
  <c r="O10" i="181" s="1"/>
  <c r="AB128" i="181"/>
  <c r="AD127" i="181"/>
  <c r="O9" i="181" s="1"/>
  <c r="AB127" i="181"/>
  <c r="AD125" i="181"/>
  <c r="AB125" i="181"/>
  <c r="AD124" i="181"/>
  <c r="AB124" i="181"/>
  <c r="AB122" i="181"/>
  <c r="AB121" i="181"/>
  <c r="AB120" i="181"/>
  <c r="AB118" i="181"/>
  <c r="O14" i="181" s="1"/>
  <c r="AD111" i="181"/>
  <c r="D16" i="181" s="1"/>
  <c r="AB111" i="181"/>
  <c r="AD110" i="181"/>
  <c r="D15" i="181"/>
  <c r="AB110" i="181"/>
  <c r="AD109" i="181"/>
  <c r="D14" i="181" s="1"/>
  <c r="AB109" i="181"/>
  <c r="AD108" i="181"/>
  <c r="D13" i="181" s="1"/>
  <c r="AB108" i="181"/>
  <c r="AD105" i="181"/>
  <c r="AB105" i="181"/>
  <c r="AD104" i="181"/>
  <c r="D9" i="181" s="1"/>
  <c r="AB104" i="181"/>
  <c r="N91" i="181"/>
  <c r="K91" i="181"/>
  <c r="AF9" i="181"/>
  <c r="F91" i="181"/>
  <c r="AD9" i="181"/>
  <c r="E91" i="181" s="1"/>
  <c r="AB9" i="181"/>
  <c r="C91" i="181" s="1"/>
  <c r="K90" i="181"/>
  <c r="AF8" i="181"/>
  <c r="F90" i="181" s="1"/>
  <c r="AD8" i="181"/>
  <c r="E90" i="181" s="1"/>
  <c r="AB8" i="181"/>
  <c r="C90" i="181" s="1"/>
  <c r="J89" i="181"/>
  <c r="AF7" i="181"/>
  <c r="G89" i="181" s="1"/>
  <c r="AD7" i="181"/>
  <c r="E89" i="181" s="1"/>
  <c r="AB7" i="181"/>
  <c r="C89" i="181" s="1"/>
  <c r="M88" i="181"/>
  <c r="L88" i="181"/>
  <c r="AF6" i="181"/>
  <c r="G88" i="181" s="1"/>
  <c r="AD6" i="181"/>
  <c r="D88" i="181" s="1"/>
  <c r="AB6" i="181"/>
  <c r="C88" i="181" s="1"/>
  <c r="J87" i="181"/>
  <c r="AF5" i="181"/>
  <c r="G87" i="181" s="1"/>
  <c r="AD5" i="181"/>
  <c r="E87" i="181" s="1"/>
  <c r="AB5" i="181"/>
  <c r="C87" i="181" s="1"/>
  <c r="J86" i="181"/>
  <c r="AF4" i="181"/>
  <c r="G86" i="181" s="1"/>
  <c r="AD4" i="181"/>
  <c r="D86" i="181" s="1"/>
  <c r="AB4" i="181"/>
  <c r="C86" i="181" s="1"/>
  <c r="N85" i="181"/>
  <c r="F85" i="181"/>
  <c r="C83" i="181"/>
  <c r="A65" i="181"/>
  <c r="A50" i="181"/>
  <c r="AB34" i="181"/>
  <c r="AB33" i="181"/>
  <c r="AB32" i="181"/>
  <c r="AB31" i="181"/>
  <c r="AB30" i="181"/>
  <c r="AB29" i="181"/>
  <c r="AB28" i="181"/>
  <c r="AB27" i="181"/>
  <c r="AB26" i="181"/>
  <c r="AB25" i="181"/>
  <c r="AB24" i="181"/>
  <c r="AB23" i="181"/>
  <c r="AB22" i="181"/>
  <c r="AB21" i="181"/>
  <c r="AB20" i="181"/>
  <c r="AB19" i="181"/>
  <c r="AB18" i="181"/>
  <c r="G19" i="181"/>
  <c r="A19" i="181"/>
  <c r="AB17" i="181"/>
  <c r="AB16" i="181"/>
  <c r="AB15" i="181"/>
  <c r="D10" i="181"/>
  <c r="O8" i="181"/>
  <c r="A7" i="181"/>
  <c r="A4" i="181"/>
  <c r="AB2" i="181"/>
  <c r="A2" i="181"/>
  <c r="AD128" i="180"/>
  <c r="O10" i="180" s="1"/>
  <c r="AB128" i="180"/>
  <c r="AD127" i="180"/>
  <c r="O9" i="180"/>
  <c r="AB127" i="180"/>
  <c r="AD125" i="180"/>
  <c r="AB125" i="180"/>
  <c r="AD124" i="180"/>
  <c r="AB124" i="180"/>
  <c r="AB122" i="180"/>
  <c r="AB121" i="180"/>
  <c r="AB120" i="180"/>
  <c r="AB118" i="180"/>
  <c r="O14" i="180" s="1"/>
  <c r="AD111" i="180"/>
  <c r="AB111" i="180"/>
  <c r="AD110" i="180"/>
  <c r="D15" i="180" s="1"/>
  <c r="AB110" i="180"/>
  <c r="AD109" i="180"/>
  <c r="D14" i="180" s="1"/>
  <c r="AB109" i="180"/>
  <c r="AD108" i="180"/>
  <c r="D13" i="180" s="1"/>
  <c r="AB108" i="180"/>
  <c r="AD105" i="180"/>
  <c r="D10" i="180" s="1"/>
  <c r="AB105" i="180"/>
  <c r="AD104" i="180"/>
  <c r="D9" i="180"/>
  <c r="AB104" i="180"/>
  <c r="O91" i="180"/>
  <c r="K91" i="180"/>
  <c r="AF9" i="180"/>
  <c r="G91" i="180" s="1"/>
  <c r="AD9" i="180"/>
  <c r="E91" i="180" s="1"/>
  <c r="AB9" i="180"/>
  <c r="C91" i="180" s="1"/>
  <c r="O90" i="180"/>
  <c r="K90" i="180"/>
  <c r="AF8" i="180"/>
  <c r="F90" i="180" s="1"/>
  <c r="AD8" i="180"/>
  <c r="D90" i="180" s="1"/>
  <c r="AB8" i="180"/>
  <c r="C90" i="180" s="1"/>
  <c r="J89" i="180"/>
  <c r="AF7" i="180"/>
  <c r="F89" i="180" s="1"/>
  <c r="AD7" i="180"/>
  <c r="E89" i="180" s="1"/>
  <c r="AB7" i="180"/>
  <c r="C89" i="180" s="1"/>
  <c r="M88" i="180"/>
  <c r="AF6" i="180"/>
  <c r="G88" i="180" s="1"/>
  <c r="AD6" i="180"/>
  <c r="D88" i="180" s="1"/>
  <c r="AB6" i="180"/>
  <c r="C88" i="180" s="1"/>
  <c r="J87" i="180"/>
  <c r="AF5" i="180"/>
  <c r="G87" i="180" s="1"/>
  <c r="AD5" i="180"/>
  <c r="D87" i="180" s="1"/>
  <c r="AB5" i="180"/>
  <c r="C87" i="180" s="1"/>
  <c r="N86" i="180"/>
  <c r="J86" i="180"/>
  <c r="AF4" i="180"/>
  <c r="F86" i="180" s="1"/>
  <c r="AD4" i="180"/>
  <c r="D86" i="180" s="1"/>
  <c r="AB4" i="180"/>
  <c r="C86" i="180" s="1"/>
  <c r="N85" i="180"/>
  <c r="F85" i="180"/>
  <c r="C83" i="180"/>
  <c r="A65" i="180"/>
  <c r="AB34" i="180"/>
  <c r="AB33" i="180"/>
  <c r="AB32" i="180"/>
  <c r="AB31" i="180"/>
  <c r="AB30" i="180"/>
  <c r="AB29" i="180"/>
  <c r="AB28" i="180"/>
  <c r="AB27" i="180"/>
  <c r="AB26" i="180"/>
  <c r="AB25" i="180"/>
  <c r="AB24" i="180"/>
  <c r="AB23" i="180"/>
  <c r="AB22" i="180"/>
  <c r="AB21" i="180"/>
  <c r="AB20" i="180"/>
  <c r="AB19" i="180"/>
  <c r="AB18" i="180"/>
  <c r="G19" i="180"/>
  <c r="AB17" i="180"/>
  <c r="AB16" i="180"/>
  <c r="AB15" i="180"/>
  <c r="D16" i="180"/>
  <c r="A7" i="180"/>
  <c r="A4" i="180"/>
  <c r="AB2" i="180"/>
  <c r="A2" i="180"/>
  <c r="J34" i="179"/>
  <c r="J33" i="179"/>
  <c r="J32" i="179"/>
  <c r="J31" i="179"/>
  <c r="J30" i="179"/>
  <c r="J29" i="179"/>
  <c r="J28" i="179"/>
  <c r="J27" i="179"/>
  <c r="J26" i="179"/>
  <c r="J25" i="179"/>
  <c r="J24" i="179"/>
  <c r="J23" i="179"/>
  <c r="J22" i="179"/>
  <c r="J21" i="179"/>
  <c r="J20" i="179"/>
  <c r="J19" i="179"/>
  <c r="J18" i="179"/>
  <c r="J17" i="179"/>
  <c r="J16" i="179"/>
  <c r="J15" i="179"/>
  <c r="J2" i="179"/>
  <c r="G1" i="179"/>
  <c r="C83" i="192"/>
  <c r="A50" i="192"/>
  <c r="A19" i="192"/>
  <c r="O8" i="191"/>
  <c r="A65" i="192"/>
  <c r="C83" i="193"/>
  <c r="A50" i="193"/>
  <c r="A19" i="193"/>
  <c r="D86" i="193"/>
  <c r="F87" i="193"/>
  <c r="A19" i="194"/>
  <c r="A50" i="194"/>
  <c r="A19" i="195"/>
  <c r="A50" i="195"/>
  <c r="A19" i="196"/>
  <c r="A50" i="196"/>
  <c r="G19" i="195"/>
  <c r="D8" i="192"/>
  <c r="A19" i="190"/>
  <c r="A50" i="190"/>
  <c r="A19" i="189"/>
  <c r="A50" i="189"/>
  <c r="A50" i="188"/>
  <c r="A50" i="187"/>
  <c r="A19" i="186"/>
  <c r="A50" i="186"/>
  <c r="A19" i="185"/>
  <c r="A50" i="185"/>
  <c r="A50" i="183"/>
  <c r="A19" i="182"/>
  <c r="A50" i="182"/>
  <c r="A19" i="180"/>
  <c r="A50" i="180"/>
  <c r="O86" i="197"/>
  <c r="O90" i="197"/>
  <c r="C89" i="195"/>
  <c r="D88" i="195"/>
  <c r="D88" i="193"/>
  <c r="F88" i="192"/>
  <c r="F87" i="190"/>
  <c r="D90" i="190"/>
  <c r="F91" i="190"/>
  <c r="D8" i="189"/>
  <c r="E87" i="188"/>
  <c r="E91" i="188"/>
  <c r="D87" i="197"/>
  <c r="D89" i="197"/>
  <c r="D86" i="186"/>
  <c r="F87" i="186"/>
  <c r="D87" i="185"/>
  <c r="D88" i="185"/>
  <c r="F89" i="185"/>
  <c r="F88" i="181"/>
  <c r="D8" i="191"/>
  <c r="G88" i="188"/>
  <c r="D88" i="188"/>
  <c r="D89" i="188"/>
  <c r="D88" i="187"/>
  <c r="D91" i="197"/>
  <c r="D86" i="197"/>
  <c r="E89" i="186"/>
  <c r="F89" i="195"/>
  <c r="G86" i="195"/>
  <c r="G90" i="195"/>
  <c r="D8" i="194"/>
  <c r="E90" i="192"/>
  <c r="F90" i="192"/>
  <c r="E86" i="191"/>
  <c r="D86" i="190"/>
  <c r="F89" i="190"/>
  <c r="F90" i="190"/>
  <c r="D90" i="188"/>
  <c r="E90" i="187"/>
  <c r="G90" i="197"/>
  <c r="G91" i="197"/>
  <c r="D86" i="185"/>
  <c r="G86" i="185"/>
  <c r="D90" i="184"/>
  <c r="E87" i="183"/>
  <c r="E86" i="181"/>
  <c r="L86" i="196"/>
  <c r="L90" i="197"/>
  <c r="F87" i="196"/>
  <c r="D86" i="196"/>
  <c r="G88" i="196"/>
  <c r="D86" i="195"/>
  <c r="F90" i="193"/>
  <c r="O8" i="193"/>
  <c r="F90" i="191"/>
  <c r="D89" i="191"/>
  <c r="E87" i="190"/>
  <c r="G86" i="190"/>
  <c r="F91" i="188"/>
  <c r="G86" i="187"/>
  <c r="F86" i="186"/>
  <c r="G90" i="185"/>
  <c r="D8" i="183"/>
  <c r="G87" i="183"/>
  <c r="D90" i="181"/>
  <c r="O91" i="181"/>
  <c r="N91" i="182"/>
  <c r="O88" i="183"/>
  <c r="O91" i="183"/>
  <c r="M87" i="184"/>
  <c r="N91" i="186"/>
  <c r="L86" i="187"/>
  <c r="M87" i="187"/>
  <c r="M86" i="190"/>
  <c r="N91" i="191"/>
  <c r="N91" i="192"/>
  <c r="L86" i="193"/>
  <c r="O91" i="193"/>
  <c r="O88" i="194"/>
  <c r="N91" i="194"/>
  <c r="O91" i="195"/>
  <c r="M86" i="196"/>
  <c r="M87" i="181"/>
  <c r="O89" i="181"/>
  <c r="O91" i="182"/>
  <c r="N91" i="184"/>
  <c r="L87" i="186"/>
  <c r="O91" i="186"/>
  <c r="M86" i="187"/>
  <c r="M86" i="188"/>
  <c r="N91" i="189"/>
  <c r="N91" i="190"/>
  <c r="L86" i="191"/>
  <c r="O91" i="191"/>
  <c r="O91" i="192"/>
  <c r="L87" i="193"/>
  <c r="O91" i="194"/>
  <c r="N91" i="196"/>
  <c r="L87" i="197"/>
  <c r="N91" i="197"/>
  <c r="N91" i="180"/>
  <c r="O91" i="184"/>
  <c r="L86" i="185"/>
  <c r="N91" i="185"/>
  <c r="L86" i="186"/>
  <c r="M87" i="186"/>
  <c r="N91" i="187"/>
  <c r="N91" i="188"/>
  <c r="M86" i="189"/>
  <c r="O91" i="189"/>
  <c r="O91" i="190"/>
  <c r="M86" i="191"/>
  <c r="M86" i="192"/>
  <c r="L86" i="194"/>
  <c r="L87" i="196"/>
  <c r="O91" i="196"/>
  <c r="F86" i="196"/>
  <c r="D90" i="195"/>
  <c r="F87" i="194"/>
  <c r="D89" i="193"/>
  <c r="O8" i="192"/>
  <c r="F88" i="191"/>
  <c r="D8" i="188"/>
  <c r="O8" i="188"/>
  <c r="D86" i="187"/>
  <c r="G88" i="186"/>
  <c r="G87" i="184"/>
  <c r="F88" i="184"/>
  <c r="C89" i="184"/>
  <c r="E91" i="183"/>
  <c r="F86" i="182"/>
  <c r="F89" i="182"/>
  <c r="F90" i="182"/>
  <c r="G91" i="181"/>
  <c r="F86" i="181"/>
  <c r="F87" i="181"/>
  <c r="O88" i="193" l="1"/>
  <c r="N88" i="193"/>
  <c r="O88" i="187"/>
  <c r="M89" i="197"/>
  <c r="N87" i="180"/>
  <c r="M90" i="181"/>
  <c r="O87" i="186"/>
  <c r="L90" i="192"/>
  <c r="N88" i="197"/>
  <c r="N88" i="189"/>
  <c r="O88" i="185"/>
  <c r="M89" i="181"/>
  <c r="N90" i="181"/>
  <c r="N87" i="182"/>
  <c r="L90" i="182"/>
  <c r="N90" i="184"/>
  <c r="N87" i="185"/>
  <c r="L89" i="187"/>
  <c r="O90" i="187"/>
  <c r="M90" i="188"/>
  <c r="J83" i="189"/>
  <c r="J87" i="190"/>
  <c r="M89" i="190"/>
  <c r="N90" i="190"/>
  <c r="O87" i="191"/>
  <c r="M90" i="192"/>
  <c r="L89" i="194"/>
  <c r="N90" i="194"/>
  <c r="J87" i="195"/>
  <c r="N88" i="196"/>
  <c r="O88" i="188"/>
  <c r="O88" i="181"/>
  <c r="L90" i="180"/>
  <c r="O90" i="181"/>
  <c r="O87" i="184"/>
  <c r="O90" i="184"/>
  <c r="O87" i="185"/>
  <c r="N90" i="188"/>
  <c r="O87" i="189"/>
  <c r="O90" i="190"/>
  <c r="O88" i="186"/>
  <c r="L86" i="184"/>
  <c r="M86" i="197"/>
  <c r="O88" i="192"/>
  <c r="O88" i="189"/>
  <c r="L86" i="188"/>
  <c r="O88" i="180"/>
  <c r="M89" i="180"/>
  <c r="M90" i="180"/>
  <c r="L86" i="181"/>
  <c r="O87" i="181"/>
  <c r="N90" i="182"/>
  <c r="J87" i="183"/>
  <c r="L91" i="185"/>
  <c r="M86" i="186"/>
  <c r="N90" i="186"/>
  <c r="O87" i="187"/>
  <c r="O87" i="188"/>
  <c r="M89" i="188"/>
  <c r="O90" i="188"/>
  <c r="J83" i="190"/>
  <c r="L86" i="190"/>
  <c r="N87" i="190"/>
  <c r="N90" i="191"/>
  <c r="O90" i="192"/>
  <c r="O90" i="193"/>
  <c r="N87" i="194"/>
  <c r="J83" i="195"/>
  <c r="N90" i="195"/>
  <c r="M87" i="197"/>
  <c r="L89" i="190"/>
  <c r="M90" i="190"/>
  <c r="N87" i="191"/>
  <c r="N87" i="192"/>
  <c r="M90" i="194"/>
  <c r="O88" i="184"/>
  <c r="J83" i="197"/>
  <c r="N87" i="181"/>
  <c r="L91" i="181"/>
  <c r="O87" i="182"/>
  <c r="M90" i="182"/>
  <c r="L91" i="186"/>
  <c r="N87" i="187"/>
  <c r="O88" i="190"/>
  <c r="N90" i="192"/>
  <c r="O90" i="194"/>
  <c r="O87" i="195"/>
  <c r="N88" i="195"/>
  <c r="N88" i="190"/>
  <c r="L86" i="182"/>
  <c r="L86" i="192"/>
  <c r="L86" i="189"/>
  <c r="N88" i="192"/>
  <c r="N87" i="197"/>
  <c r="N90" i="180"/>
  <c r="L91" i="180"/>
  <c r="O90" i="182"/>
  <c r="O87" i="183"/>
  <c r="N88" i="184"/>
  <c r="N90" i="185"/>
  <c r="J87" i="186"/>
  <c r="O90" i="186"/>
  <c r="N88" i="188"/>
  <c r="N90" i="189"/>
  <c r="J87" i="192"/>
  <c r="O90" i="195"/>
  <c r="O87" i="196"/>
  <c r="G89" i="196"/>
  <c r="D8" i="196"/>
  <c r="D91" i="196"/>
  <c r="E87" i="196"/>
  <c r="G88" i="195"/>
  <c r="C86" i="195"/>
  <c r="G86" i="194"/>
  <c r="E91" i="194"/>
  <c r="E87" i="194"/>
  <c r="F86" i="193"/>
  <c r="F91" i="193"/>
  <c r="D87" i="192"/>
  <c r="D89" i="192"/>
  <c r="D88" i="191"/>
  <c r="D87" i="189"/>
  <c r="E86" i="189"/>
  <c r="E90" i="189"/>
  <c r="D86" i="188"/>
  <c r="G90" i="188"/>
  <c r="G89" i="187"/>
  <c r="E91" i="187"/>
  <c r="G88" i="197"/>
  <c r="D88" i="197"/>
  <c r="E91" i="184"/>
  <c r="D89" i="183"/>
  <c r="F91" i="183"/>
  <c r="O8" i="183"/>
  <c r="F86" i="183"/>
  <c r="D90" i="183"/>
  <c r="D89" i="181"/>
  <c r="E88" i="181"/>
  <c r="F89" i="181"/>
  <c r="D91" i="181"/>
  <c r="G90" i="181"/>
  <c r="D87" i="181"/>
  <c r="D8" i="181"/>
  <c r="O8" i="180"/>
  <c r="G89" i="180"/>
  <c r="N90" i="197"/>
  <c r="J83" i="181"/>
  <c r="J83" i="182"/>
  <c r="L89" i="182"/>
  <c r="J83" i="185"/>
  <c r="L89" i="186"/>
  <c r="L90" i="186"/>
  <c r="M89" i="187"/>
  <c r="M90" i="187"/>
  <c r="L89" i="191"/>
  <c r="L90" i="191"/>
  <c r="K91" i="191"/>
  <c r="J83" i="192"/>
  <c r="M89" i="192"/>
  <c r="K91" i="192"/>
  <c r="J83" i="194"/>
  <c r="M89" i="194"/>
  <c r="K91" i="194"/>
  <c r="M90" i="195"/>
  <c r="O88" i="182"/>
  <c r="M89" i="182"/>
  <c r="L89" i="183"/>
  <c r="L90" i="183"/>
  <c r="K91" i="183"/>
  <c r="L90" i="184"/>
  <c r="L89" i="185"/>
  <c r="L90" i="185"/>
  <c r="J83" i="186"/>
  <c r="M89" i="186"/>
  <c r="M90" i="186"/>
  <c r="J83" i="187"/>
  <c r="K91" i="187"/>
  <c r="L89" i="189"/>
  <c r="L90" i="189"/>
  <c r="J83" i="191"/>
  <c r="O88" i="191"/>
  <c r="M89" i="191"/>
  <c r="M90" i="191"/>
  <c r="L89" i="193"/>
  <c r="L90" i="193"/>
  <c r="N88" i="194"/>
  <c r="M90" i="196"/>
  <c r="J83" i="180"/>
  <c r="N88" i="180"/>
  <c r="L89" i="180"/>
  <c r="N88" i="183"/>
  <c r="M89" i="183"/>
  <c r="M90" i="183"/>
  <c r="L89" i="184"/>
  <c r="M90" i="184"/>
  <c r="M89" i="185"/>
  <c r="K91" i="186"/>
  <c r="J83" i="188"/>
  <c r="L89" i="188"/>
  <c r="L90" i="188"/>
  <c r="M89" i="189"/>
  <c r="M90" i="189"/>
  <c r="L88" i="197"/>
  <c r="G90" i="196"/>
  <c r="F91" i="196"/>
  <c r="D89" i="196"/>
  <c r="D90" i="194"/>
  <c r="F89" i="193"/>
  <c r="D90" i="193"/>
  <c r="D91" i="193"/>
  <c r="D87" i="193"/>
  <c r="F88" i="193"/>
  <c r="F87" i="192"/>
  <c r="G91" i="192"/>
  <c r="D91" i="192"/>
  <c r="G86" i="192"/>
  <c r="D8" i="190"/>
  <c r="O8" i="190"/>
  <c r="O8" i="189"/>
  <c r="G91" i="189"/>
  <c r="F88" i="189"/>
  <c r="D88" i="189"/>
  <c r="F89" i="188"/>
  <c r="F87" i="188"/>
  <c r="F90" i="187"/>
  <c r="C86" i="187"/>
  <c r="G91" i="187"/>
  <c r="O8" i="197"/>
  <c r="D89" i="185"/>
  <c r="D86" i="184"/>
  <c r="E87" i="184"/>
  <c r="F89" i="184"/>
  <c r="C86" i="182"/>
  <c r="G86" i="180"/>
  <c r="G90" i="180"/>
  <c r="F88" i="180"/>
  <c r="E88" i="180"/>
  <c r="O89" i="187"/>
  <c r="O89" i="185"/>
  <c r="N89" i="184"/>
  <c r="N89" i="189"/>
  <c r="N89" i="194"/>
  <c r="N89" i="188"/>
  <c r="N89" i="187"/>
  <c r="N89" i="191"/>
  <c r="M91" i="185"/>
  <c r="M91" i="186"/>
  <c r="O86" i="194"/>
  <c r="N86" i="187"/>
  <c r="N86" i="185"/>
  <c r="N86" i="182"/>
  <c r="N86" i="194"/>
  <c r="M87" i="195"/>
  <c r="O89" i="183"/>
  <c r="M87" i="180"/>
  <c r="N89" i="190"/>
  <c r="O89" i="184"/>
  <c r="N89" i="180"/>
  <c r="O86" i="180"/>
  <c r="M91" i="182"/>
  <c r="M91" i="183"/>
  <c r="J88" i="184"/>
  <c r="L91" i="184"/>
  <c r="J88" i="186"/>
  <c r="O86" i="187"/>
  <c r="J88" i="187"/>
  <c r="L91" i="187"/>
  <c r="N86" i="188"/>
  <c r="M91" i="188"/>
  <c r="L91" i="190"/>
  <c r="O86" i="191"/>
  <c r="O89" i="191"/>
  <c r="O86" i="195"/>
  <c r="N89" i="195"/>
  <c r="L91" i="197"/>
  <c r="L91" i="193"/>
  <c r="M91" i="192"/>
  <c r="M91" i="191"/>
  <c r="L91" i="189"/>
  <c r="L91" i="188"/>
  <c r="L91" i="183"/>
  <c r="M91" i="180"/>
  <c r="M91" i="194"/>
  <c r="L91" i="192"/>
  <c r="O89" i="180"/>
  <c r="N89" i="181"/>
  <c r="M87" i="185"/>
  <c r="M87" i="182"/>
  <c r="L87" i="195"/>
  <c r="L87" i="185"/>
  <c r="L87" i="190"/>
  <c r="L87" i="191"/>
  <c r="N89" i="182"/>
  <c r="N89" i="183"/>
  <c r="L87" i="180"/>
  <c r="O89" i="192"/>
  <c r="M87" i="189"/>
  <c r="L87" i="181"/>
  <c r="J88" i="181"/>
  <c r="O86" i="182"/>
  <c r="N86" i="183"/>
  <c r="M91" i="184"/>
  <c r="J88" i="185"/>
  <c r="M91" i="187"/>
  <c r="O86" i="188"/>
  <c r="L87" i="188"/>
  <c r="M91" i="190"/>
  <c r="J88" i="193"/>
  <c r="L91" i="194"/>
  <c r="L91" i="195"/>
  <c r="N86" i="196"/>
  <c r="M87" i="196"/>
  <c r="O88" i="197"/>
  <c r="O88" i="196"/>
  <c r="N88" i="181"/>
  <c r="N88" i="187"/>
  <c r="N88" i="186"/>
  <c r="N88" i="182"/>
  <c r="N88" i="191"/>
  <c r="O88" i="195"/>
  <c r="J89" i="196"/>
  <c r="J89" i="190"/>
  <c r="J89" i="186"/>
  <c r="J89" i="192"/>
  <c r="O89" i="195"/>
  <c r="J88" i="180"/>
  <c r="M91" i="181"/>
  <c r="L91" i="182"/>
  <c r="N89" i="192"/>
  <c r="O89" i="188"/>
  <c r="N89" i="185"/>
  <c r="L87" i="182"/>
  <c r="N89" i="197"/>
  <c r="O89" i="194"/>
  <c r="O89" i="189"/>
  <c r="M87" i="183"/>
  <c r="O89" i="196"/>
  <c r="L87" i="194"/>
  <c r="N89" i="186"/>
  <c r="L87" i="183"/>
  <c r="N86" i="181"/>
  <c r="O89" i="182"/>
  <c r="O86" i="183"/>
  <c r="N86" i="184"/>
  <c r="O86" i="185"/>
  <c r="M91" i="189"/>
  <c r="N86" i="190"/>
  <c r="J88" i="191"/>
  <c r="N86" i="193"/>
  <c r="M91" i="195"/>
  <c r="O86" i="196"/>
  <c r="L91" i="196"/>
  <c r="J86" i="197"/>
  <c r="J86" i="190"/>
  <c r="J86" i="186"/>
  <c r="L89" i="197"/>
  <c r="M89" i="196"/>
  <c r="M89" i="195"/>
  <c r="L89" i="192"/>
  <c r="M89" i="184"/>
  <c r="L89" i="181"/>
  <c r="L89" i="196"/>
  <c r="L89" i="195"/>
  <c r="K90" i="197"/>
  <c r="K90" i="194"/>
  <c r="K90" i="192"/>
  <c r="K90" i="184"/>
  <c r="K90" i="182"/>
  <c r="J88" i="197"/>
  <c r="J88" i="194"/>
  <c r="J88" i="189"/>
  <c r="J88" i="188"/>
  <c r="J88" i="183"/>
  <c r="J88" i="182"/>
  <c r="J88" i="192"/>
  <c r="M87" i="193"/>
  <c r="O89" i="190"/>
  <c r="M87" i="194"/>
  <c r="O89" i="186"/>
  <c r="M87" i="192"/>
  <c r="M87" i="188"/>
  <c r="M91" i="197"/>
  <c r="O86" i="181"/>
  <c r="O86" i="184"/>
  <c r="N86" i="189"/>
  <c r="O86" i="190"/>
  <c r="J88" i="190"/>
  <c r="N86" i="192"/>
  <c r="O86" i="193"/>
  <c r="M91" i="193"/>
  <c r="N89" i="196"/>
  <c r="M91" i="196"/>
  <c r="M86" i="194"/>
  <c r="M86" i="181"/>
  <c r="L86" i="183"/>
  <c r="M86" i="180"/>
  <c r="M86" i="183"/>
  <c r="M86" i="193"/>
  <c r="L86" i="195"/>
  <c r="J87" i="197"/>
  <c r="J87" i="194"/>
  <c r="J87" i="187"/>
  <c r="O89" i="197"/>
  <c r="M90" i="197"/>
  <c r="L90" i="196"/>
  <c r="L90" i="187"/>
  <c r="M90" i="185"/>
  <c r="L90" i="181"/>
  <c r="M90" i="193"/>
  <c r="K91" i="196"/>
  <c r="K91" i="185"/>
  <c r="K91" i="193"/>
  <c r="O87" i="180"/>
  <c r="L88" i="180"/>
  <c r="N87" i="183"/>
  <c r="N90" i="183"/>
  <c r="N87" i="184"/>
  <c r="M88" i="186"/>
  <c r="N87" i="188"/>
  <c r="N87" i="189"/>
  <c r="O90" i="189"/>
  <c r="O87" i="190"/>
  <c r="M88" i="190"/>
  <c r="L88" i="191"/>
  <c r="O90" i="191"/>
  <c r="L88" i="192"/>
  <c r="F87" i="195"/>
  <c r="D89" i="195"/>
  <c r="D86" i="194"/>
  <c r="F90" i="194"/>
  <c r="G89" i="194"/>
  <c r="D89" i="194"/>
  <c r="F89" i="191"/>
  <c r="G91" i="191"/>
  <c r="E90" i="191"/>
  <c r="F87" i="191"/>
  <c r="E87" i="191"/>
  <c r="F88" i="190"/>
  <c r="E89" i="190"/>
  <c r="D91" i="190"/>
  <c r="G90" i="189"/>
  <c r="F87" i="189"/>
  <c r="F86" i="189"/>
  <c r="F86" i="188"/>
  <c r="D89" i="187"/>
  <c r="G89" i="186"/>
  <c r="D91" i="186"/>
  <c r="D8" i="186"/>
  <c r="E87" i="186"/>
  <c r="F91" i="186"/>
  <c r="F87" i="185"/>
  <c r="E90" i="185"/>
  <c r="F91" i="184"/>
  <c r="F88" i="183"/>
  <c r="G90" i="183"/>
  <c r="F88" i="182"/>
  <c r="E90" i="180"/>
  <c r="E87" i="180"/>
  <c r="E86" i="180"/>
  <c r="K90" i="186"/>
  <c r="J86" i="187"/>
  <c r="K90" i="189"/>
  <c r="K90" i="190"/>
  <c r="J86" i="191"/>
  <c r="O87" i="192"/>
  <c r="J86" i="193"/>
  <c r="J89" i="193"/>
  <c r="J88" i="195"/>
  <c r="N87" i="196"/>
  <c r="L86" i="197"/>
  <c r="K90" i="196"/>
  <c r="J83" i="196"/>
  <c r="O87" i="197"/>
  <c r="J89" i="197"/>
  <c r="K91" i="197"/>
  <c r="J86" i="195"/>
  <c r="K90" i="195"/>
  <c r="J86" i="196"/>
  <c r="J86" i="185"/>
  <c r="N87" i="193"/>
  <c r="K90" i="193"/>
  <c r="J86" i="194"/>
  <c r="O87" i="194"/>
  <c r="M86" i="195"/>
  <c r="K90" i="188"/>
  <c r="O87" i="193"/>
  <c r="J89" i="194"/>
  <c r="J89" i="195"/>
  <c r="K91" i="195"/>
  <c r="D90" i="196"/>
  <c r="O8" i="196"/>
  <c r="E87" i="195"/>
  <c r="G91" i="195"/>
  <c r="E91" i="195"/>
  <c r="F91" i="194"/>
  <c r="O8" i="194"/>
  <c r="G88" i="194"/>
  <c r="D8" i="193"/>
  <c r="F89" i="192"/>
  <c r="D86" i="192"/>
  <c r="E91" i="191"/>
  <c r="G86" i="191"/>
  <c r="D88" i="190"/>
  <c r="D89" i="189"/>
  <c r="D87" i="187"/>
  <c r="F88" i="187"/>
  <c r="D90" i="197"/>
  <c r="F87" i="197"/>
  <c r="C86" i="197"/>
  <c r="G90" i="186"/>
  <c r="G91" i="185"/>
  <c r="O8" i="185"/>
  <c r="D91" i="185"/>
  <c r="F88" i="185"/>
  <c r="D8" i="185"/>
  <c r="D89" i="184"/>
  <c r="F86" i="184"/>
  <c r="E86" i="183"/>
  <c r="G89" i="183"/>
  <c r="E88" i="183"/>
  <c r="O8" i="182"/>
  <c r="D91" i="180"/>
  <c r="F87" i="180"/>
  <c r="F91" i="180"/>
  <c r="D8" i="180"/>
  <c r="D89" i="180"/>
</calcChain>
</file>

<file path=xl/sharedStrings.xml><?xml version="1.0" encoding="utf-8"?>
<sst xmlns="http://schemas.openxmlformats.org/spreadsheetml/2006/main" count="3692" uniqueCount="171">
  <si>
    <t>Change in</t>
  </si>
  <si>
    <t>Number</t>
  </si>
  <si>
    <t>last year</t>
  </si>
  <si>
    <t>Jobs</t>
  </si>
  <si>
    <t>Held by men</t>
  </si>
  <si>
    <t>Held by women</t>
  </si>
  <si>
    <t>Employed persons</t>
  </si>
  <si>
    <t>Total employment income</t>
  </si>
  <si>
    <t>Number of jobs and employed persons in</t>
  </si>
  <si>
    <t>Single job holders</t>
  </si>
  <si>
    <t>Multiple job holders</t>
  </si>
  <si>
    <t>OMUEs</t>
  </si>
  <si>
    <t>Number of jobs</t>
  </si>
  <si>
    <t>Type of organisation</t>
  </si>
  <si>
    <t>Private sector entities</t>
  </si>
  <si>
    <t>Incorporated</t>
  </si>
  <si>
    <t>Unincorporated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</si>
  <si>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</si>
  <si>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</si>
  <si>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</si>
  <si>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</si>
  <si>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</si>
  <si>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</si>
  <si>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Spotlight</t>
  </si>
  <si>
    <t>Formatted</t>
  </si>
  <si>
    <t>1 year mv</t>
  </si>
  <si>
    <t>5 year mv</t>
  </si>
  <si>
    <t>Total jobs</t>
  </si>
  <si>
    <t>Duration adjusted median income</t>
  </si>
  <si>
    <t>Employee jobs</t>
  </si>
  <si>
    <t>OMUE jobs</t>
  </si>
  <si>
    <t>Jobs per industry</t>
  </si>
  <si>
    <t>Distribution</t>
  </si>
  <si>
    <t>Total job holders</t>
  </si>
  <si>
    <t>Jobs by age/sex</t>
  </si>
  <si>
    <t>Male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</si>
  <si>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</si>
  <si>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</si>
  <si>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</si>
  <si>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</si>
  <si>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</si>
  <si>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</si>
  <si>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</si>
  <si>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</si>
  <si>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</si>
  <si>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</si>
  <si>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</si>
  <si>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</si>
  <si>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</si>
  <si>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</si>
  <si>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</si>
  <si>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</si>
  <si>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</si>
  <si>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Total</t>
  </si>
  <si>
    <t>Female</t>
  </si>
  <si>
    <t>Employed persons by occupation</t>
  </si>
  <si>
    <t>Managers</t>
  </si>
  <si>
    <t>Professionals</t>
  </si>
  <si>
    <t>Labourers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</si>
  <si>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</si>
  <si>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</si>
  <si>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</si>
  <si>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</si>
  <si>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</si>
  <si>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</si>
  <si>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</si>
  <si>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</si>
  <si>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</si>
  <si>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</si>
  <si>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</si>
  <si>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</si>
  <si>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</si>
  <si>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</si>
  <si>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</si>
  <si>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</si>
  <si>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</si>
  <si>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</si>
  <si>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</si>
  <si>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Total all services</t>
  </si>
  <si>
    <t xml:space="preserve">            Australian Bureau of Statistics</t>
  </si>
  <si>
    <t>Males</t>
  </si>
  <si>
    <t>Females</t>
  </si>
  <si>
    <t>Duration adjusted median income (jobs)</t>
  </si>
  <si>
    <t>%</t>
  </si>
  <si>
    <t>Employees</t>
  </si>
  <si>
    <t>Persons</t>
  </si>
  <si>
    <t>Multi jobs male</t>
  </si>
  <si>
    <t>Multi jobs female</t>
  </si>
  <si>
    <t>2016-17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</si>
  <si>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</si>
  <si>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</si>
  <si>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</si>
  <si>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</si>
  <si>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Average age of employed persons</t>
  </si>
  <si>
    <t>Yrs</t>
  </si>
  <si>
    <t>Median income per job</t>
  </si>
  <si>
    <t>Persons average age</t>
  </si>
  <si>
    <t>Persons employees</t>
  </si>
  <si>
    <t>Persons OMUEs</t>
  </si>
  <si>
    <t>Persons both employees and OMUEs</t>
  </si>
  <si>
    <t>Employees plus both emp/OMUE</t>
  </si>
  <si>
    <t>OMUEs plus both emp/OMUE</t>
  </si>
  <si>
    <t>Employed persons male</t>
  </si>
  <si>
    <t>Employed persons female</t>
  </si>
  <si>
    <t>Alice Springs</t>
  </si>
  <si>
    <t>Barkly</t>
  </si>
  <si>
    <t>Belyuen</t>
  </si>
  <si>
    <t>Central Desert</t>
  </si>
  <si>
    <t>Coomalie</t>
  </si>
  <si>
    <t>Darwin</t>
  </si>
  <si>
    <t>East Arnhem</t>
  </si>
  <si>
    <t>Katherine</t>
  </si>
  <si>
    <t>Litchfield</t>
  </si>
  <si>
    <t>MacDonnell</t>
  </si>
  <si>
    <t>13.10</t>
  </si>
  <si>
    <t>Palmerston</t>
  </si>
  <si>
    <t>Roper Gulf</t>
  </si>
  <si>
    <t>Tiwi Islands</t>
  </si>
  <si>
    <t>Victoria Daly</t>
  </si>
  <si>
    <t>Wagait</t>
  </si>
  <si>
    <t>West Arnhem</t>
  </si>
  <si>
    <t>West Daly</t>
  </si>
  <si>
    <t>1 Year mv</t>
  </si>
  <si>
    <t>7 Year mv</t>
  </si>
  <si>
    <t>2017-18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</si>
  <si>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</si>
  <si>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</si>
  <si>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</si>
  <si>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</si>
  <si>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</si>
  <si>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Change</t>
  </si>
  <si>
    <t>* Totals may differ from the sum of their components due to perturbation</t>
  </si>
  <si>
    <t>and data which could not be classified to component characteristics.</t>
  </si>
  <si>
    <t>2018-19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</si>
  <si>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</si>
  <si>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</si>
  <si>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</si>
  <si>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</si>
  <si>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</si>
  <si>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</si>
  <si>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</si>
  <si>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</si>
  <si>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</si>
  <si>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13.11</t>
  </si>
  <si>
    <t>13.12</t>
  </si>
  <si>
    <t>13.13</t>
  </si>
  <si>
    <t>13.14</t>
  </si>
  <si>
    <t>13.15</t>
  </si>
  <si>
    <t>13.16</t>
  </si>
  <si>
    <t>13.17</t>
  </si>
  <si>
    <t>Northern Territory</t>
  </si>
  <si>
    <t>* Data for some LGAs are supressed due to small counts.</t>
  </si>
  <si>
    <t>Multiple Job Holders</t>
  </si>
  <si>
    <t>Single Job Holders</t>
  </si>
  <si>
    <t>2019-20</t>
  </si>
  <si>
    <t>Person employees distribution</t>
  </si>
  <si>
    <t>Person OMUEs distribution</t>
  </si>
  <si>
    <t>Person both employees and OMUEs distribution</t>
  </si>
  <si>
    <t>Both Employees and OMUEs</t>
  </si>
  <si>
    <t>* OMUEs = Owners of Unincorporated Enterprises</t>
  </si>
  <si>
    <t>Darwin Waterfront Precinct</t>
  </si>
  <si>
    <t>13.18</t>
  </si>
  <si>
    <t>2020-21</t>
  </si>
  <si>
    <t>Duration adjusted median employee income per job in</t>
  </si>
  <si>
    <t xml:space="preserve">* Data in this release is on Australian Statistical Geography Standard (ASGS) Edition 3. </t>
  </si>
  <si>
    <t>2021-22</t>
  </si>
  <si>
    <t>For further information about these and related statistics visit abs.gov.au/about/contact-us.</t>
  </si>
  <si>
    <t>* There are some small revisions to data for 2017-18 to 2019-20.</t>
  </si>
  <si>
    <t>Released at 11.30am (Canberra time) 14 November 2025</t>
  </si>
  <si>
    <t>2022-23</t>
  </si>
  <si>
    <t>© Commonwealth of Australia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</si>
</sst>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#,##0.0"/>
    <numFmt numFmtId="167" formatCode="&quot;$&quot;#,##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2"/>
      <color indexed="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rgb="FF6E6E73"/>
      <name val="Segoe U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</cellStyleXfs>
  <cellXfs count="148">
    <xf numFmtId="0" fontId="0" fillId="0" borderId="0" xfId="0"/>
    <xf numFmtId="0" fontId="7" fillId="0" borderId="0" xfId="0" applyFont="1"/>
    <xf numFmtId="0" fontId="8" fillId="3" borderId="0" xfId="3" applyFont="1" applyFill="1" applyAlignment="1">
      <alignment vertical="center"/>
    </xf>
    <xf numFmtId="0" fontId="0" fillId="0" borderId="0" xfId="0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12" fillId="0" borderId="0" xfId="3" applyFont="1"/>
    <xf numFmtId="0" fontId="12" fillId="0" borderId="0" xfId="3" applyFont="1" applyAlignment="1">
      <alignment horizontal="left"/>
    </xf>
    <xf numFmtId="0" fontId="13" fillId="0" borderId="0" xfId="3" applyFont="1"/>
    <xf numFmtId="0" fontId="14" fillId="0" borderId="0" xfId="0" applyFont="1"/>
    <xf numFmtId="0" fontId="3" fillId="0" borderId="10" xfId="3" applyBorder="1" applyAlignment="1" applyProtection="1">
      <alignment wrapText="1"/>
      <protection locked="0"/>
    </xf>
    <xf numFmtId="0" fontId="3" fillId="0" borderId="10" xfId="3" applyBorder="1" applyAlignment="1">
      <alignment wrapText="1"/>
    </xf>
    <xf numFmtId="0" fontId="12" fillId="0" borderId="0" xfId="5" applyFont="1" applyAlignment="1" applyProtection="1"/>
    <xf numFmtId="0" fontId="10" fillId="0" borderId="0" xfId="5" applyAlignment="1" applyProtection="1"/>
    <xf numFmtId="0" fontId="3" fillId="0" borderId="0" xfId="3" applyAlignment="1">
      <alignment horizontal="left"/>
    </xf>
    <xf numFmtId="0" fontId="3" fillId="0" borderId="0" xfId="3"/>
    <xf numFmtId="0" fontId="16" fillId="0" borderId="0" xfId="5" applyFont="1" applyFill="1" applyAlignment="1" applyProtection="1">
      <alignment horizontal="left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3" applyFont="1" applyAlignment="1" applyProtection="1">
      <alignment vertical="center"/>
      <protection locked="0" hidden="1"/>
    </xf>
    <xf numFmtId="0" fontId="26" fillId="0" borderId="11" xfId="6" applyAlignment="1">
      <alignment horizontal="right"/>
    </xf>
    <xf numFmtId="0" fontId="26" fillId="0" borderId="11" xfId="6" applyFill="1" applyAlignment="1">
      <alignment horizontal="right"/>
    </xf>
    <xf numFmtId="0" fontId="6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6" fillId="0" borderId="0" xfId="7"/>
    <xf numFmtId="0" fontId="0" fillId="0" borderId="0" xfId="0" applyAlignment="1">
      <alignment horizontal="right"/>
    </xf>
    <xf numFmtId="2" fontId="0" fillId="0" borderId="0" xfId="1" applyNumberFormat="1" applyFont="1"/>
    <xf numFmtId="0" fontId="26" fillId="0" borderId="0" xfId="7" applyAlignment="1">
      <alignment horizontal="left" indent="1"/>
    </xf>
    <xf numFmtId="0" fontId="23" fillId="0" borderId="3" xfId="0" applyFont="1" applyBorder="1" applyProtection="1">
      <protection locked="0" hidden="1"/>
    </xf>
    <xf numFmtId="0" fontId="23" fillId="0" borderId="5" xfId="0" applyFont="1" applyBorder="1" applyAlignment="1" applyProtection="1">
      <alignment horizontal="left" indent="1"/>
      <protection locked="0" hidden="1"/>
    </xf>
    <xf numFmtId="0" fontId="17" fillId="0" borderId="5" xfId="0" applyFont="1" applyBorder="1" applyProtection="1">
      <protection locked="0" hidden="1"/>
    </xf>
    <xf numFmtId="3" fontId="0" fillId="0" borderId="0" xfId="0" applyNumberFormat="1"/>
    <xf numFmtId="0" fontId="16" fillId="0" borderId="5" xfId="0" applyFont="1" applyBorder="1" applyAlignment="1" applyProtection="1">
      <alignment horizontal="left" indent="1"/>
      <protection locked="0" hidden="1"/>
    </xf>
    <xf numFmtId="0" fontId="26" fillId="0" borderId="11" xfId="6"/>
    <xf numFmtId="0" fontId="23" fillId="0" borderId="8" xfId="0" applyFont="1" applyBorder="1" applyProtection="1">
      <protection locked="0" hidden="1"/>
    </xf>
    <xf numFmtId="0" fontId="23" fillId="0" borderId="8" xfId="0" applyFont="1" applyBorder="1" applyAlignment="1" applyProtection="1">
      <alignment horizontal="right"/>
      <protection locked="0" hidden="1"/>
    </xf>
    <xf numFmtId="0" fontId="23" fillId="0" borderId="9" xfId="0" applyFont="1" applyBorder="1" applyAlignment="1" applyProtection="1">
      <alignment horizontal="center"/>
      <protection locked="0" hidden="1"/>
    </xf>
    <xf numFmtId="0" fontId="0" fillId="0" borderId="0" xfId="0" applyAlignment="1">
      <alignment horizontal="left" indent="1"/>
    </xf>
    <xf numFmtId="4" fontId="0" fillId="0" borderId="0" xfId="0" applyNumberFormat="1"/>
    <xf numFmtId="0" fontId="27" fillId="0" borderId="12" xfId="8" applyAlignment="1">
      <alignment horizontal="left" indent="1"/>
    </xf>
    <xf numFmtId="4" fontId="27" fillId="0" borderId="12" xfId="8" applyNumberFormat="1"/>
    <xf numFmtId="3" fontId="27" fillId="0" borderId="12" xfId="8" applyNumberFormat="1"/>
    <xf numFmtId="9" fontId="27" fillId="0" borderId="12" xfId="8" applyNumberFormat="1"/>
    <xf numFmtId="2" fontId="0" fillId="0" borderId="0" xfId="0" applyNumberFormat="1"/>
    <xf numFmtId="0" fontId="26" fillId="0" borderId="11" xfId="6" applyAlignment="1">
      <alignment horizontal="left"/>
    </xf>
    <xf numFmtId="0" fontId="18" fillId="2" borderId="0" xfId="0" applyFont="1" applyFill="1" applyProtection="1">
      <protection locked="0" hidden="1"/>
    </xf>
    <xf numFmtId="0" fontId="19" fillId="2" borderId="0" xfId="0" applyFont="1" applyFill="1" applyProtection="1">
      <protection locked="0" hidden="1"/>
    </xf>
    <xf numFmtId="0" fontId="18" fillId="2" borderId="0" xfId="0" applyFont="1" applyFill="1" applyAlignment="1" applyProtection="1">
      <alignment horizontal="right"/>
      <protection locked="0" hidden="1"/>
    </xf>
    <xf numFmtId="0" fontId="18" fillId="0" borderId="0" xfId="0" applyFont="1" applyProtection="1">
      <protection locked="0" hidden="1"/>
    </xf>
    <xf numFmtId="0" fontId="2" fillId="4" borderId="1" xfId="2" applyFill="1"/>
    <xf numFmtId="0" fontId="2" fillId="4" borderId="1" xfId="2" applyFill="1" applyAlignment="1">
      <alignment horizontal="center"/>
    </xf>
    <xf numFmtId="0" fontId="2" fillId="4" borderId="1" xfId="2" applyFill="1" applyAlignment="1">
      <alignment horizontal="right"/>
    </xf>
    <xf numFmtId="9" fontId="0" fillId="0" borderId="0" xfId="1" applyFont="1"/>
    <xf numFmtId="0" fontId="0" fillId="0" borderId="0" xfId="0" applyAlignment="1">
      <alignment horizontal="left" indent="2"/>
    </xf>
    <xf numFmtId="0" fontId="11" fillId="0" borderId="0" xfId="5" applyFont="1" applyAlignment="1" applyProtection="1"/>
    <xf numFmtId="0" fontId="21" fillId="2" borderId="0" xfId="0" applyFont="1" applyFill="1" applyAlignment="1" applyProtection="1">
      <alignment horizontal="right"/>
      <protection locked="0" hidden="1"/>
    </xf>
    <xf numFmtId="0" fontId="18" fillId="0" borderId="0" xfId="0" applyFont="1" applyAlignment="1" applyProtection="1">
      <alignment horizontal="right"/>
      <protection locked="0" hidden="1"/>
    </xf>
    <xf numFmtId="0" fontId="9" fillId="0" borderId="0" xfId="3" applyFont="1" applyProtection="1"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0" xfId="0" applyAlignment="1" applyProtection="1">
      <alignment horizontal="left" vertical="center" indent="1"/>
      <protection locked="0" hidden="1"/>
    </xf>
    <xf numFmtId="0" fontId="17" fillId="0" borderId="0" xfId="0" applyFont="1" applyProtection="1">
      <protection locked="0" hidden="1"/>
    </xf>
    <xf numFmtId="0" fontId="22" fillId="0" borderId="2" xfId="0" applyFont="1" applyBorder="1" applyAlignment="1" applyProtection="1">
      <alignment vertical="center"/>
      <protection locked="0" hidden="1"/>
    </xf>
    <xf numFmtId="0" fontId="16" fillId="0" borderId="3" xfId="0" applyFont="1" applyBorder="1" applyProtection="1">
      <protection locked="0" hidden="1"/>
    </xf>
    <xf numFmtId="3" fontId="22" fillId="0" borderId="3" xfId="0" applyNumberFormat="1" applyFont="1" applyBorder="1" applyAlignment="1" applyProtection="1">
      <alignment horizontal="right"/>
      <protection locked="0" hidden="1"/>
    </xf>
    <xf numFmtId="0" fontId="16" fillId="0" borderId="4" xfId="0" applyFont="1" applyBorder="1" applyAlignment="1" applyProtection="1">
      <alignment horizontal="right"/>
      <protection locked="0" hidden="1"/>
    </xf>
    <xf numFmtId="0" fontId="16" fillId="0" borderId="3" xfId="0" applyFont="1" applyBorder="1" applyAlignment="1" applyProtection="1">
      <alignment vertical="center"/>
      <protection locked="0" hidden="1"/>
    </xf>
    <xf numFmtId="0" fontId="16" fillId="0" borderId="3" xfId="0" applyFont="1" applyBorder="1" applyAlignment="1" applyProtection="1">
      <alignment horizontal="center" vertical="center"/>
      <protection locked="0" hidden="1"/>
    </xf>
    <xf numFmtId="0" fontId="22" fillId="0" borderId="3" xfId="0" applyFont="1" applyBorder="1" applyAlignment="1" applyProtection="1">
      <alignment horizontal="right"/>
      <protection locked="0" hidden="1"/>
    </xf>
    <xf numFmtId="0" fontId="16" fillId="0" borderId="0" xfId="0" applyFont="1" applyProtection="1">
      <protection locked="0" hidden="1"/>
    </xf>
    <xf numFmtId="0" fontId="23" fillId="0" borderId="0" xfId="0" applyFont="1" applyProtection="1">
      <protection locked="0" hidden="1"/>
    </xf>
    <xf numFmtId="165" fontId="16" fillId="0" borderId="0" xfId="0" applyNumberFormat="1" applyFont="1" applyAlignment="1" applyProtection="1">
      <alignment horizontal="right"/>
      <protection locked="0" hidden="1"/>
    </xf>
    <xf numFmtId="0" fontId="16" fillId="0" borderId="6" xfId="0" applyFont="1" applyBorder="1" applyAlignment="1" applyProtection="1">
      <alignment horizontal="center"/>
      <protection locked="0" hidden="1"/>
    </xf>
    <xf numFmtId="0" fontId="16" fillId="0" borderId="5" xfId="0" applyFont="1" applyBorder="1" applyAlignment="1" applyProtection="1">
      <alignment horizontal="left" indent="2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right"/>
      <protection locked="0" hidden="1"/>
    </xf>
    <xf numFmtId="0" fontId="16" fillId="0" borderId="5" xfId="0" applyFont="1" applyBorder="1" applyAlignment="1" applyProtection="1">
      <alignment horizontal="left" vertical="center" indent="1"/>
      <protection locked="0" hidden="1"/>
    </xf>
    <xf numFmtId="0" fontId="23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vertical="center" wrapText="1"/>
      <protection locked="0" hidden="1"/>
    </xf>
    <xf numFmtId="0" fontId="23" fillId="0" borderId="0" xfId="0" applyFont="1" applyAlignment="1" applyProtection="1">
      <alignment horizontal="right"/>
      <protection locked="0" hidden="1"/>
    </xf>
    <xf numFmtId="0" fontId="23" fillId="0" borderId="7" xfId="0" applyFont="1" applyBorder="1" applyAlignment="1" applyProtection="1">
      <alignment horizontal="left" indent="1"/>
      <protection locked="0" hidden="1"/>
    </xf>
    <xf numFmtId="165" fontId="16" fillId="0" borderId="8" xfId="0" applyNumberFormat="1" applyFont="1" applyBorder="1" applyAlignment="1" applyProtection="1">
      <alignment horizontal="right"/>
      <protection locked="0" hidden="1"/>
    </xf>
    <xf numFmtId="0" fontId="16" fillId="0" borderId="9" xfId="0" applyFont="1" applyBorder="1" applyAlignment="1" applyProtection="1">
      <alignment horizontal="center"/>
      <protection locked="0" hidden="1"/>
    </xf>
    <xf numFmtId="0" fontId="16" fillId="0" borderId="7" xfId="0" applyFont="1" applyBorder="1" applyAlignment="1" applyProtection="1">
      <alignment horizontal="left" vertical="center" indent="1"/>
      <protection locked="0" hidden="1"/>
    </xf>
    <xf numFmtId="0" fontId="17" fillId="0" borderId="0" xfId="0" applyFont="1"/>
    <xf numFmtId="9" fontId="26" fillId="0" borderId="0" xfId="6" applyNumberFormat="1" applyBorder="1" applyAlignment="1">
      <alignment horizontal="right"/>
    </xf>
    <xf numFmtId="0" fontId="26" fillId="0" borderId="0" xfId="6" applyBorder="1" applyAlignment="1">
      <alignment horizontal="right"/>
    </xf>
    <xf numFmtId="0" fontId="26" fillId="0" borderId="0" xfId="6" applyFill="1" applyBorder="1" applyAlignment="1">
      <alignment horizontal="right"/>
    </xf>
    <xf numFmtId="2" fontId="0" fillId="0" borderId="0" xfId="1" applyNumberFormat="1" applyFont="1" applyBorder="1"/>
    <xf numFmtId="164" fontId="0" fillId="0" borderId="0" xfId="1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18" fillId="0" borderId="0" xfId="0" applyNumberFormat="1" applyFont="1" applyAlignment="1" applyProtection="1">
      <alignment horizontal="right"/>
      <protection locked="0" hidden="1"/>
    </xf>
    <xf numFmtId="9" fontId="18" fillId="0" borderId="0" xfId="0" applyNumberFormat="1" applyFont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left" indent="1"/>
      <protection locked="0" hidden="1"/>
    </xf>
    <xf numFmtId="0" fontId="30" fillId="0" borderId="0" xfId="2" applyFont="1" applyFill="1" applyBorder="1" applyProtection="1">
      <protection hidden="1"/>
    </xf>
    <xf numFmtId="0" fontId="30" fillId="0" borderId="0" xfId="2" applyFont="1" applyFill="1" applyBorder="1" applyAlignment="1" applyProtection="1">
      <alignment horizontal="center"/>
      <protection hidden="1"/>
    </xf>
    <xf numFmtId="0" fontId="29" fillId="0" borderId="0" xfId="0" applyFont="1"/>
    <xf numFmtId="0" fontId="30" fillId="0" borderId="0" xfId="2" applyFont="1" applyFill="1" applyBorder="1" applyAlignment="1"/>
    <xf numFmtId="0" fontId="30" fillId="0" borderId="0" xfId="2" applyFont="1" applyFill="1" applyBorder="1" applyAlignment="1" applyProtection="1">
      <alignment horizontal="right"/>
      <protection hidden="1"/>
    </xf>
    <xf numFmtId="0" fontId="31" fillId="0" borderId="0" xfId="3" applyFont="1" applyAlignment="1" applyProtection="1">
      <alignment vertical="center"/>
      <protection locked="0" hidden="1"/>
    </xf>
    <xf numFmtId="0" fontId="29" fillId="0" borderId="0" xfId="0" applyFont="1" applyAlignment="1">
      <alignment horizontal="center"/>
    </xf>
    <xf numFmtId="0" fontId="28" fillId="0" borderId="0" xfId="6" applyFont="1" applyFill="1" applyBorder="1" applyAlignment="1">
      <alignment horizontal="right"/>
    </xf>
    <xf numFmtId="0" fontId="28" fillId="0" borderId="0" xfId="7" applyFont="1" applyFill="1" applyBorder="1"/>
    <xf numFmtId="3" fontId="29" fillId="0" borderId="0" xfId="0" applyNumberFormat="1" applyFont="1" applyProtection="1">
      <protection hidden="1"/>
    </xf>
    <xf numFmtId="0" fontId="29" fillId="0" borderId="0" xfId="0" applyFont="1" applyAlignment="1">
      <alignment horizontal="right"/>
    </xf>
    <xf numFmtId="2" fontId="29" fillId="0" borderId="0" xfId="1" applyNumberFormat="1" applyFont="1" applyFill="1" applyBorder="1"/>
    <xf numFmtId="0" fontId="28" fillId="0" borderId="0" xfId="7" applyFont="1" applyFill="1" applyBorder="1" applyAlignment="1">
      <alignment horizontal="left" indent="1"/>
    </xf>
    <xf numFmtId="3" fontId="29" fillId="0" borderId="0" xfId="0" applyNumberFormat="1" applyFont="1"/>
    <xf numFmtId="0" fontId="28" fillId="0" borderId="0" xfId="6" applyFont="1" applyFill="1" applyBorder="1" applyAlignment="1">
      <alignment horizontal="center"/>
    </xf>
    <xf numFmtId="0" fontId="28" fillId="0" borderId="0" xfId="6" applyFont="1" applyFill="1" applyBorder="1"/>
    <xf numFmtId="0" fontId="29" fillId="0" borderId="0" xfId="0" applyFont="1" applyAlignment="1">
      <alignment horizontal="left" indent="1"/>
    </xf>
    <xf numFmtId="4" fontId="29" fillId="0" borderId="0" xfId="0" applyNumberFormat="1" applyFont="1"/>
    <xf numFmtId="164" fontId="29" fillId="0" borderId="0" xfId="1" applyNumberFormat="1" applyFont="1" applyFill="1" applyBorder="1"/>
    <xf numFmtId="0" fontId="28" fillId="0" borderId="0" xfId="8" applyFont="1" applyFill="1" applyBorder="1" applyAlignment="1">
      <alignment horizontal="left" indent="1"/>
    </xf>
    <xf numFmtId="4" fontId="28" fillId="0" borderId="0" xfId="8" applyNumberFormat="1" applyFont="1" applyFill="1" applyBorder="1"/>
    <xf numFmtId="3" fontId="28" fillId="0" borderId="0" xfId="8" applyNumberFormat="1" applyFont="1" applyFill="1" applyBorder="1"/>
    <xf numFmtId="0" fontId="28" fillId="0" borderId="0" xfId="8" applyFont="1" applyFill="1" applyBorder="1"/>
    <xf numFmtId="9" fontId="28" fillId="0" borderId="0" xfId="8" applyNumberFormat="1" applyFont="1" applyFill="1" applyBorder="1"/>
    <xf numFmtId="2" fontId="29" fillId="0" borderId="0" xfId="0" applyNumberFormat="1" applyFont="1"/>
    <xf numFmtId="0" fontId="28" fillId="0" borderId="0" xfId="6" applyFont="1" applyFill="1" applyBorder="1" applyAlignment="1"/>
    <xf numFmtId="9" fontId="28" fillId="0" borderId="0" xfId="6" applyNumberFormat="1" applyFont="1" applyFill="1" applyBorder="1" applyAlignment="1">
      <alignment horizontal="right"/>
    </xf>
    <xf numFmtId="0" fontId="28" fillId="0" borderId="0" xfId="7" applyFont="1" applyFill="1" applyBorder="1" applyAlignment="1">
      <alignment horizontal="right"/>
    </xf>
    <xf numFmtId="165" fontId="29" fillId="0" borderId="0" xfId="0" applyNumberFormat="1" applyFont="1"/>
    <xf numFmtId="0" fontId="28" fillId="0" borderId="0" xfId="6" applyFont="1" applyFill="1" applyBorder="1" applyAlignment="1">
      <alignment horizontal="left"/>
    </xf>
    <xf numFmtId="0" fontId="28" fillId="0" borderId="0" xfId="7" applyFont="1" applyFill="1" applyBorder="1" applyAlignment="1">
      <alignment horizontal="left"/>
    </xf>
    <xf numFmtId="165" fontId="29" fillId="0" borderId="0" xfId="1" applyNumberFormat="1" applyFont="1" applyFill="1" applyBorder="1"/>
    <xf numFmtId="166" fontId="29" fillId="0" borderId="0" xfId="0" applyNumberFormat="1" applyFont="1"/>
    <xf numFmtId="165" fontId="29" fillId="0" borderId="0" xfId="1" applyNumberFormat="1" applyFont="1" applyBorder="1" applyAlignment="1">
      <alignment horizontal="right"/>
    </xf>
    <xf numFmtId="0" fontId="32" fillId="0" borderId="0" xfId="0" applyFont="1"/>
    <xf numFmtId="167" fontId="18" fillId="0" borderId="0" xfId="0" applyNumberFormat="1" applyFont="1" applyAlignment="1" applyProtection="1">
      <alignment horizontal="right"/>
      <protection locked="0" hidden="1"/>
    </xf>
    <xf numFmtId="0" fontId="33" fillId="0" borderId="0" xfId="0" applyFont="1"/>
    <xf numFmtId="49" fontId="10" fillId="0" borderId="0" xfId="5" applyNumberFormat="1" applyAlignment="1" applyProtection="1">
      <alignment horizontal="right"/>
    </xf>
    <xf numFmtId="49" fontId="10" fillId="0" borderId="0" xfId="5" quotePrefix="1" applyNumberFormat="1" applyAlignment="1" applyProtection="1">
      <alignment horizontal="right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left" vertical="center" indent="1"/>
    </xf>
    <xf numFmtId="0" fontId="18" fillId="0" borderId="0" xfId="0" applyFont="1"/>
    <xf numFmtId="0" fontId="10" fillId="0" borderId="0" xfId="5" applyAlignment="1" applyProtection="1">
      <alignment vertical="center" wrapText="1"/>
    </xf>
    <xf numFmtId="0" fontId="11" fillId="0" borderId="0" xfId="5" applyFont="1" applyAlignment="1" applyProtection="1"/>
    <xf numFmtId="0" fontId="18" fillId="0" borderId="0" xfId="0" applyFont="1" applyAlignment="1" applyProtection="1">
      <alignment horizontal="right"/>
      <protection locked="0" hidden="1"/>
    </xf>
    <xf numFmtId="0" fontId="21" fillId="2" borderId="0" xfId="0" applyFont="1" applyFill="1" applyAlignment="1" applyProtection="1">
      <alignment horizontal="right"/>
      <protection locked="0" hidden="1"/>
    </xf>
    <xf numFmtId="0" fontId="30" fillId="0" borderId="0" xfId="2" applyFont="1" applyFill="1" applyBorder="1" applyAlignment="1">
      <alignment horizontal="center"/>
    </xf>
    <xf numFmtId="0" fontId="16" fillId="0" borderId="5" xfId="0" applyFont="1" applyBorder="1" applyAlignment="1" applyProtection="1">
      <alignment horizontal="left" vertical="center" wrapText="1" indent="1"/>
      <protection locked="0" hidden="1"/>
    </xf>
    <xf numFmtId="0" fontId="16" fillId="0" borderId="0" xfId="0" applyFont="1" applyAlignment="1" applyProtection="1">
      <alignment horizontal="left" vertical="center" wrapText="1" indent="1"/>
      <protection locked="0" hidden="1"/>
    </xf>
    <xf numFmtId="0" fontId="20" fillId="2" borderId="0" xfId="0" applyFont="1" applyFill="1" applyAlignment="1" applyProtection="1">
      <alignment horizontal="center" vertical="top" wrapText="1"/>
      <protection locked="0" hidden="1"/>
    </xf>
    <xf numFmtId="0" fontId="20" fillId="2" borderId="0" xfId="0" applyFont="1" applyFill="1" applyAlignment="1" applyProtection="1">
      <alignment horizontal="center" vertical="top"/>
      <protection locked="0" hidden="1"/>
    </xf>
    <xf numFmtId="0" fontId="2" fillId="0" borderId="1" xfId="2" applyAlignment="1">
      <alignment horizontal="center"/>
    </xf>
  </cellXfs>
  <cellStyles count="9">
    <cellStyle name="Heading 2" xfId="2" builtinId="17"/>
    <cellStyle name="Heading 3" xfId="6" builtinId="18"/>
    <cellStyle name="Heading 4" xfId="7" builtinId="19"/>
    <cellStyle name="Hyperlink" xfId="5" builtinId="8"/>
    <cellStyle name="Normal" xfId="0" builtinId="0"/>
    <cellStyle name="Normal 2" xfId="3" xr:uid="{00000000-0005-0000-0000-000005000000}"/>
    <cellStyle name="Normal 4" xfId="4" xr:uid="{00000000-0005-0000-0000-000006000000}"/>
    <cellStyle name="Percent" xfId="1" builtinId="5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13.1'!$U$4:$Y$4</c:f>
              <c:numCache>
                <c:formatCode>#,##0</c:formatCode>
                <c:ptCount val="5"/>
                <c:pt idx="1">
                  <c:v>27707</c:v>
                </c:pt>
                <c:pt idx="2">
                  <c:v>30591</c:v>
                </c:pt>
                <c:pt idx="3">
                  <c:v>30619</c:v>
                </c:pt>
                <c:pt idx="4">
                  <c:v>32491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6-4892-BFF1-6A5384341589}"/>
            </c:ext>
          </c:extLst>
        </c:ser>
        <c:ser>
          <c:idx val="1"/>
          <c:order val="1"/>
          <c:tx>
            <c:strRef>
              <c:f>'Table 13.1'!$S$7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13.1'!$U$7:$Y$7</c:f>
              <c:numCache>
                <c:formatCode>#,##0</c:formatCode>
                <c:ptCount val="5"/>
                <c:pt idx="1">
                  <c:v>17519</c:v>
                </c:pt>
                <c:pt idx="2">
                  <c:v>20002</c:v>
                </c:pt>
                <c:pt idx="3">
                  <c:v>19146</c:v>
                </c:pt>
                <c:pt idx="4">
                  <c:v>19296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6-4892-BFF1-6A5384341589}"/>
            </c:ext>
          </c:extLst>
        </c:ser>
        <c:ser>
          <c:idx val="2"/>
          <c:order val="2"/>
          <c:tx>
            <c:strRef>
              <c:f>'Table 13.1'!$S$11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13.1'!$U$11:$Y$11</c:f>
              <c:numCache>
                <c:formatCode>#,##0</c:formatCode>
                <c:ptCount val="5"/>
                <c:pt idx="1">
                  <c:v>26124</c:v>
                </c:pt>
                <c:pt idx="2">
                  <c:v>28845</c:v>
                </c:pt>
                <c:pt idx="3">
                  <c:v>28827</c:v>
                </c:pt>
                <c:pt idx="4">
                  <c:v>30675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6-4892-BFF1-6A5384341589}"/>
            </c:ext>
          </c:extLst>
        </c:ser>
        <c:ser>
          <c:idx val="3"/>
          <c:order val="3"/>
          <c:tx>
            <c:strRef>
              <c:f>'Table 13.1'!$S$12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13.1'!$U$12:$Y$12</c:f>
              <c:numCache>
                <c:formatCode>#,##0</c:formatCode>
                <c:ptCount val="5"/>
                <c:pt idx="1">
                  <c:v>1582</c:v>
                </c:pt>
                <c:pt idx="2">
                  <c:v>1744</c:v>
                </c:pt>
                <c:pt idx="3">
                  <c:v>1792</c:v>
                </c:pt>
                <c:pt idx="4">
                  <c:v>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96-4892-BFF1-6A5384341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13.1'!$V$8:$Z$8</c:f>
              <c:numCache>
                <c:formatCode>#,##0</c:formatCode>
                <c:ptCount val="5"/>
                <c:pt idx="0">
                  <c:v>47954</c:v>
                </c:pt>
                <c:pt idx="1">
                  <c:v>43572.34</c:v>
                </c:pt>
                <c:pt idx="2">
                  <c:v>47127.24</c:v>
                </c:pt>
                <c:pt idx="3">
                  <c:v>46935.51</c:v>
                </c:pt>
                <c:pt idx="4">
                  <c:v>48933.25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8-4E51-9000-0E22923120E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48816</c:v>
                </c:pt>
                <c:pt idx="1">
                  <c:v>48329.32</c:v>
                </c:pt>
                <c:pt idx="2">
                  <c:v>50169</c:v>
                </c:pt>
                <c:pt idx="3">
                  <c:v>50280.88</c:v>
                </c:pt>
                <c:pt idx="4">
                  <c:v>52156.58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8-4E51-9000-0E2292312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Litchfield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13.10'!$V$8:$Z$8</c:f>
              <c:numCache>
                <c:formatCode>#,##0</c:formatCode>
                <c:ptCount val="5"/>
                <c:pt idx="0">
                  <c:v>56212.84</c:v>
                </c:pt>
                <c:pt idx="1">
                  <c:v>56461.95</c:v>
                </c:pt>
                <c:pt idx="2">
                  <c:v>58534</c:v>
                </c:pt>
                <c:pt idx="3">
                  <c:v>60271</c:v>
                </c:pt>
                <c:pt idx="4">
                  <c:v>64809.2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E-4DD0-AFF6-4A370511BAE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48816</c:v>
                </c:pt>
                <c:pt idx="1">
                  <c:v>48329.32</c:v>
                </c:pt>
                <c:pt idx="2">
                  <c:v>50169</c:v>
                </c:pt>
                <c:pt idx="3">
                  <c:v>50280.88</c:v>
                </c:pt>
                <c:pt idx="4">
                  <c:v>52156.58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E-4DD0-AFF6-4A370511B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13.11'!$U$4:$Y$4</c:f>
              <c:numCache>
                <c:formatCode>#,##0</c:formatCode>
                <c:ptCount val="5"/>
                <c:pt idx="1">
                  <c:v>1018</c:v>
                </c:pt>
                <c:pt idx="2">
                  <c:v>1005</c:v>
                </c:pt>
                <c:pt idx="3">
                  <c:v>1086</c:v>
                </c:pt>
                <c:pt idx="4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D-48FE-99C1-D7CF9C4814BD}"/>
            </c:ext>
          </c:extLst>
        </c:ser>
        <c:ser>
          <c:idx val="1"/>
          <c:order val="1"/>
          <c:tx>
            <c:strRef>
              <c:f>'Table 13.11'!$S$7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13.11'!$U$7:$Y$7</c:f>
              <c:numCache>
                <c:formatCode>#,##0</c:formatCode>
                <c:ptCount val="5"/>
                <c:pt idx="1">
                  <c:v>750</c:v>
                </c:pt>
                <c:pt idx="2">
                  <c:v>745</c:v>
                </c:pt>
                <c:pt idx="3">
                  <c:v>767</c:v>
                </c:pt>
                <c:pt idx="4">
                  <c:v>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D-48FE-99C1-D7CF9C4814BD}"/>
            </c:ext>
          </c:extLst>
        </c:ser>
        <c:ser>
          <c:idx val="2"/>
          <c:order val="2"/>
          <c:tx>
            <c:strRef>
              <c:f>'Table 13.11'!$S$11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13.11'!$U$11:$Y$11</c:f>
              <c:numCache>
                <c:formatCode>#,##0</c:formatCode>
                <c:ptCount val="5"/>
                <c:pt idx="1">
                  <c:v>1012</c:v>
                </c:pt>
                <c:pt idx="2">
                  <c:v>997</c:v>
                </c:pt>
                <c:pt idx="3">
                  <c:v>1076</c:v>
                </c:pt>
                <c:pt idx="4">
                  <c:v>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FD-48FE-99C1-D7CF9C4814BD}"/>
            </c:ext>
          </c:extLst>
        </c:ser>
        <c:ser>
          <c:idx val="3"/>
          <c:order val="3"/>
          <c:tx>
            <c:strRef>
              <c:f>'Table 13.11'!$S$12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13.11'!$U$12:$Y$12</c:f>
              <c:numCache>
                <c:formatCode>#,##0</c:formatCode>
                <c:ptCount val="5"/>
                <c:pt idx="1">
                  <c:v>14</c:v>
                </c:pt>
                <c:pt idx="2">
                  <c:v>13</c:v>
                </c:pt>
                <c:pt idx="3">
                  <c:v>10</c:v>
                </c:pt>
                <c:pt idx="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FD-48FE-99C1-D7CF9C481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MacDonnell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13.11'!$AB$15:$AB$33</c:f>
              <c:numCache>
                <c:formatCode>0.0%</c:formatCode>
                <c:ptCount val="19"/>
                <c:pt idx="0">
                  <c:v>2.7595269382391589E-2</c:v>
                </c:pt>
                <c:pt idx="1">
                  <c:v>0</c:v>
                </c:pt>
                <c:pt idx="2">
                  <c:v>9.8554533508541393E-3</c:v>
                </c:pt>
                <c:pt idx="3">
                  <c:v>0</c:v>
                </c:pt>
                <c:pt idx="4">
                  <c:v>3.6793692509855452E-2</c:v>
                </c:pt>
                <c:pt idx="5">
                  <c:v>1.3797634691195795E-2</c:v>
                </c:pt>
                <c:pt idx="6">
                  <c:v>7.8186596583442833E-2</c:v>
                </c:pt>
                <c:pt idx="7">
                  <c:v>0.10183968462549277</c:v>
                </c:pt>
                <c:pt idx="8">
                  <c:v>8.5413929040735869E-3</c:v>
                </c:pt>
                <c:pt idx="9">
                  <c:v>5.2562417871222077E-3</c:v>
                </c:pt>
                <c:pt idx="10">
                  <c:v>1.3140604467805518E-2</c:v>
                </c:pt>
                <c:pt idx="11">
                  <c:v>8.5413929040735869E-3</c:v>
                </c:pt>
                <c:pt idx="12">
                  <c:v>1.9053876478318004E-2</c:v>
                </c:pt>
                <c:pt idx="13">
                  <c:v>3.8764783180026283E-2</c:v>
                </c:pt>
                <c:pt idx="14">
                  <c:v>0.24113009198423127</c:v>
                </c:pt>
                <c:pt idx="15">
                  <c:v>0.12352168199737187</c:v>
                </c:pt>
                <c:pt idx="16">
                  <c:v>0.13469119579500657</c:v>
                </c:pt>
                <c:pt idx="17">
                  <c:v>2.4967148488830485E-2</c:v>
                </c:pt>
                <c:pt idx="18">
                  <c:v>0.1176084099868594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7-4F80-970C-B0429E6A50B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17-4F80-970C-B0429E6A5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26</c:v>
                </c:pt>
                <c:pt idx="3">
                  <c:v>64</c:v>
                </c:pt>
                <c:pt idx="4">
                  <c:v>72</c:v>
                </c:pt>
                <c:pt idx="5">
                  <c:v>100</c:v>
                </c:pt>
                <c:pt idx="6">
                  <c:v>85</c:v>
                </c:pt>
                <c:pt idx="7">
                  <c:v>73</c:v>
                </c:pt>
                <c:pt idx="8">
                  <c:v>38</c:v>
                </c:pt>
                <c:pt idx="9">
                  <c:v>46</c:v>
                </c:pt>
                <c:pt idx="10">
                  <c:v>42</c:v>
                </c:pt>
                <c:pt idx="11">
                  <c:v>27</c:v>
                </c:pt>
                <c:pt idx="12">
                  <c:v>18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B-436A-8F6F-B042851EBA62}"/>
            </c:ext>
          </c:extLst>
        </c:ser>
        <c:ser>
          <c:idx val="1"/>
          <c:order val="1"/>
          <c:tx>
            <c:strRef>
              <c:f>'Table 13.11'!$S$62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13.11'!$Y$63:$Y$79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37</c:v>
                </c:pt>
                <c:pt idx="3">
                  <c:v>69</c:v>
                </c:pt>
                <c:pt idx="4">
                  <c:v>85</c:v>
                </c:pt>
                <c:pt idx="5">
                  <c:v>95</c:v>
                </c:pt>
                <c:pt idx="6">
                  <c:v>90</c:v>
                </c:pt>
                <c:pt idx="7">
                  <c:v>66</c:v>
                </c:pt>
                <c:pt idx="8">
                  <c:v>53</c:v>
                </c:pt>
                <c:pt idx="9">
                  <c:v>56</c:v>
                </c:pt>
                <c:pt idx="10">
                  <c:v>39</c:v>
                </c:pt>
                <c:pt idx="11">
                  <c:v>41</c:v>
                </c:pt>
                <c:pt idx="12">
                  <c:v>7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B-436A-8F6F-B042851EB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13.11'!$Y$83:$Y$90</c:f>
              <c:numCache>
                <c:formatCode>#,##0</c:formatCode>
                <c:ptCount val="8"/>
                <c:pt idx="0">
                  <c:v>25</c:v>
                </c:pt>
                <c:pt idx="1">
                  <c:v>48</c:v>
                </c:pt>
                <c:pt idx="2">
                  <c:v>15</c:v>
                </c:pt>
                <c:pt idx="3">
                  <c:v>83</c:v>
                </c:pt>
                <c:pt idx="4">
                  <c:v>12</c:v>
                </c:pt>
                <c:pt idx="5">
                  <c:v>0</c:v>
                </c:pt>
                <c:pt idx="6">
                  <c:v>11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9-4B93-9D31-F430D015687B}"/>
            </c:ext>
          </c:extLst>
        </c:ser>
        <c:ser>
          <c:idx val="1"/>
          <c:order val="1"/>
          <c:tx>
            <c:strRef>
              <c:f>'Table 13.11'!$S$92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13.11'!$Y$93:$Y$100</c:f>
              <c:numCache>
                <c:formatCode>#,##0</c:formatCode>
                <c:ptCount val="8"/>
                <c:pt idx="0">
                  <c:v>18</c:v>
                </c:pt>
                <c:pt idx="1">
                  <c:v>86</c:v>
                </c:pt>
                <c:pt idx="2">
                  <c:v>4</c:v>
                </c:pt>
                <c:pt idx="3">
                  <c:v>141</c:v>
                </c:pt>
                <c:pt idx="4">
                  <c:v>21</c:v>
                </c:pt>
                <c:pt idx="5">
                  <c:v>14</c:v>
                </c:pt>
                <c:pt idx="6">
                  <c:v>0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C9-4B93-9D31-F430D0156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MacDonnell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13.11'!$U$8:$Y$8</c:f>
              <c:numCache>
                <c:formatCode>#,##0</c:formatCode>
                <c:ptCount val="5"/>
                <c:pt idx="1">
                  <c:v>21014.94</c:v>
                </c:pt>
                <c:pt idx="2">
                  <c:v>22353.759999999998</c:v>
                </c:pt>
                <c:pt idx="3">
                  <c:v>19979.5</c:v>
                </c:pt>
                <c:pt idx="4">
                  <c:v>25523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1-41E8-A252-5F60E72B9D6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1-41E8-A252-5F60E72B9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13.11'!$V$4:$Z$4</c:f>
              <c:numCache>
                <c:formatCode>#,##0</c:formatCode>
                <c:ptCount val="5"/>
                <c:pt idx="0">
                  <c:v>1018</c:v>
                </c:pt>
                <c:pt idx="1">
                  <c:v>1005</c:v>
                </c:pt>
                <c:pt idx="2">
                  <c:v>1086</c:v>
                </c:pt>
                <c:pt idx="3">
                  <c:v>1259</c:v>
                </c:pt>
                <c:pt idx="4">
                  <c:v>1519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5-454F-83F4-370599103F6D}"/>
            </c:ext>
          </c:extLst>
        </c:ser>
        <c:ser>
          <c:idx val="1"/>
          <c:order val="1"/>
          <c:tx>
            <c:strRef>
              <c:f>'Table 13.11'!$S$7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13.11'!$V$7:$Z$7</c:f>
              <c:numCache>
                <c:formatCode>#,##0</c:formatCode>
                <c:ptCount val="5"/>
                <c:pt idx="0">
                  <c:v>750</c:v>
                </c:pt>
                <c:pt idx="1">
                  <c:v>745</c:v>
                </c:pt>
                <c:pt idx="2">
                  <c:v>767</c:v>
                </c:pt>
                <c:pt idx="3">
                  <c:v>849</c:v>
                </c:pt>
                <c:pt idx="4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5-454F-83F4-370599103F6D}"/>
            </c:ext>
          </c:extLst>
        </c:ser>
        <c:ser>
          <c:idx val="2"/>
          <c:order val="2"/>
          <c:tx>
            <c:strRef>
              <c:f>'Table 13.11'!$S$11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13.11'!$V$11:$Z$11</c:f>
              <c:numCache>
                <c:formatCode>#,##0</c:formatCode>
                <c:ptCount val="5"/>
                <c:pt idx="0">
                  <c:v>1012</c:v>
                </c:pt>
                <c:pt idx="1">
                  <c:v>997</c:v>
                </c:pt>
                <c:pt idx="2">
                  <c:v>1076</c:v>
                </c:pt>
                <c:pt idx="3">
                  <c:v>1241</c:v>
                </c:pt>
                <c:pt idx="4">
                  <c:v>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05-454F-83F4-370599103F6D}"/>
            </c:ext>
          </c:extLst>
        </c:ser>
        <c:ser>
          <c:idx val="3"/>
          <c:order val="3"/>
          <c:tx>
            <c:strRef>
              <c:f>'Table 13.11'!$S$12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13.11'!$V$12:$Z$12</c:f>
              <c:numCache>
                <c:formatCode>#,##0</c:formatCode>
                <c:ptCount val="5"/>
                <c:pt idx="0">
                  <c:v>14</c:v>
                </c:pt>
                <c:pt idx="1">
                  <c:v>13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05-454F-83F4-37059910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MacDonnell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13.11'!$AB$15:$AB$33</c:f>
              <c:numCache>
                <c:formatCode>0.0%</c:formatCode>
                <c:ptCount val="19"/>
                <c:pt idx="0">
                  <c:v>2.7595269382391589E-2</c:v>
                </c:pt>
                <c:pt idx="1">
                  <c:v>0</c:v>
                </c:pt>
                <c:pt idx="2">
                  <c:v>9.8554533508541393E-3</c:v>
                </c:pt>
                <c:pt idx="3">
                  <c:v>0</c:v>
                </c:pt>
                <c:pt idx="4">
                  <c:v>3.6793692509855452E-2</c:v>
                </c:pt>
                <c:pt idx="5">
                  <c:v>1.3797634691195795E-2</c:v>
                </c:pt>
                <c:pt idx="6">
                  <c:v>7.8186596583442833E-2</c:v>
                </c:pt>
                <c:pt idx="7">
                  <c:v>0.10183968462549277</c:v>
                </c:pt>
                <c:pt idx="8">
                  <c:v>8.5413929040735869E-3</c:v>
                </c:pt>
                <c:pt idx="9">
                  <c:v>5.2562417871222077E-3</c:v>
                </c:pt>
                <c:pt idx="10">
                  <c:v>1.3140604467805518E-2</c:v>
                </c:pt>
                <c:pt idx="11">
                  <c:v>8.5413929040735869E-3</c:v>
                </c:pt>
                <c:pt idx="12">
                  <c:v>1.9053876478318004E-2</c:v>
                </c:pt>
                <c:pt idx="13">
                  <c:v>3.8764783180026283E-2</c:v>
                </c:pt>
                <c:pt idx="14">
                  <c:v>0.24113009198423127</c:v>
                </c:pt>
                <c:pt idx="15">
                  <c:v>0.12352168199737187</c:v>
                </c:pt>
                <c:pt idx="16">
                  <c:v>0.13469119579500657</c:v>
                </c:pt>
                <c:pt idx="17">
                  <c:v>2.4967148488830485E-2</c:v>
                </c:pt>
                <c:pt idx="18">
                  <c:v>0.1176084099868594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6-443A-AB53-78288C477F5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56-443A-AB53-78288C477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13.11'!$Z$44:$Z$60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28</c:v>
                </c:pt>
                <c:pt idx="3">
                  <c:v>67</c:v>
                </c:pt>
                <c:pt idx="4">
                  <c:v>116</c:v>
                </c:pt>
                <c:pt idx="5">
                  <c:v>107</c:v>
                </c:pt>
                <c:pt idx="6">
                  <c:v>100</c:v>
                </c:pt>
                <c:pt idx="7">
                  <c:v>98</c:v>
                </c:pt>
                <c:pt idx="8">
                  <c:v>55</c:v>
                </c:pt>
                <c:pt idx="9">
                  <c:v>69</c:v>
                </c:pt>
                <c:pt idx="10">
                  <c:v>33</c:v>
                </c:pt>
                <c:pt idx="11">
                  <c:v>39</c:v>
                </c:pt>
                <c:pt idx="12">
                  <c:v>25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F-442E-B70F-4C25FF688A22}"/>
            </c:ext>
          </c:extLst>
        </c:ser>
        <c:ser>
          <c:idx val="1"/>
          <c:order val="1"/>
          <c:tx>
            <c:strRef>
              <c:f>'Table 13.11'!$S$62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13.11'!$Z$63:$Z$79</c:f>
              <c:numCache>
                <c:formatCode>#,##0</c:formatCode>
                <c:ptCount val="17"/>
                <c:pt idx="0">
                  <c:v>0</c:v>
                </c:pt>
                <c:pt idx="1">
                  <c:v>7</c:v>
                </c:pt>
                <c:pt idx="2">
                  <c:v>25</c:v>
                </c:pt>
                <c:pt idx="3">
                  <c:v>78</c:v>
                </c:pt>
                <c:pt idx="4">
                  <c:v>114</c:v>
                </c:pt>
                <c:pt idx="5">
                  <c:v>114</c:v>
                </c:pt>
                <c:pt idx="6">
                  <c:v>79</c:v>
                </c:pt>
                <c:pt idx="7">
                  <c:v>78</c:v>
                </c:pt>
                <c:pt idx="8">
                  <c:v>78</c:v>
                </c:pt>
                <c:pt idx="9">
                  <c:v>80</c:v>
                </c:pt>
                <c:pt idx="10">
                  <c:v>45</c:v>
                </c:pt>
                <c:pt idx="11">
                  <c:v>35</c:v>
                </c:pt>
                <c:pt idx="12">
                  <c:v>17</c:v>
                </c:pt>
                <c:pt idx="13">
                  <c:v>10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F-442E-B70F-4C25FF688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13.11'!$Z$83:$Z$90</c:f>
              <c:numCache>
                <c:formatCode>#,##0</c:formatCode>
                <c:ptCount val="8"/>
                <c:pt idx="0">
                  <c:v>34</c:v>
                </c:pt>
                <c:pt idx="1">
                  <c:v>63</c:v>
                </c:pt>
                <c:pt idx="2">
                  <c:v>19</c:v>
                </c:pt>
                <c:pt idx="3">
                  <c:v>115</c:v>
                </c:pt>
                <c:pt idx="4">
                  <c:v>11</c:v>
                </c:pt>
                <c:pt idx="5">
                  <c:v>0</c:v>
                </c:pt>
                <c:pt idx="6">
                  <c:v>16</c:v>
                </c:pt>
                <c:pt idx="7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2-4D46-B42C-78BD473C2267}"/>
            </c:ext>
          </c:extLst>
        </c:ser>
        <c:ser>
          <c:idx val="1"/>
          <c:order val="1"/>
          <c:tx>
            <c:strRef>
              <c:f>'Table 13.11'!$S$92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13.11'!$Z$93:$Z$100</c:f>
              <c:numCache>
                <c:formatCode>#,##0</c:formatCode>
                <c:ptCount val="8"/>
                <c:pt idx="0">
                  <c:v>29</c:v>
                </c:pt>
                <c:pt idx="1">
                  <c:v>87</c:v>
                </c:pt>
                <c:pt idx="2">
                  <c:v>8</c:v>
                </c:pt>
                <c:pt idx="3">
                  <c:v>151</c:v>
                </c:pt>
                <c:pt idx="4">
                  <c:v>32</c:v>
                </c:pt>
                <c:pt idx="5">
                  <c:v>16</c:v>
                </c:pt>
                <c:pt idx="6">
                  <c:v>3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2-4D46-B42C-78BD473C2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13.2'!$U$4:$Y$4</c:f>
              <c:numCache>
                <c:formatCode>#,##0</c:formatCode>
                <c:ptCount val="5"/>
                <c:pt idx="1">
                  <c:v>2960</c:v>
                </c:pt>
                <c:pt idx="2">
                  <c:v>3467</c:v>
                </c:pt>
                <c:pt idx="3">
                  <c:v>3545</c:v>
                </c:pt>
                <c:pt idx="4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C-43AD-8B53-9759364B42C5}"/>
            </c:ext>
          </c:extLst>
        </c:ser>
        <c:ser>
          <c:idx val="1"/>
          <c:order val="1"/>
          <c:tx>
            <c:strRef>
              <c:f>'Table 13.2'!$S$7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13.2'!$U$7:$Y$7</c:f>
              <c:numCache>
                <c:formatCode>#,##0</c:formatCode>
                <c:ptCount val="5"/>
                <c:pt idx="1">
                  <c:v>2034</c:v>
                </c:pt>
                <c:pt idx="2">
                  <c:v>2407</c:v>
                </c:pt>
                <c:pt idx="3">
                  <c:v>2369</c:v>
                </c:pt>
                <c:pt idx="4">
                  <c:v>2406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C-43AD-8B53-9759364B42C5}"/>
            </c:ext>
          </c:extLst>
        </c:ser>
        <c:ser>
          <c:idx val="2"/>
          <c:order val="2"/>
          <c:tx>
            <c:strRef>
              <c:f>'Table 13.2'!$S$11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13.2'!$U$11:$Y$11</c:f>
              <c:numCache>
                <c:formatCode>#,##0</c:formatCode>
                <c:ptCount val="5"/>
                <c:pt idx="1">
                  <c:v>2856</c:v>
                </c:pt>
                <c:pt idx="2">
                  <c:v>3327</c:v>
                </c:pt>
                <c:pt idx="3">
                  <c:v>3415</c:v>
                </c:pt>
                <c:pt idx="4">
                  <c:v>3590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7C-43AD-8B53-9759364B42C5}"/>
            </c:ext>
          </c:extLst>
        </c:ser>
        <c:ser>
          <c:idx val="3"/>
          <c:order val="3"/>
          <c:tx>
            <c:strRef>
              <c:f>'Table 13.2'!$S$12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13.2'!$U$12:$Y$12</c:f>
              <c:numCache>
                <c:formatCode>#,##0</c:formatCode>
                <c:ptCount val="5"/>
                <c:pt idx="1">
                  <c:v>100</c:v>
                </c:pt>
                <c:pt idx="2">
                  <c:v>136</c:v>
                </c:pt>
                <c:pt idx="3">
                  <c:v>130</c:v>
                </c:pt>
                <c:pt idx="4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7C-43AD-8B53-9759364B4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MacDonnell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13.11'!$V$8:$Z$8</c:f>
              <c:numCache>
                <c:formatCode>#,##0</c:formatCode>
                <c:ptCount val="5"/>
                <c:pt idx="0">
                  <c:v>21014.94</c:v>
                </c:pt>
                <c:pt idx="1">
                  <c:v>22353.759999999998</c:v>
                </c:pt>
                <c:pt idx="2">
                  <c:v>19979.5</c:v>
                </c:pt>
                <c:pt idx="3">
                  <c:v>25523</c:v>
                </c:pt>
                <c:pt idx="4">
                  <c:v>23098.41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0-4E6E-B702-577742B2157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48816</c:v>
                </c:pt>
                <c:pt idx="1">
                  <c:v>48329.32</c:v>
                </c:pt>
                <c:pt idx="2">
                  <c:v>50169</c:v>
                </c:pt>
                <c:pt idx="3">
                  <c:v>50280.88</c:v>
                </c:pt>
                <c:pt idx="4">
                  <c:v>52156.58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0-4E6E-B702-577742B21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13.12'!$U$4:$Y$4</c:f>
              <c:numCache>
                <c:formatCode>#,##0</c:formatCode>
                <c:ptCount val="5"/>
                <c:pt idx="1">
                  <c:v>35445</c:v>
                </c:pt>
                <c:pt idx="2">
                  <c:v>34277</c:v>
                </c:pt>
                <c:pt idx="3">
                  <c:v>36682</c:v>
                </c:pt>
                <c:pt idx="4">
                  <c:v>39971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6-405E-8582-2E7D618A85FE}"/>
            </c:ext>
          </c:extLst>
        </c:ser>
        <c:ser>
          <c:idx val="1"/>
          <c:order val="1"/>
          <c:tx>
            <c:strRef>
              <c:f>'Table 13.12'!$S$7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13.12'!$U$7:$Y$7</c:f>
              <c:numCache>
                <c:formatCode>#,##0</c:formatCode>
                <c:ptCount val="5"/>
                <c:pt idx="1">
                  <c:v>23592</c:v>
                </c:pt>
                <c:pt idx="2">
                  <c:v>23476</c:v>
                </c:pt>
                <c:pt idx="3">
                  <c:v>24214</c:v>
                </c:pt>
                <c:pt idx="4">
                  <c:v>25005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6-405E-8582-2E7D618A85FE}"/>
            </c:ext>
          </c:extLst>
        </c:ser>
        <c:ser>
          <c:idx val="2"/>
          <c:order val="2"/>
          <c:tx>
            <c:strRef>
              <c:f>'Table 13.12'!$S$11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13.12'!$U$11:$Y$11</c:f>
              <c:numCache>
                <c:formatCode>#,##0</c:formatCode>
                <c:ptCount val="5"/>
                <c:pt idx="1">
                  <c:v>33656</c:v>
                </c:pt>
                <c:pt idx="2">
                  <c:v>32308</c:v>
                </c:pt>
                <c:pt idx="3">
                  <c:v>34623</c:v>
                </c:pt>
                <c:pt idx="4">
                  <c:v>37829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26-405E-8582-2E7D618A85FE}"/>
            </c:ext>
          </c:extLst>
        </c:ser>
        <c:ser>
          <c:idx val="3"/>
          <c:order val="3"/>
          <c:tx>
            <c:strRef>
              <c:f>'Table 13.12'!$S$12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13.12'!$U$12:$Y$12</c:f>
              <c:numCache>
                <c:formatCode>#,##0</c:formatCode>
                <c:ptCount val="5"/>
                <c:pt idx="1">
                  <c:v>1793</c:v>
                </c:pt>
                <c:pt idx="2">
                  <c:v>1971</c:v>
                </c:pt>
                <c:pt idx="3">
                  <c:v>2059</c:v>
                </c:pt>
                <c:pt idx="4">
                  <c:v>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26-405E-8582-2E7D618A8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Palmerston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13.12'!$AB$15:$AB$33</c:f>
              <c:numCache>
                <c:formatCode>0.0%</c:formatCode>
                <c:ptCount val="19"/>
                <c:pt idx="0">
                  <c:v>9.7718266177665106E-3</c:v>
                </c:pt>
                <c:pt idx="1">
                  <c:v>1.8780613877470646E-2</c:v>
                </c:pt>
                <c:pt idx="2">
                  <c:v>3.0669259359539222E-2</c:v>
                </c:pt>
                <c:pt idx="3">
                  <c:v>1.0559480148669604E-2</c:v>
                </c:pt>
                <c:pt idx="4">
                  <c:v>0.10719472272134295</c:v>
                </c:pt>
                <c:pt idx="5">
                  <c:v>2.668176335934231E-2</c:v>
                </c:pt>
                <c:pt idx="6">
                  <c:v>9.6044502424496025E-2</c:v>
                </c:pt>
                <c:pt idx="7">
                  <c:v>8.0119132596549097E-2</c:v>
                </c:pt>
                <c:pt idx="8">
                  <c:v>5.378196765697689E-2</c:v>
                </c:pt>
                <c:pt idx="9">
                  <c:v>5.1689762965515546E-3</c:v>
                </c:pt>
                <c:pt idx="10">
                  <c:v>1.4300834420459301E-2</c:v>
                </c:pt>
                <c:pt idx="11">
                  <c:v>1.6245354074876314E-2</c:v>
                </c:pt>
                <c:pt idx="12">
                  <c:v>4.7579196101115023E-2</c:v>
                </c:pt>
                <c:pt idx="13">
                  <c:v>8.0734486917567141E-2</c:v>
                </c:pt>
                <c:pt idx="14">
                  <c:v>0.12240628153690895</c:v>
                </c:pt>
                <c:pt idx="15">
                  <c:v>6.8895069781179999E-2</c:v>
                </c:pt>
                <c:pt idx="16">
                  <c:v>0.13153813966081671</c:v>
                </c:pt>
                <c:pt idx="17">
                  <c:v>2.3703448445614984E-2</c:v>
                </c:pt>
                <c:pt idx="18">
                  <c:v>4.5610062273857284E-2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C-49A3-8423-8E54F387E91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C-49A3-8423-8E54F387E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13.12'!$Y$44:$Y$60</c:f>
              <c:numCache>
                <c:formatCode>#,##0</c:formatCode>
                <c:ptCount val="17"/>
                <c:pt idx="0">
                  <c:v>60</c:v>
                </c:pt>
                <c:pt idx="1">
                  <c:v>576</c:v>
                </c:pt>
                <c:pt idx="2">
                  <c:v>1239</c:v>
                </c:pt>
                <c:pt idx="3">
                  <c:v>1947</c:v>
                </c:pt>
                <c:pt idx="4">
                  <c:v>3010</c:v>
                </c:pt>
                <c:pt idx="5">
                  <c:v>3139</c:v>
                </c:pt>
                <c:pt idx="6">
                  <c:v>2665</c:v>
                </c:pt>
                <c:pt idx="7">
                  <c:v>2124</c:v>
                </c:pt>
                <c:pt idx="8">
                  <c:v>1750</c:v>
                </c:pt>
                <c:pt idx="9">
                  <c:v>1673</c:v>
                </c:pt>
                <c:pt idx="10">
                  <c:v>1262</c:v>
                </c:pt>
                <c:pt idx="11">
                  <c:v>777</c:v>
                </c:pt>
                <c:pt idx="12">
                  <c:v>398</c:v>
                </c:pt>
                <c:pt idx="13">
                  <c:v>118</c:v>
                </c:pt>
                <c:pt idx="14">
                  <c:v>23</c:v>
                </c:pt>
                <c:pt idx="15">
                  <c:v>16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A-426C-95D6-F2449DBBE508}"/>
            </c:ext>
          </c:extLst>
        </c:ser>
        <c:ser>
          <c:idx val="1"/>
          <c:order val="1"/>
          <c:tx>
            <c:strRef>
              <c:f>'Table 13.12'!$S$62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13.12'!$Y$63:$Y$79</c:f>
              <c:numCache>
                <c:formatCode>#,##0</c:formatCode>
                <c:ptCount val="17"/>
                <c:pt idx="0">
                  <c:v>69</c:v>
                </c:pt>
                <c:pt idx="1">
                  <c:v>674</c:v>
                </c:pt>
                <c:pt idx="2">
                  <c:v>1365</c:v>
                </c:pt>
                <c:pt idx="3">
                  <c:v>1851</c:v>
                </c:pt>
                <c:pt idx="4">
                  <c:v>2740</c:v>
                </c:pt>
                <c:pt idx="5">
                  <c:v>2717</c:v>
                </c:pt>
                <c:pt idx="6">
                  <c:v>2470</c:v>
                </c:pt>
                <c:pt idx="7">
                  <c:v>2037</c:v>
                </c:pt>
                <c:pt idx="8">
                  <c:v>1664</c:v>
                </c:pt>
                <c:pt idx="9">
                  <c:v>1418</c:v>
                </c:pt>
                <c:pt idx="10">
                  <c:v>1070</c:v>
                </c:pt>
                <c:pt idx="11">
                  <c:v>674</c:v>
                </c:pt>
                <c:pt idx="12">
                  <c:v>278</c:v>
                </c:pt>
                <c:pt idx="13">
                  <c:v>90</c:v>
                </c:pt>
                <c:pt idx="14">
                  <c:v>26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FA-426C-95D6-F2449DBBE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13.12'!$Y$83:$Y$90</c:f>
              <c:numCache>
                <c:formatCode>#,##0</c:formatCode>
                <c:ptCount val="8"/>
                <c:pt idx="0">
                  <c:v>1451</c:v>
                </c:pt>
                <c:pt idx="1">
                  <c:v>1145</c:v>
                </c:pt>
                <c:pt idx="2">
                  <c:v>3124</c:v>
                </c:pt>
                <c:pt idx="3">
                  <c:v>1806</c:v>
                </c:pt>
                <c:pt idx="4">
                  <c:v>666</c:v>
                </c:pt>
                <c:pt idx="5">
                  <c:v>525</c:v>
                </c:pt>
                <c:pt idx="6">
                  <c:v>1302</c:v>
                </c:pt>
                <c:pt idx="7">
                  <c:v>1380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9-4735-A35E-393A35B78F2D}"/>
            </c:ext>
          </c:extLst>
        </c:ser>
        <c:ser>
          <c:idx val="1"/>
          <c:order val="1"/>
          <c:tx>
            <c:strRef>
              <c:f>'Table 13.12'!$S$92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13.12'!$Y$93:$Y$100</c:f>
              <c:numCache>
                <c:formatCode>#,##0</c:formatCode>
                <c:ptCount val="8"/>
                <c:pt idx="0">
                  <c:v>1321</c:v>
                </c:pt>
                <c:pt idx="1">
                  <c:v>2056</c:v>
                </c:pt>
                <c:pt idx="2">
                  <c:v>486</c:v>
                </c:pt>
                <c:pt idx="3">
                  <c:v>2229</c:v>
                </c:pt>
                <c:pt idx="4">
                  <c:v>2655</c:v>
                </c:pt>
                <c:pt idx="5">
                  <c:v>1108</c:v>
                </c:pt>
                <c:pt idx="6">
                  <c:v>186</c:v>
                </c:pt>
                <c:pt idx="7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E9-4735-A35E-393A35B78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Palmerston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13.12'!$U$8:$Y$8</c:f>
              <c:numCache>
                <c:formatCode>#,##0</c:formatCode>
                <c:ptCount val="5"/>
                <c:pt idx="1">
                  <c:v>56464.44</c:v>
                </c:pt>
                <c:pt idx="2">
                  <c:v>55594.79</c:v>
                </c:pt>
                <c:pt idx="3">
                  <c:v>57474.69</c:v>
                </c:pt>
                <c:pt idx="4">
                  <c:v>57622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3-4814-81F7-ADDE958D16E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3-4814-81F7-ADDE958D1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13.12'!$V$4:$Z$4</c:f>
              <c:numCache>
                <c:formatCode>#,##0</c:formatCode>
                <c:ptCount val="5"/>
                <c:pt idx="0">
                  <c:v>35445</c:v>
                </c:pt>
                <c:pt idx="1">
                  <c:v>34277</c:v>
                </c:pt>
                <c:pt idx="2">
                  <c:v>36682</c:v>
                </c:pt>
                <c:pt idx="3">
                  <c:v>39971</c:v>
                </c:pt>
                <c:pt idx="4">
                  <c:v>40622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E-4B9B-AE2D-2E64D661D5B8}"/>
            </c:ext>
          </c:extLst>
        </c:ser>
        <c:ser>
          <c:idx val="1"/>
          <c:order val="1"/>
          <c:tx>
            <c:strRef>
              <c:f>'Table 13.12'!$S$7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13.12'!$V$7:$Z$7</c:f>
              <c:numCache>
                <c:formatCode>#,##0</c:formatCode>
                <c:ptCount val="5"/>
                <c:pt idx="0">
                  <c:v>23592</c:v>
                </c:pt>
                <c:pt idx="1">
                  <c:v>23476</c:v>
                </c:pt>
                <c:pt idx="2">
                  <c:v>24214</c:v>
                </c:pt>
                <c:pt idx="3">
                  <c:v>25005</c:v>
                </c:pt>
                <c:pt idx="4">
                  <c:v>25743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E-4B9B-AE2D-2E64D661D5B8}"/>
            </c:ext>
          </c:extLst>
        </c:ser>
        <c:ser>
          <c:idx val="2"/>
          <c:order val="2"/>
          <c:tx>
            <c:strRef>
              <c:f>'Table 13.12'!$S$11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13.12'!$V$11:$Z$11</c:f>
              <c:numCache>
                <c:formatCode>#,##0</c:formatCode>
                <c:ptCount val="5"/>
                <c:pt idx="0">
                  <c:v>33656</c:v>
                </c:pt>
                <c:pt idx="1">
                  <c:v>32308</c:v>
                </c:pt>
                <c:pt idx="2">
                  <c:v>34623</c:v>
                </c:pt>
                <c:pt idx="3">
                  <c:v>37829</c:v>
                </c:pt>
                <c:pt idx="4">
                  <c:v>38395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DE-4B9B-AE2D-2E64D661D5B8}"/>
            </c:ext>
          </c:extLst>
        </c:ser>
        <c:ser>
          <c:idx val="3"/>
          <c:order val="3"/>
          <c:tx>
            <c:strRef>
              <c:f>'Table 13.12'!$S$12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13.12'!$V$12:$Z$12</c:f>
              <c:numCache>
                <c:formatCode>#,##0</c:formatCode>
                <c:ptCount val="5"/>
                <c:pt idx="0">
                  <c:v>1793</c:v>
                </c:pt>
                <c:pt idx="1">
                  <c:v>1971</c:v>
                </c:pt>
                <c:pt idx="2">
                  <c:v>2059</c:v>
                </c:pt>
                <c:pt idx="3">
                  <c:v>2145</c:v>
                </c:pt>
                <c:pt idx="4">
                  <c:v>2235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DE-4B9B-AE2D-2E64D661D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Palmerston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13.12'!$AB$15:$AB$33</c:f>
              <c:numCache>
                <c:formatCode>0.0%</c:formatCode>
                <c:ptCount val="19"/>
                <c:pt idx="0">
                  <c:v>9.7718266177665106E-3</c:v>
                </c:pt>
                <c:pt idx="1">
                  <c:v>1.8780613877470646E-2</c:v>
                </c:pt>
                <c:pt idx="2">
                  <c:v>3.0669259359539222E-2</c:v>
                </c:pt>
                <c:pt idx="3">
                  <c:v>1.0559480148669604E-2</c:v>
                </c:pt>
                <c:pt idx="4">
                  <c:v>0.10719472272134295</c:v>
                </c:pt>
                <c:pt idx="5">
                  <c:v>2.668176335934231E-2</c:v>
                </c:pt>
                <c:pt idx="6">
                  <c:v>9.6044502424496025E-2</c:v>
                </c:pt>
                <c:pt idx="7">
                  <c:v>8.0119132596549097E-2</c:v>
                </c:pt>
                <c:pt idx="8">
                  <c:v>5.378196765697689E-2</c:v>
                </c:pt>
                <c:pt idx="9">
                  <c:v>5.1689762965515546E-3</c:v>
                </c:pt>
                <c:pt idx="10">
                  <c:v>1.4300834420459301E-2</c:v>
                </c:pt>
                <c:pt idx="11">
                  <c:v>1.6245354074876314E-2</c:v>
                </c:pt>
                <c:pt idx="12">
                  <c:v>4.7579196101115023E-2</c:v>
                </c:pt>
                <c:pt idx="13">
                  <c:v>8.0734486917567141E-2</c:v>
                </c:pt>
                <c:pt idx="14">
                  <c:v>0.12240628153690895</c:v>
                </c:pt>
                <c:pt idx="15">
                  <c:v>6.8895069781179999E-2</c:v>
                </c:pt>
                <c:pt idx="16">
                  <c:v>0.13153813966081671</c:v>
                </c:pt>
                <c:pt idx="17">
                  <c:v>2.3703448445614984E-2</c:v>
                </c:pt>
                <c:pt idx="18">
                  <c:v>4.5610062273857284E-2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3-4CE6-93D9-A0407821972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73-4CE6-93D9-A04078219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13.12'!$Z$44:$Z$60</c:f>
              <c:numCache>
                <c:formatCode>#,##0</c:formatCode>
                <c:ptCount val="17"/>
                <c:pt idx="0">
                  <c:v>40</c:v>
                </c:pt>
                <c:pt idx="1">
                  <c:v>571</c:v>
                </c:pt>
                <c:pt idx="2">
                  <c:v>1251</c:v>
                </c:pt>
                <c:pt idx="3">
                  <c:v>1998</c:v>
                </c:pt>
                <c:pt idx="4">
                  <c:v>3117</c:v>
                </c:pt>
                <c:pt idx="5">
                  <c:v>3151</c:v>
                </c:pt>
                <c:pt idx="6">
                  <c:v>2778</c:v>
                </c:pt>
                <c:pt idx="7">
                  <c:v>2219</c:v>
                </c:pt>
                <c:pt idx="8">
                  <c:v>1741</c:v>
                </c:pt>
                <c:pt idx="9">
                  <c:v>1690</c:v>
                </c:pt>
                <c:pt idx="10">
                  <c:v>1259</c:v>
                </c:pt>
                <c:pt idx="11">
                  <c:v>792</c:v>
                </c:pt>
                <c:pt idx="12">
                  <c:v>406</c:v>
                </c:pt>
                <c:pt idx="13">
                  <c:v>139</c:v>
                </c:pt>
                <c:pt idx="14">
                  <c:v>29</c:v>
                </c:pt>
                <c:pt idx="15">
                  <c:v>11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4F-46B8-921B-4DCF255E9C65}"/>
            </c:ext>
          </c:extLst>
        </c:ser>
        <c:ser>
          <c:idx val="1"/>
          <c:order val="1"/>
          <c:tx>
            <c:strRef>
              <c:f>'Table 13.12'!$S$62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13.12'!$Z$63:$Z$79</c:f>
              <c:numCache>
                <c:formatCode>#,##0</c:formatCode>
                <c:ptCount val="17"/>
                <c:pt idx="0">
                  <c:v>59</c:v>
                </c:pt>
                <c:pt idx="1">
                  <c:v>687</c:v>
                </c:pt>
                <c:pt idx="2">
                  <c:v>1315</c:v>
                </c:pt>
                <c:pt idx="3">
                  <c:v>1902</c:v>
                </c:pt>
                <c:pt idx="4">
                  <c:v>2744</c:v>
                </c:pt>
                <c:pt idx="5">
                  <c:v>2898</c:v>
                </c:pt>
                <c:pt idx="6">
                  <c:v>2455</c:v>
                </c:pt>
                <c:pt idx="7">
                  <c:v>2103</c:v>
                </c:pt>
                <c:pt idx="8">
                  <c:v>1610</c:v>
                </c:pt>
                <c:pt idx="9">
                  <c:v>1473</c:v>
                </c:pt>
                <c:pt idx="10">
                  <c:v>1010</c:v>
                </c:pt>
                <c:pt idx="11">
                  <c:v>719</c:v>
                </c:pt>
                <c:pt idx="12">
                  <c:v>291</c:v>
                </c:pt>
                <c:pt idx="13">
                  <c:v>102</c:v>
                </c:pt>
                <c:pt idx="14">
                  <c:v>28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4F-46B8-921B-4DCF255E9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13.12'!$Z$83:$Z$90</c:f>
              <c:numCache>
                <c:formatCode>#,##0</c:formatCode>
                <c:ptCount val="8"/>
                <c:pt idx="0">
                  <c:v>1548</c:v>
                </c:pt>
                <c:pt idx="1">
                  <c:v>1210</c:v>
                </c:pt>
                <c:pt idx="2">
                  <c:v>3118</c:v>
                </c:pt>
                <c:pt idx="3">
                  <c:v>1835</c:v>
                </c:pt>
                <c:pt idx="4">
                  <c:v>676</c:v>
                </c:pt>
                <c:pt idx="5">
                  <c:v>550</c:v>
                </c:pt>
                <c:pt idx="6">
                  <c:v>1375</c:v>
                </c:pt>
                <c:pt idx="7">
                  <c:v>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5-45E8-A435-51DB65C71E11}"/>
            </c:ext>
          </c:extLst>
        </c:ser>
        <c:ser>
          <c:idx val="1"/>
          <c:order val="1"/>
          <c:tx>
            <c:strRef>
              <c:f>'Table 13.12'!$S$92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13.12'!$Z$93:$Z$100</c:f>
              <c:numCache>
                <c:formatCode>#,##0</c:formatCode>
                <c:ptCount val="8"/>
                <c:pt idx="0">
                  <c:v>1339</c:v>
                </c:pt>
                <c:pt idx="1">
                  <c:v>2163</c:v>
                </c:pt>
                <c:pt idx="2">
                  <c:v>523</c:v>
                </c:pt>
                <c:pt idx="3">
                  <c:v>2338</c:v>
                </c:pt>
                <c:pt idx="4">
                  <c:v>2706</c:v>
                </c:pt>
                <c:pt idx="5">
                  <c:v>1083</c:v>
                </c:pt>
                <c:pt idx="6">
                  <c:v>196</c:v>
                </c:pt>
                <c:pt idx="7">
                  <c:v>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5-45E8-A435-51DB65C71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13.2'!$AB$15:$AB$33</c:f>
              <c:numCache>
                <c:formatCode>0.0%</c:formatCode>
                <c:ptCount val="19"/>
                <c:pt idx="0">
                  <c:v>8.0030682689849142E-2</c:v>
                </c:pt>
                <c:pt idx="1">
                  <c:v>1.1250319611352595E-2</c:v>
                </c:pt>
                <c:pt idx="2">
                  <c:v>2.1989261058552801E-2</c:v>
                </c:pt>
                <c:pt idx="3">
                  <c:v>4.6024034773715162E-3</c:v>
                </c:pt>
                <c:pt idx="4">
                  <c:v>5.6762976220915369E-2</c:v>
                </c:pt>
                <c:pt idx="5">
                  <c:v>4.6024034773715162E-3</c:v>
                </c:pt>
                <c:pt idx="6">
                  <c:v>0.12477627205318333</c:v>
                </c:pt>
                <c:pt idx="7">
                  <c:v>6.6479161339810786E-2</c:v>
                </c:pt>
                <c:pt idx="8">
                  <c:v>1.0738941447200204E-2</c:v>
                </c:pt>
                <c:pt idx="9">
                  <c:v>2.3012017386857581E-3</c:v>
                </c:pt>
                <c:pt idx="10">
                  <c:v>8.1820506264382517E-3</c:v>
                </c:pt>
                <c:pt idx="11">
                  <c:v>1.1250319611352595E-2</c:v>
                </c:pt>
                <c:pt idx="12">
                  <c:v>2.6591664535924316E-2</c:v>
                </c:pt>
                <c:pt idx="13">
                  <c:v>4.2188698542572234E-2</c:v>
                </c:pt>
                <c:pt idx="14">
                  <c:v>0.17872666837126056</c:v>
                </c:pt>
                <c:pt idx="15">
                  <c:v>0.10764510355407825</c:v>
                </c:pt>
                <c:pt idx="16">
                  <c:v>0.16619790334952697</c:v>
                </c:pt>
                <c:pt idx="17">
                  <c:v>4.8580925594477117E-3</c:v>
                </c:pt>
                <c:pt idx="18">
                  <c:v>6.1621068780363081E-2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B-41A0-B981-97C8DA322BF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3B-41A0-B981-97C8DA322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Palmerston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13.12'!$V$8:$Z$8</c:f>
              <c:numCache>
                <c:formatCode>#,##0</c:formatCode>
                <c:ptCount val="5"/>
                <c:pt idx="0">
                  <c:v>56464.44</c:v>
                </c:pt>
                <c:pt idx="1">
                  <c:v>55594.79</c:v>
                </c:pt>
                <c:pt idx="2">
                  <c:v>57474.69</c:v>
                </c:pt>
                <c:pt idx="3">
                  <c:v>57622</c:v>
                </c:pt>
                <c:pt idx="4">
                  <c:v>60283.82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B-438A-A22E-16406C8B44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48816</c:v>
                </c:pt>
                <c:pt idx="1">
                  <c:v>48329.32</c:v>
                </c:pt>
                <c:pt idx="2">
                  <c:v>50169</c:v>
                </c:pt>
                <c:pt idx="3">
                  <c:v>50280.88</c:v>
                </c:pt>
                <c:pt idx="4">
                  <c:v>52156.58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B-438A-A22E-16406C8B4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13.13'!$U$4:$Y$4</c:f>
              <c:numCache>
                <c:formatCode>#,##0</c:formatCode>
                <c:ptCount val="5"/>
                <c:pt idx="1">
                  <c:v>1259</c:v>
                </c:pt>
                <c:pt idx="2">
                  <c:v>2301</c:v>
                </c:pt>
                <c:pt idx="3">
                  <c:v>1807</c:v>
                </c:pt>
                <c:pt idx="4">
                  <c:v>2008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0-466C-B647-A4FE4DE9945A}"/>
            </c:ext>
          </c:extLst>
        </c:ser>
        <c:ser>
          <c:idx val="1"/>
          <c:order val="1"/>
          <c:tx>
            <c:strRef>
              <c:f>'Table 13.13'!$S$7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13.13'!$U$7:$Y$7</c:f>
              <c:numCache>
                <c:formatCode>#,##0</c:formatCode>
                <c:ptCount val="5"/>
                <c:pt idx="1">
                  <c:v>865</c:v>
                </c:pt>
                <c:pt idx="2">
                  <c:v>1578</c:v>
                </c:pt>
                <c:pt idx="3">
                  <c:v>1224</c:v>
                </c:pt>
                <c:pt idx="4">
                  <c:v>1347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0-466C-B647-A4FE4DE9945A}"/>
            </c:ext>
          </c:extLst>
        </c:ser>
        <c:ser>
          <c:idx val="2"/>
          <c:order val="2"/>
          <c:tx>
            <c:strRef>
              <c:f>'Table 13.13'!$S$11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13.13'!$U$11:$Y$11</c:f>
              <c:numCache>
                <c:formatCode>#,##0</c:formatCode>
                <c:ptCount val="5"/>
                <c:pt idx="1">
                  <c:v>1213</c:v>
                </c:pt>
                <c:pt idx="2">
                  <c:v>2217</c:v>
                </c:pt>
                <c:pt idx="3">
                  <c:v>1731</c:v>
                </c:pt>
                <c:pt idx="4">
                  <c:v>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20-466C-B647-A4FE4DE9945A}"/>
            </c:ext>
          </c:extLst>
        </c:ser>
        <c:ser>
          <c:idx val="3"/>
          <c:order val="3"/>
          <c:tx>
            <c:strRef>
              <c:f>'Table 13.13'!$S$12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13.13'!$U$12:$Y$12</c:f>
              <c:numCache>
                <c:formatCode>#,##0</c:formatCode>
                <c:ptCount val="5"/>
                <c:pt idx="1">
                  <c:v>44</c:v>
                </c:pt>
                <c:pt idx="2">
                  <c:v>81</c:v>
                </c:pt>
                <c:pt idx="3">
                  <c:v>76</c:v>
                </c:pt>
                <c:pt idx="4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20-466C-B647-A4FE4DE99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Roper Gulf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13.13'!$AB$15:$AB$33</c:f>
              <c:numCache>
                <c:formatCode>0.0%</c:formatCode>
                <c:ptCount val="19"/>
                <c:pt idx="0">
                  <c:v>0.10071620411817368</c:v>
                </c:pt>
                <c:pt idx="1">
                  <c:v>1.9695613249776187E-2</c:v>
                </c:pt>
                <c:pt idx="2">
                  <c:v>1.0295434198746643E-2</c:v>
                </c:pt>
                <c:pt idx="3">
                  <c:v>2.2381378692927483E-3</c:v>
                </c:pt>
                <c:pt idx="4">
                  <c:v>3.5810205908683973E-2</c:v>
                </c:pt>
                <c:pt idx="5">
                  <c:v>1.0295434198746643E-2</c:v>
                </c:pt>
                <c:pt idx="6">
                  <c:v>0.10922112802148612</c:v>
                </c:pt>
                <c:pt idx="7">
                  <c:v>8.4153983885407346E-2</c:v>
                </c:pt>
                <c:pt idx="8">
                  <c:v>1.342882721575649E-2</c:v>
                </c:pt>
                <c:pt idx="9">
                  <c:v>0</c:v>
                </c:pt>
                <c:pt idx="10">
                  <c:v>1.2533572068039392E-2</c:v>
                </c:pt>
                <c:pt idx="11">
                  <c:v>9.4001790510295433E-3</c:v>
                </c:pt>
                <c:pt idx="12">
                  <c:v>1.656222023276634E-2</c:v>
                </c:pt>
                <c:pt idx="13">
                  <c:v>9.8925693822739483E-2</c:v>
                </c:pt>
                <c:pt idx="14">
                  <c:v>0.14950760966875559</c:v>
                </c:pt>
                <c:pt idx="15">
                  <c:v>0.11235452103849597</c:v>
                </c:pt>
                <c:pt idx="16">
                  <c:v>4.7000895255147716E-2</c:v>
                </c:pt>
                <c:pt idx="17">
                  <c:v>1.7905102954341987E-2</c:v>
                </c:pt>
                <c:pt idx="18">
                  <c:v>0.13339301700984782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F-44E1-B50C-703EF7516FE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6F-44E1-B50C-703EF7516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13.13'!$Y$44:$Y$60</c:f>
              <c:numCache>
                <c:formatCode>#,##0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46</c:v>
                </c:pt>
                <c:pt idx="3">
                  <c:v>89</c:v>
                </c:pt>
                <c:pt idx="4">
                  <c:v>174</c:v>
                </c:pt>
                <c:pt idx="5">
                  <c:v>145</c:v>
                </c:pt>
                <c:pt idx="6">
                  <c:v>124</c:v>
                </c:pt>
                <c:pt idx="7">
                  <c:v>91</c:v>
                </c:pt>
                <c:pt idx="8">
                  <c:v>73</c:v>
                </c:pt>
                <c:pt idx="9">
                  <c:v>94</c:v>
                </c:pt>
                <c:pt idx="10">
                  <c:v>77</c:v>
                </c:pt>
                <c:pt idx="11">
                  <c:v>58</c:v>
                </c:pt>
                <c:pt idx="12">
                  <c:v>34</c:v>
                </c:pt>
                <c:pt idx="13">
                  <c:v>13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E-4B30-BA70-1DA647DB3B1C}"/>
            </c:ext>
          </c:extLst>
        </c:ser>
        <c:ser>
          <c:idx val="1"/>
          <c:order val="1"/>
          <c:tx>
            <c:strRef>
              <c:f>'Table 13.13'!$S$62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13.13'!$Y$63:$Y$79</c:f>
              <c:numCache>
                <c:formatCode>#,##0</c:formatCode>
                <c:ptCount val="17"/>
                <c:pt idx="0">
                  <c:v>0</c:v>
                </c:pt>
                <c:pt idx="1">
                  <c:v>8</c:v>
                </c:pt>
                <c:pt idx="2">
                  <c:v>27</c:v>
                </c:pt>
                <c:pt idx="3">
                  <c:v>89</c:v>
                </c:pt>
                <c:pt idx="4">
                  <c:v>157</c:v>
                </c:pt>
                <c:pt idx="5">
                  <c:v>99</c:v>
                </c:pt>
                <c:pt idx="6">
                  <c:v>104</c:v>
                </c:pt>
                <c:pt idx="7">
                  <c:v>113</c:v>
                </c:pt>
                <c:pt idx="8">
                  <c:v>77</c:v>
                </c:pt>
                <c:pt idx="9">
                  <c:v>111</c:v>
                </c:pt>
                <c:pt idx="10">
                  <c:v>74</c:v>
                </c:pt>
                <c:pt idx="11">
                  <c:v>54</c:v>
                </c:pt>
                <c:pt idx="12">
                  <c:v>20</c:v>
                </c:pt>
                <c:pt idx="13">
                  <c:v>13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E-4B30-BA70-1DA647DB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13.13'!$Y$83:$Y$90</c:f>
              <c:numCache>
                <c:formatCode>#,##0</c:formatCode>
                <c:ptCount val="8"/>
                <c:pt idx="0">
                  <c:v>56</c:v>
                </c:pt>
                <c:pt idx="1">
                  <c:v>61</c:v>
                </c:pt>
                <c:pt idx="2">
                  <c:v>60</c:v>
                </c:pt>
                <c:pt idx="3">
                  <c:v>110</c:v>
                </c:pt>
                <c:pt idx="4">
                  <c:v>14</c:v>
                </c:pt>
                <c:pt idx="5">
                  <c:v>12</c:v>
                </c:pt>
                <c:pt idx="6">
                  <c:v>67</c:v>
                </c:pt>
                <c:pt idx="7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F-4EC0-A5E1-388565F3BD68}"/>
            </c:ext>
          </c:extLst>
        </c:ser>
        <c:ser>
          <c:idx val="1"/>
          <c:order val="1"/>
          <c:tx>
            <c:strRef>
              <c:f>'Table 13.13'!$S$92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13.13'!$Y$93:$Y$100</c:f>
              <c:numCache>
                <c:formatCode>#,##0</c:formatCode>
                <c:ptCount val="8"/>
                <c:pt idx="0">
                  <c:v>44</c:v>
                </c:pt>
                <c:pt idx="1">
                  <c:v>120</c:v>
                </c:pt>
                <c:pt idx="2">
                  <c:v>13</c:v>
                </c:pt>
                <c:pt idx="3">
                  <c:v>157</c:v>
                </c:pt>
                <c:pt idx="4">
                  <c:v>59</c:v>
                </c:pt>
                <c:pt idx="5">
                  <c:v>35</c:v>
                </c:pt>
                <c:pt idx="6">
                  <c:v>12</c:v>
                </c:pt>
                <c:pt idx="7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0F-4EC0-A5E1-388565F3B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Roper Gulf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13.13'!$U$8:$Y$8</c:f>
              <c:numCache>
                <c:formatCode>#,##0</c:formatCode>
                <c:ptCount val="5"/>
                <c:pt idx="1">
                  <c:v>31482</c:v>
                </c:pt>
                <c:pt idx="2">
                  <c:v>25274.84</c:v>
                </c:pt>
                <c:pt idx="3">
                  <c:v>24139.47</c:v>
                </c:pt>
                <c:pt idx="4">
                  <c:v>28929.19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E-4C58-BDC1-8E07A1818D6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E-4C58-BDC1-8E07A1818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13.13'!$V$4:$Z$4</c:f>
              <c:numCache>
                <c:formatCode>#,##0</c:formatCode>
                <c:ptCount val="5"/>
                <c:pt idx="0">
                  <c:v>1259</c:v>
                </c:pt>
                <c:pt idx="1">
                  <c:v>2301</c:v>
                </c:pt>
                <c:pt idx="2">
                  <c:v>1807</c:v>
                </c:pt>
                <c:pt idx="3">
                  <c:v>2008</c:v>
                </c:pt>
                <c:pt idx="4">
                  <c:v>2236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1-416E-A935-1B21051B4BD9}"/>
            </c:ext>
          </c:extLst>
        </c:ser>
        <c:ser>
          <c:idx val="1"/>
          <c:order val="1"/>
          <c:tx>
            <c:strRef>
              <c:f>'Table 13.13'!$S$7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13.13'!$V$7:$Z$7</c:f>
              <c:numCache>
                <c:formatCode>#,##0</c:formatCode>
                <c:ptCount val="5"/>
                <c:pt idx="0">
                  <c:v>865</c:v>
                </c:pt>
                <c:pt idx="1">
                  <c:v>1578</c:v>
                </c:pt>
                <c:pt idx="2">
                  <c:v>1224</c:v>
                </c:pt>
                <c:pt idx="3">
                  <c:v>1347</c:v>
                </c:pt>
                <c:pt idx="4">
                  <c:v>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1-416E-A935-1B21051B4BD9}"/>
            </c:ext>
          </c:extLst>
        </c:ser>
        <c:ser>
          <c:idx val="2"/>
          <c:order val="2"/>
          <c:tx>
            <c:strRef>
              <c:f>'Table 13.13'!$S$11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13.13'!$V$11:$Z$11</c:f>
              <c:numCache>
                <c:formatCode>#,##0</c:formatCode>
                <c:ptCount val="5"/>
                <c:pt idx="0">
                  <c:v>1213</c:v>
                </c:pt>
                <c:pt idx="1">
                  <c:v>2217</c:v>
                </c:pt>
                <c:pt idx="2">
                  <c:v>1731</c:v>
                </c:pt>
                <c:pt idx="3">
                  <c:v>1933</c:v>
                </c:pt>
                <c:pt idx="4">
                  <c:v>2163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01-416E-A935-1B21051B4BD9}"/>
            </c:ext>
          </c:extLst>
        </c:ser>
        <c:ser>
          <c:idx val="3"/>
          <c:order val="3"/>
          <c:tx>
            <c:strRef>
              <c:f>'Table 13.13'!$S$12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13.13'!$V$12:$Z$12</c:f>
              <c:numCache>
                <c:formatCode>#,##0</c:formatCode>
                <c:ptCount val="5"/>
                <c:pt idx="0">
                  <c:v>44</c:v>
                </c:pt>
                <c:pt idx="1">
                  <c:v>81</c:v>
                </c:pt>
                <c:pt idx="2">
                  <c:v>76</c:v>
                </c:pt>
                <c:pt idx="3">
                  <c:v>76</c:v>
                </c:pt>
                <c:pt idx="4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01-416E-A935-1B21051B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Roper Gulf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13.13'!$AB$15:$AB$33</c:f>
              <c:numCache>
                <c:formatCode>0.0%</c:formatCode>
                <c:ptCount val="19"/>
                <c:pt idx="0">
                  <c:v>0.10071620411817368</c:v>
                </c:pt>
                <c:pt idx="1">
                  <c:v>1.9695613249776187E-2</c:v>
                </c:pt>
                <c:pt idx="2">
                  <c:v>1.0295434198746643E-2</c:v>
                </c:pt>
                <c:pt idx="3">
                  <c:v>2.2381378692927483E-3</c:v>
                </c:pt>
                <c:pt idx="4">
                  <c:v>3.5810205908683973E-2</c:v>
                </c:pt>
                <c:pt idx="5">
                  <c:v>1.0295434198746643E-2</c:v>
                </c:pt>
                <c:pt idx="6">
                  <c:v>0.10922112802148612</c:v>
                </c:pt>
                <c:pt idx="7">
                  <c:v>8.4153983885407346E-2</c:v>
                </c:pt>
                <c:pt idx="8">
                  <c:v>1.342882721575649E-2</c:v>
                </c:pt>
                <c:pt idx="9">
                  <c:v>0</c:v>
                </c:pt>
                <c:pt idx="10">
                  <c:v>1.2533572068039392E-2</c:v>
                </c:pt>
                <c:pt idx="11">
                  <c:v>9.4001790510295433E-3</c:v>
                </c:pt>
                <c:pt idx="12">
                  <c:v>1.656222023276634E-2</c:v>
                </c:pt>
                <c:pt idx="13">
                  <c:v>9.8925693822739483E-2</c:v>
                </c:pt>
                <c:pt idx="14">
                  <c:v>0.14950760966875559</c:v>
                </c:pt>
                <c:pt idx="15">
                  <c:v>0.11235452103849597</c:v>
                </c:pt>
                <c:pt idx="16">
                  <c:v>4.7000895255147716E-2</c:v>
                </c:pt>
                <c:pt idx="17">
                  <c:v>1.7905102954341987E-2</c:v>
                </c:pt>
                <c:pt idx="18">
                  <c:v>0.13339301700984782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8-4852-B1F0-7F4A7F17EBA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8-4852-B1F0-7F4A7F17E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13.13'!$Z$44:$Z$60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37</c:v>
                </c:pt>
                <c:pt idx="3">
                  <c:v>116</c:v>
                </c:pt>
                <c:pt idx="4">
                  <c:v>240</c:v>
                </c:pt>
                <c:pt idx="5">
                  <c:v>171</c:v>
                </c:pt>
                <c:pt idx="6">
                  <c:v>148</c:v>
                </c:pt>
                <c:pt idx="7">
                  <c:v>74</c:v>
                </c:pt>
                <c:pt idx="8">
                  <c:v>83</c:v>
                </c:pt>
                <c:pt idx="9">
                  <c:v>95</c:v>
                </c:pt>
                <c:pt idx="10">
                  <c:v>100</c:v>
                </c:pt>
                <c:pt idx="11">
                  <c:v>61</c:v>
                </c:pt>
                <c:pt idx="12">
                  <c:v>30</c:v>
                </c:pt>
                <c:pt idx="13">
                  <c:v>20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C-4359-A3B3-15417805BC3E}"/>
            </c:ext>
          </c:extLst>
        </c:ser>
        <c:ser>
          <c:idx val="1"/>
          <c:order val="1"/>
          <c:tx>
            <c:strRef>
              <c:f>'Table 13.13'!$S$62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13.13'!$Z$63:$Z$79</c:f>
              <c:numCache>
                <c:formatCode>#,##0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32</c:v>
                </c:pt>
                <c:pt idx="3">
                  <c:v>105</c:v>
                </c:pt>
                <c:pt idx="4">
                  <c:v>165</c:v>
                </c:pt>
                <c:pt idx="5">
                  <c:v>169</c:v>
                </c:pt>
                <c:pt idx="6">
                  <c:v>98</c:v>
                </c:pt>
                <c:pt idx="7">
                  <c:v>122</c:v>
                </c:pt>
                <c:pt idx="8">
                  <c:v>71</c:v>
                </c:pt>
                <c:pt idx="9">
                  <c:v>88</c:v>
                </c:pt>
                <c:pt idx="10">
                  <c:v>101</c:v>
                </c:pt>
                <c:pt idx="11">
                  <c:v>43</c:v>
                </c:pt>
                <c:pt idx="12">
                  <c:v>27</c:v>
                </c:pt>
                <c:pt idx="13">
                  <c:v>7</c:v>
                </c:pt>
                <c:pt idx="14">
                  <c:v>9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3C-4359-A3B3-15417805B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13.13'!$Z$83:$Z$90</c:f>
              <c:numCache>
                <c:formatCode>#,##0</c:formatCode>
                <c:ptCount val="8"/>
                <c:pt idx="0">
                  <c:v>61</c:v>
                </c:pt>
                <c:pt idx="1">
                  <c:v>66</c:v>
                </c:pt>
                <c:pt idx="2">
                  <c:v>71</c:v>
                </c:pt>
                <c:pt idx="3">
                  <c:v>98</c:v>
                </c:pt>
                <c:pt idx="4">
                  <c:v>17</c:v>
                </c:pt>
                <c:pt idx="5">
                  <c:v>17</c:v>
                </c:pt>
                <c:pt idx="6">
                  <c:v>74</c:v>
                </c:pt>
                <c:pt idx="7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C-43BA-9EB2-DDCF548CEA8E}"/>
            </c:ext>
          </c:extLst>
        </c:ser>
        <c:ser>
          <c:idx val="1"/>
          <c:order val="1"/>
          <c:tx>
            <c:strRef>
              <c:f>'Table 13.13'!$S$92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13.13'!$Z$93:$Z$100</c:f>
              <c:numCache>
                <c:formatCode>#,##0</c:formatCode>
                <c:ptCount val="8"/>
                <c:pt idx="0">
                  <c:v>54</c:v>
                </c:pt>
                <c:pt idx="1">
                  <c:v>103</c:v>
                </c:pt>
                <c:pt idx="2">
                  <c:v>11</c:v>
                </c:pt>
                <c:pt idx="3">
                  <c:v>174</c:v>
                </c:pt>
                <c:pt idx="4">
                  <c:v>55</c:v>
                </c:pt>
                <c:pt idx="5">
                  <c:v>41</c:v>
                </c:pt>
                <c:pt idx="6">
                  <c:v>20</c:v>
                </c:pt>
                <c:pt idx="7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C-43BA-9EB2-DDCF548CE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13.2'!$Y$44:$Y$60</c:f>
              <c:numCache>
                <c:formatCode>#,##0</c:formatCode>
                <c:ptCount val="17"/>
                <c:pt idx="0">
                  <c:v>0</c:v>
                </c:pt>
                <c:pt idx="1">
                  <c:v>40</c:v>
                </c:pt>
                <c:pt idx="2">
                  <c:v>71</c:v>
                </c:pt>
                <c:pt idx="3">
                  <c:v>152</c:v>
                </c:pt>
                <c:pt idx="4">
                  <c:v>299</c:v>
                </c:pt>
                <c:pt idx="5">
                  <c:v>295</c:v>
                </c:pt>
                <c:pt idx="6">
                  <c:v>230</c:v>
                </c:pt>
                <c:pt idx="7">
                  <c:v>176</c:v>
                </c:pt>
                <c:pt idx="8">
                  <c:v>148</c:v>
                </c:pt>
                <c:pt idx="9">
                  <c:v>157</c:v>
                </c:pt>
                <c:pt idx="10">
                  <c:v>140</c:v>
                </c:pt>
                <c:pt idx="11">
                  <c:v>125</c:v>
                </c:pt>
                <c:pt idx="12">
                  <c:v>67</c:v>
                </c:pt>
                <c:pt idx="13">
                  <c:v>29</c:v>
                </c:pt>
                <c:pt idx="14">
                  <c:v>10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9-4E50-A959-E4709EE4C0F2}"/>
            </c:ext>
          </c:extLst>
        </c:ser>
        <c:ser>
          <c:idx val="1"/>
          <c:order val="1"/>
          <c:tx>
            <c:strRef>
              <c:f>'Table 13.2'!$S$62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13.2'!$Y$63:$Y$79</c:f>
              <c:numCache>
                <c:formatCode>#,##0</c:formatCode>
                <c:ptCount val="17"/>
                <c:pt idx="0">
                  <c:v>6</c:v>
                </c:pt>
                <c:pt idx="1">
                  <c:v>31</c:v>
                </c:pt>
                <c:pt idx="2">
                  <c:v>98</c:v>
                </c:pt>
                <c:pt idx="3">
                  <c:v>148</c:v>
                </c:pt>
                <c:pt idx="4">
                  <c:v>275</c:v>
                </c:pt>
                <c:pt idx="5">
                  <c:v>262</c:v>
                </c:pt>
                <c:pt idx="6">
                  <c:v>200</c:v>
                </c:pt>
                <c:pt idx="7">
                  <c:v>130</c:v>
                </c:pt>
                <c:pt idx="8">
                  <c:v>149</c:v>
                </c:pt>
                <c:pt idx="9">
                  <c:v>156</c:v>
                </c:pt>
                <c:pt idx="10">
                  <c:v>136</c:v>
                </c:pt>
                <c:pt idx="11">
                  <c:v>94</c:v>
                </c:pt>
                <c:pt idx="12">
                  <c:v>61</c:v>
                </c:pt>
                <c:pt idx="13">
                  <c:v>13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19-4E50-A959-E4709EE4C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Roper Gulf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13.13'!$V$8:$Z$8</c:f>
              <c:numCache>
                <c:formatCode>#,##0</c:formatCode>
                <c:ptCount val="5"/>
                <c:pt idx="0">
                  <c:v>31482</c:v>
                </c:pt>
                <c:pt idx="1">
                  <c:v>25274.84</c:v>
                </c:pt>
                <c:pt idx="2">
                  <c:v>24139.47</c:v>
                </c:pt>
                <c:pt idx="3">
                  <c:v>28929.19</c:v>
                </c:pt>
                <c:pt idx="4">
                  <c:v>31007.96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8-4E40-A4C9-AC2D672913F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48816</c:v>
                </c:pt>
                <c:pt idx="1">
                  <c:v>48329.32</c:v>
                </c:pt>
                <c:pt idx="2">
                  <c:v>50169</c:v>
                </c:pt>
                <c:pt idx="3">
                  <c:v>50280.88</c:v>
                </c:pt>
                <c:pt idx="4">
                  <c:v>52156.58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8-4E40-A4C9-AC2D67291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13.14'!$U$4:$Y$4</c:f>
              <c:numCache>
                <c:formatCode>#,##0</c:formatCode>
                <c:ptCount val="5"/>
                <c:pt idx="1">
                  <c:v>722</c:v>
                </c:pt>
                <c:pt idx="2">
                  <c:v>699</c:v>
                </c:pt>
                <c:pt idx="3">
                  <c:v>786</c:v>
                </c:pt>
                <c:pt idx="4">
                  <c:v>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2-415F-88FC-991F5796ADA5}"/>
            </c:ext>
          </c:extLst>
        </c:ser>
        <c:ser>
          <c:idx val="1"/>
          <c:order val="1"/>
          <c:tx>
            <c:strRef>
              <c:f>'Table 13.14'!$S$7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13.14'!$U$7:$Y$7</c:f>
              <c:numCache>
                <c:formatCode>#,##0</c:formatCode>
                <c:ptCount val="5"/>
                <c:pt idx="1">
                  <c:v>519</c:v>
                </c:pt>
                <c:pt idx="2">
                  <c:v>510</c:v>
                </c:pt>
                <c:pt idx="3">
                  <c:v>546</c:v>
                </c:pt>
                <c:pt idx="4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2-415F-88FC-991F5796ADA5}"/>
            </c:ext>
          </c:extLst>
        </c:ser>
        <c:ser>
          <c:idx val="2"/>
          <c:order val="2"/>
          <c:tx>
            <c:strRef>
              <c:f>'Table 13.14'!$S$11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13.14'!$U$11:$Y$11</c:f>
              <c:numCache>
                <c:formatCode>#,##0</c:formatCode>
                <c:ptCount val="5"/>
                <c:pt idx="1">
                  <c:v>711</c:v>
                </c:pt>
                <c:pt idx="2">
                  <c:v>692</c:v>
                </c:pt>
                <c:pt idx="3">
                  <c:v>777</c:v>
                </c:pt>
                <c:pt idx="4">
                  <c:v>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2-415F-88FC-991F5796ADA5}"/>
            </c:ext>
          </c:extLst>
        </c:ser>
        <c:ser>
          <c:idx val="3"/>
          <c:order val="3"/>
          <c:tx>
            <c:strRef>
              <c:f>'Table 13.14'!$S$12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13.14'!$U$12:$Y$12</c:f>
              <c:numCache>
                <c:formatCode>#,##0</c:formatCode>
                <c:ptCount val="5"/>
                <c:pt idx="1">
                  <c:v>11</c:v>
                </c:pt>
                <c:pt idx="2">
                  <c:v>10</c:v>
                </c:pt>
                <c:pt idx="3">
                  <c:v>9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C2-415F-88FC-991F5796A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Tiwi Islands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13.14'!$AB$15:$AB$33</c:f>
              <c:numCache>
                <c:formatCode>0.0%</c:formatCode>
                <c:ptCount val="19"/>
                <c:pt idx="0">
                  <c:v>1.2008733624454149E-2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2.074235807860262E-2</c:v>
                </c:pt>
                <c:pt idx="5">
                  <c:v>0</c:v>
                </c:pt>
                <c:pt idx="6">
                  <c:v>6.768558951965066E-2</c:v>
                </c:pt>
                <c:pt idx="7">
                  <c:v>5.6768558951965066E-2</c:v>
                </c:pt>
                <c:pt idx="8">
                  <c:v>1.0917030567685589E-2</c:v>
                </c:pt>
                <c:pt idx="9">
                  <c:v>0</c:v>
                </c:pt>
                <c:pt idx="10">
                  <c:v>3.2751091703056767E-3</c:v>
                </c:pt>
                <c:pt idx="11">
                  <c:v>0</c:v>
                </c:pt>
                <c:pt idx="12">
                  <c:v>1.8558951965065504E-2</c:v>
                </c:pt>
                <c:pt idx="13">
                  <c:v>4.0393013100436678E-2</c:v>
                </c:pt>
                <c:pt idx="14">
                  <c:v>0.16921397379912664</c:v>
                </c:pt>
                <c:pt idx="15">
                  <c:v>0.23799126637554585</c:v>
                </c:pt>
                <c:pt idx="16">
                  <c:v>0.11026200873362445</c:v>
                </c:pt>
                <c:pt idx="17">
                  <c:v>8.7336244541484712E-3</c:v>
                </c:pt>
                <c:pt idx="18">
                  <c:v>0.21397379912663755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11-47F2-A053-6ADAA13A9E3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11-47F2-A053-6ADAA13A9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13.14'!$Y$44:$Y$60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26</c:v>
                </c:pt>
                <c:pt idx="3">
                  <c:v>33</c:v>
                </c:pt>
                <c:pt idx="4">
                  <c:v>62</c:v>
                </c:pt>
                <c:pt idx="5">
                  <c:v>46</c:v>
                </c:pt>
                <c:pt idx="6">
                  <c:v>67</c:v>
                </c:pt>
                <c:pt idx="7">
                  <c:v>68</c:v>
                </c:pt>
                <c:pt idx="8">
                  <c:v>53</c:v>
                </c:pt>
                <c:pt idx="9">
                  <c:v>40</c:v>
                </c:pt>
                <c:pt idx="10">
                  <c:v>31</c:v>
                </c:pt>
                <c:pt idx="11">
                  <c:v>25</c:v>
                </c:pt>
                <c:pt idx="12">
                  <c:v>16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1-4288-823B-95AA3E10B15E}"/>
            </c:ext>
          </c:extLst>
        </c:ser>
        <c:ser>
          <c:idx val="1"/>
          <c:order val="1"/>
          <c:tx>
            <c:strRef>
              <c:f>'Table 13.14'!$S$62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34</c:v>
                </c:pt>
                <c:pt idx="3">
                  <c:v>47</c:v>
                </c:pt>
                <c:pt idx="4">
                  <c:v>81</c:v>
                </c:pt>
                <c:pt idx="5">
                  <c:v>57</c:v>
                </c:pt>
                <c:pt idx="6">
                  <c:v>60</c:v>
                </c:pt>
                <c:pt idx="7">
                  <c:v>36</c:v>
                </c:pt>
                <c:pt idx="8">
                  <c:v>50</c:v>
                </c:pt>
                <c:pt idx="9">
                  <c:v>44</c:v>
                </c:pt>
                <c:pt idx="10">
                  <c:v>33</c:v>
                </c:pt>
                <c:pt idx="11">
                  <c:v>22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1-4288-823B-95AA3E10B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13.14'!$Y$83:$Y$90</c:f>
              <c:numCache>
                <c:formatCode>#,##0</c:formatCode>
                <c:ptCount val="8"/>
                <c:pt idx="0">
                  <c:v>24</c:v>
                </c:pt>
                <c:pt idx="1">
                  <c:v>36</c:v>
                </c:pt>
                <c:pt idx="2">
                  <c:v>37</c:v>
                </c:pt>
                <c:pt idx="3">
                  <c:v>63</c:v>
                </c:pt>
                <c:pt idx="4">
                  <c:v>8</c:v>
                </c:pt>
                <c:pt idx="5">
                  <c:v>3</c:v>
                </c:pt>
                <c:pt idx="6">
                  <c:v>11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2-424D-9E43-EEF0D528D6B5}"/>
            </c:ext>
          </c:extLst>
        </c:ser>
        <c:ser>
          <c:idx val="1"/>
          <c:order val="1"/>
          <c:tx>
            <c:strRef>
              <c:f>'Table 13.14'!$S$92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13.14'!$Y$93:$Y$100</c:f>
              <c:numCache>
                <c:formatCode>#,##0</c:formatCode>
                <c:ptCount val="8"/>
                <c:pt idx="0">
                  <c:v>10</c:v>
                </c:pt>
                <c:pt idx="1">
                  <c:v>34</c:v>
                </c:pt>
                <c:pt idx="2">
                  <c:v>6</c:v>
                </c:pt>
                <c:pt idx="3">
                  <c:v>82</c:v>
                </c:pt>
                <c:pt idx="4">
                  <c:v>41</c:v>
                </c:pt>
                <c:pt idx="5">
                  <c:v>42</c:v>
                </c:pt>
                <c:pt idx="6">
                  <c:v>4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2-424D-9E43-EEF0D528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Tiwi Islands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13.14'!$U$8:$Y$8</c:f>
              <c:numCache>
                <c:formatCode>#,##0</c:formatCode>
                <c:ptCount val="5"/>
                <c:pt idx="1">
                  <c:v>28881</c:v>
                </c:pt>
                <c:pt idx="2">
                  <c:v>25974.84</c:v>
                </c:pt>
                <c:pt idx="3">
                  <c:v>25030.05</c:v>
                </c:pt>
                <c:pt idx="4">
                  <c:v>24574.29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E-4089-9AA9-989F68F4805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E-4089-9AA9-989F68F48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13.14'!$V$4:$Z$4</c:f>
              <c:numCache>
                <c:formatCode>#,##0</c:formatCode>
                <c:ptCount val="5"/>
                <c:pt idx="0">
                  <c:v>722</c:v>
                </c:pt>
                <c:pt idx="1">
                  <c:v>699</c:v>
                </c:pt>
                <c:pt idx="2">
                  <c:v>786</c:v>
                </c:pt>
                <c:pt idx="3">
                  <c:v>958</c:v>
                </c:pt>
                <c:pt idx="4">
                  <c:v>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9-4F9F-9EA8-03A96EC3E4F5}"/>
            </c:ext>
          </c:extLst>
        </c:ser>
        <c:ser>
          <c:idx val="1"/>
          <c:order val="1"/>
          <c:tx>
            <c:strRef>
              <c:f>'Table 13.14'!$S$7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13.14'!$V$7:$Z$7</c:f>
              <c:numCache>
                <c:formatCode>#,##0</c:formatCode>
                <c:ptCount val="5"/>
                <c:pt idx="0">
                  <c:v>519</c:v>
                </c:pt>
                <c:pt idx="1">
                  <c:v>510</c:v>
                </c:pt>
                <c:pt idx="2">
                  <c:v>546</c:v>
                </c:pt>
                <c:pt idx="3">
                  <c:v>604</c:v>
                </c:pt>
                <c:pt idx="4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9-4F9F-9EA8-03A96EC3E4F5}"/>
            </c:ext>
          </c:extLst>
        </c:ser>
        <c:ser>
          <c:idx val="2"/>
          <c:order val="2"/>
          <c:tx>
            <c:strRef>
              <c:f>'Table 13.14'!$S$11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13.14'!$V$11:$Z$11</c:f>
              <c:numCache>
                <c:formatCode>#,##0</c:formatCode>
                <c:ptCount val="5"/>
                <c:pt idx="0">
                  <c:v>711</c:v>
                </c:pt>
                <c:pt idx="1">
                  <c:v>692</c:v>
                </c:pt>
                <c:pt idx="2">
                  <c:v>777</c:v>
                </c:pt>
                <c:pt idx="3">
                  <c:v>948</c:v>
                </c:pt>
                <c:pt idx="4">
                  <c:v>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A9-4F9F-9EA8-03A96EC3E4F5}"/>
            </c:ext>
          </c:extLst>
        </c:ser>
        <c:ser>
          <c:idx val="3"/>
          <c:order val="3"/>
          <c:tx>
            <c:strRef>
              <c:f>'Table 13.14'!$S$12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13.14'!$V$12:$Z$12</c:f>
              <c:numCache>
                <c:formatCode>#,##0</c:formatCode>
                <c:ptCount val="5"/>
                <c:pt idx="0">
                  <c:v>11</c:v>
                </c:pt>
                <c:pt idx="1">
                  <c:v>10</c:v>
                </c:pt>
                <c:pt idx="2">
                  <c:v>9</c:v>
                </c:pt>
                <c:pt idx="3">
                  <c:v>8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A9-4F9F-9EA8-03A96EC3E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Tiwi Islands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13.14'!$AB$15:$AB$33</c:f>
              <c:numCache>
                <c:formatCode>0.0%</c:formatCode>
                <c:ptCount val="19"/>
                <c:pt idx="0">
                  <c:v>1.2008733624454149E-2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2.074235807860262E-2</c:v>
                </c:pt>
                <c:pt idx="5">
                  <c:v>0</c:v>
                </c:pt>
                <c:pt idx="6">
                  <c:v>6.768558951965066E-2</c:v>
                </c:pt>
                <c:pt idx="7">
                  <c:v>5.6768558951965066E-2</c:v>
                </c:pt>
                <c:pt idx="8">
                  <c:v>1.0917030567685589E-2</c:v>
                </c:pt>
                <c:pt idx="9">
                  <c:v>0</c:v>
                </c:pt>
                <c:pt idx="10">
                  <c:v>3.2751091703056767E-3</c:v>
                </c:pt>
                <c:pt idx="11">
                  <c:v>0</c:v>
                </c:pt>
                <c:pt idx="12">
                  <c:v>1.8558951965065504E-2</c:v>
                </c:pt>
                <c:pt idx="13">
                  <c:v>4.0393013100436678E-2</c:v>
                </c:pt>
                <c:pt idx="14">
                  <c:v>0.16921397379912664</c:v>
                </c:pt>
                <c:pt idx="15">
                  <c:v>0.23799126637554585</c:v>
                </c:pt>
                <c:pt idx="16">
                  <c:v>0.11026200873362445</c:v>
                </c:pt>
                <c:pt idx="17">
                  <c:v>8.7336244541484712E-3</c:v>
                </c:pt>
                <c:pt idx="18">
                  <c:v>0.21397379912663755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9-48E9-A21A-0245C57FC96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49-48E9-A21A-0245C57FC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50</c:v>
                </c:pt>
                <c:pt idx="4">
                  <c:v>45</c:v>
                </c:pt>
                <c:pt idx="5">
                  <c:v>67</c:v>
                </c:pt>
                <c:pt idx="6">
                  <c:v>58</c:v>
                </c:pt>
                <c:pt idx="7">
                  <c:v>69</c:v>
                </c:pt>
                <c:pt idx="8">
                  <c:v>47</c:v>
                </c:pt>
                <c:pt idx="9">
                  <c:v>38</c:v>
                </c:pt>
                <c:pt idx="10">
                  <c:v>33</c:v>
                </c:pt>
                <c:pt idx="11">
                  <c:v>23</c:v>
                </c:pt>
                <c:pt idx="12">
                  <c:v>15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D-4AF8-9A91-4FBDE4640FCB}"/>
            </c:ext>
          </c:extLst>
        </c:ser>
        <c:ser>
          <c:idx val="1"/>
          <c:order val="1"/>
          <c:tx>
            <c:strRef>
              <c:f>'Table 13.14'!$S$62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13.14'!$Z$63:$Z$79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23</c:v>
                </c:pt>
                <c:pt idx="3">
                  <c:v>37</c:v>
                </c:pt>
                <c:pt idx="4">
                  <c:v>73</c:v>
                </c:pt>
                <c:pt idx="5">
                  <c:v>65</c:v>
                </c:pt>
                <c:pt idx="6">
                  <c:v>48</c:v>
                </c:pt>
                <c:pt idx="7">
                  <c:v>47</c:v>
                </c:pt>
                <c:pt idx="8">
                  <c:v>46</c:v>
                </c:pt>
                <c:pt idx="9">
                  <c:v>50</c:v>
                </c:pt>
                <c:pt idx="10">
                  <c:v>38</c:v>
                </c:pt>
                <c:pt idx="11">
                  <c:v>16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9D-4AF8-9A91-4FBDE4640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13.14'!$Z$83:$Z$90</c:f>
              <c:numCache>
                <c:formatCode>#,##0</c:formatCode>
                <c:ptCount val="8"/>
                <c:pt idx="0">
                  <c:v>23</c:v>
                </c:pt>
                <c:pt idx="1">
                  <c:v>28</c:v>
                </c:pt>
                <c:pt idx="2">
                  <c:v>31</c:v>
                </c:pt>
                <c:pt idx="3">
                  <c:v>68</c:v>
                </c:pt>
                <c:pt idx="4">
                  <c:v>5</c:v>
                </c:pt>
                <c:pt idx="5">
                  <c:v>3</c:v>
                </c:pt>
                <c:pt idx="6">
                  <c:v>6</c:v>
                </c:pt>
                <c:pt idx="7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6-4780-8CBE-33B25DB4716F}"/>
            </c:ext>
          </c:extLst>
        </c:ser>
        <c:ser>
          <c:idx val="1"/>
          <c:order val="1"/>
          <c:tx>
            <c:strRef>
              <c:f>'Table 13.14'!$S$92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13.14'!$Z$93:$Z$100</c:f>
              <c:numCache>
                <c:formatCode>#,##0</c:formatCode>
                <c:ptCount val="8"/>
                <c:pt idx="0">
                  <c:v>12</c:v>
                </c:pt>
                <c:pt idx="1">
                  <c:v>55</c:v>
                </c:pt>
                <c:pt idx="2">
                  <c:v>6</c:v>
                </c:pt>
                <c:pt idx="3">
                  <c:v>87</c:v>
                </c:pt>
                <c:pt idx="4">
                  <c:v>37</c:v>
                </c:pt>
                <c:pt idx="5">
                  <c:v>30</c:v>
                </c:pt>
                <c:pt idx="6">
                  <c:v>4</c:v>
                </c:pt>
                <c:pt idx="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C6-4780-8CBE-33B25DB47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13.2'!$Y$83:$Y$90</c:f>
              <c:numCache>
                <c:formatCode>#,##0</c:formatCode>
                <c:ptCount val="8"/>
                <c:pt idx="0">
                  <c:v>121</c:v>
                </c:pt>
                <c:pt idx="1">
                  <c:v>115</c:v>
                </c:pt>
                <c:pt idx="2">
                  <c:v>167</c:v>
                </c:pt>
                <c:pt idx="3">
                  <c:v>227</c:v>
                </c:pt>
                <c:pt idx="4">
                  <c:v>47</c:v>
                </c:pt>
                <c:pt idx="5">
                  <c:v>41</c:v>
                </c:pt>
                <c:pt idx="6">
                  <c:v>78</c:v>
                </c:pt>
                <c:pt idx="7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D-4F68-9F15-57445B0DD150}"/>
            </c:ext>
          </c:extLst>
        </c:ser>
        <c:ser>
          <c:idx val="1"/>
          <c:order val="1"/>
          <c:tx>
            <c:strRef>
              <c:f>'Table 13.2'!$S$92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13.2'!$Y$93:$Y$100</c:f>
              <c:numCache>
                <c:formatCode>#,##0</c:formatCode>
                <c:ptCount val="8"/>
                <c:pt idx="0">
                  <c:v>85</c:v>
                </c:pt>
                <c:pt idx="1">
                  <c:v>203</c:v>
                </c:pt>
                <c:pt idx="2">
                  <c:v>32</c:v>
                </c:pt>
                <c:pt idx="3">
                  <c:v>255</c:v>
                </c:pt>
                <c:pt idx="4">
                  <c:v>191</c:v>
                </c:pt>
                <c:pt idx="5">
                  <c:v>55</c:v>
                </c:pt>
                <c:pt idx="6">
                  <c:v>8</c:v>
                </c:pt>
                <c:pt idx="7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4D-4F68-9F15-57445B0DD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Tiwi Islands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13.14'!$V$8:$Z$8</c:f>
              <c:numCache>
                <c:formatCode>#,##0</c:formatCode>
                <c:ptCount val="5"/>
                <c:pt idx="0">
                  <c:v>28881</c:v>
                </c:pt>
                <c:pt idx="1">
                  <c:v>25974.84</c:v>
                </c:pt>
                <c:pt idx="2">
                  <c:v>25030.05</c:v>
                </c:pt>
                <c:pt idx="3">
                  <c:v>24574.29</c:v>
                </c:pt>
                <c:pt idx="4">
                  <c:v>23498.26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C-4EB2-894A-5223C445F2B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48816</c:v>
                </c:pt>
                <c:pt idx="1">
                  <c:v>48329.32</c:v>
                </c:pt>
                <c:pt idx="2">
                  <c:v>50169</c:v>
                </c:pt>
                <c:pt idx="3">
                  <c:v>50280.88</c:v>
                </c:pt>
                <c:pt idx="4">
                  <c:v>52156.58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C-4EB2-894A-5223C445F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13.15'!$U$4:$Y$4</c:f>
              <c:numCache>
                <c:formatCode>#,##0</c:formatCode>
                <c:ptCount val="5"/>
                <c:pt idx="1">
                  <c:v>947</c:v>
                </c:pt>
                <c:pt idx="2">
                  <c:v>1077</c:v>
                </c:pt>
                <c:pt idx="3">
                  <c:v>1194</c:v>
                </c:pt>
                <c:pt idx="4">
                  <c:v>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E-490D-860F-9ED4A2380260}"/>
            </c:ext>
          </c:extLst>
        </c:ser>
        <c:ser>
          <c:idx val="1"/>
          <c:order val="1"/>
          <c:tx>
            <c:strRef>
              <c:f>'Table 13.15'!$S$7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13.15'!$U$7:$Y$7</c:f>
              <c:numCache>
                <c:formatCode>#,##0</c:formatCode>
                <c:ptCount val="5"/>
                <c:pt idx="1">
                  <c:v>633</c:v>
                </c:pt>
                <c:pt idx="2">
                  <c:v>758</c:v>
                </c:pt>
                <c:pt idx="3">
                  <c:v>808</c:v>
                </c:pt>
                <c:pt idx="4">
                  <c:v>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E-490D-860F-9ED4A2380260}"/>
            </c:ext>
          </c:extLst>
        </c:ser>
        <c:ser>
          <c:idx val="2"/>
          <c:order val="2"/>
          <c:tx>
            <c:strRef>
              <c:f>'Table 13.15'!$S$11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13.15'!$U$11:$Y$11</c:f>
              <c:numCache>
                <c:formatCode>#,##0</c:formatCode>
                <c:ptCount val="5"/>
                <c:pt idx="1">
                  <c:v>898</c:v>
                </c:pt>
                <c:pt idx="2">
                  <c:v>1027</c:v>
                </c:pt>
                <c:pt idx="3">
                  <c:v>1141</c:v>
                </c:pt>
                <c:pt idx="4">
                  <c:v>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5E-490D-860F-9ED4A2380260}"/>
            </c:ext>
          </c:extLst>
        </c:ser>
        <c:ser>
          <c:idx val="3"/>
          <c:order val="3"/>
          <c:tx>
            <c:strRef>
              <c:f>'Table 13.15'!$S$12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13.15'!$U$12:$Y$12</c:f>
              <c:numCache>
                <c:formatCode>#,##0</c:formatCode>
                <c:ptCount val="5"/>
                <c:pt idx="1">
                  <c:v>50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5E-490D-860F-9ED4A2380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Victoria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13.15'!$AB$15:$AB$33</c:f>
              <c:numCache>
                <c:formatCode>0.0%</c:formatCode>
                <c:ptCount val="19"/>
                <c:pt idx="0">
                  <c:v>0.12955779674166021</c:v>
                </c:pt>
                <c:pt idx="1">
                  <c:v>1.5515903801396431E-2</c:v>
                </c:pt>
                <c:pt idx="2">
                  <c:v>2.1722265321955005E-2</c:v>
                </c:pt>
                <c:pt idx="3">
                  <c:v>2.3273855702094647E-3</c:v>
                </c:pt>
                <c:pt idx="4">
                  <c:v>0.10085337470907681</c:v>
                </c:pt>
                <c:pt idx="5">
                  <c:v>8.5337470907680367E-3</c:v>
                </c:pt>
                <c:pt idx="6">
                  <c:v>9.2319627618308767E-2</c:v>
                </c:pt>
                <c:pt idx="7">
                  <c:v>4.5771916214119475E-2</c:v>
                </c:pt>
                <c:pt idx="8">
                  <c:v>7.7579519006982156E-3</c:v>
                </c:pt>
                <c:pt idx="9">
                  <c:v>3.8789759503491078E-3</c:v>
                </c:pt>
                <c:pt idx="10">
                  <c:v>4.6547711404189293E-3</c:v>
                </c:pt>
                <c:pt idx="11">
                  <c:v>1.9394879751745538E-2</c:v>
                </c:pt>
                <c:pt idx="12">
                  <c:v>2.1722265321955005E-2</c:v>
                </c:pt>
                <c:pt idx="13">
                  <c:v>5.0426687354538403E-2</c:v>
                </c:pt>
                <c:pt idx="14">
                  <c:v>0.13110938712179984</c:v>
                </c:pt>
                <c:pt idx="15">
                  <c:v>0.10938712179984485</c:v>
                </c:pt>
                <c:pt idx="16">
                  <c:v>8.9216446858029486E-2</c:v>
                </c:pt>
                <c:pt idx="17">
                  <c:v>2.3273855702094646E-2</c:v>
                </c:pt>
                <c:pt idx="18">
                  <c:v>0.10705973622963538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B-410F-B6DE-0EE77966D6B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B-410F-B6DE-0EE77966D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13.15'!$Y$44:$Y$60</c:f>
              <c:numCache>
                <c:formatCode>#,##0</c:formatCode>
                <c:ptCount val="17"/>
                <c:pt idx="0">
                  <c:v>0</c:v>
                </c:pt>
                <c:pt idx="1">
                  <c:v>11</c:v>
                </c:pt>
                <c:pt idx="2">
                  <c:v>33</c:v>
                </c:pt>
                <c:pt idx="3">
                  <c:v>69</c:v>
                </c:pt>
                <c:pt idx="4">
                  <c:v>94</c:v>
                </c:pt>
                <c:pt idx="5">
                  <c:v>78</c:v>
                </c:pt>
                <c:pt idx="6">
                  <c:v>65</c:v>
                </c:pt>
                <c:pt idx="7">
                  <c:v>71</c:v>
                </c:pt>
                <c:pt idx="8">
                  <c:v>45</c:v>
                </c:pt>
                <c:pt idx="9">
                  <c:v>50</c:v>
                </c:pt>
                <c:pt idx="10">
                  <c:v>51</c:v>
                </c:pt>
                <c:pt idx="11">
                  <c:v>30</c:v>
                </c:pt>
                <c:pt idx="12">
                  <c:v>26</c:v>
                </c:pt>
                <c:pt idx="13">
                  <c:v>10</c:v>
                </c:pt>
                <c:pt idx="14">
                  <c:v>9</c:v>
                </c:pt>
                <c:pt idx="15">
                  <c:v>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4-4D0F-A2B4-E0B564000643}"/>
            </c:ext>
          </c:extLst>
        </c:ser>
        <c:ser>
          <c:idx val="1"/>
          <c:order val="1"/>
          <c:tx>
            <c:strRef>
              <c:f>'Table 13.15'!$S$62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13.15'!$Y$63:$Y$79</c:f>
              <c:numCache>
                <c:formatCode>#,##0</c:formatCode>
                <c:ptCount val="17"/>
                <c:pt idx="0">
                  <c:v>0</c:v>
                </c:pt>
                <c:pt idx="1">
                  <c:v>15</c:v>
                </c:pt>
                <c:pt idx="2">
                  <c:v>37</c:v>
                </c:pt>
                <c:pt idx="3">
                  <c:v>52</c:v>
                </c:pt>
                <c:pt idx="4">
                  <c:v>89</c:v>
                </c:pt>
                <c:pt idx="5">
                  <c:v>71</c:v>
                </c:pt>
                <c:pt idx="6">
                  <c:v>67</c:v>
                </c:pt>
                <c:pt idx="7">
                  <c:v>39</c:v>
                </c:pt>
                <c:pt idx="8">
                  <c:v>53</c:v>
                </c:pt>
                <c:pt idx="9">
                  <c:v>51</c:v>
                </c:pt>
                <c:pt idx="10">
                  <c:v>40</c:v>
                </c:pt>
                <c:pt idx="11">
                  <c:v>41</c:v>
                </c:pt>
                <c:pt idx="12">
                  <c:v>25</c:v>
                </c:pt>
                <c:pt idx="13">
                  <c:v>14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4-4D0F-A2B4-E0B564000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13.15'!$Y$83:$Y$90</c:f>
              <c:numCache>
                <c:formatCode>#,##0</c:formatCode>
                <c:ptCount val="8"/>
                <c:pt idx="0">
                  <c:v>32</c:v>
                </c:pt>
                <c:pt idx="1">
                  <c:v>50</c:v>
                </c:pt>
                <c:pt idx="2">
                  <c:v>44</c:v>
                </c:pt>
                <c:pt idx="3">
                  <c:v>43</c:v>
                </c:pt>
                <c:pt idx="4">
                  <c:v>11</c:v>
                </c:pt>
                <c:pt idx="5">
                  <c:v>6</c:v>
                </c:pt>
                <c:pt idx="6">
                  <c:v>32</c:v>
                </c:pt>
                <c:pt idx="7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6-4589-9BF3-7FE3450567DE}"/>
            </c:ext>
          </c:extLst>
        </c:ser>
        <c:ser>
          <c:idx val="1"/>
          <c:order val="1"/>
          <c:tx>
            <c:strRef>
              <c:f>'Table 13.15'!$S$92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13.15'!$Y$93:$Y$100</c:f>
              <c:numCache>
                <c:formatCode>#,##0</c:formatCode>
                <c:ptCount val="8"/>
                <c:pt idx="0">
                  <c:v>26</c:v>
                </c:pt>
                <c:pt idx="1">
                  <c:v>71</c:v>
                </c:pt>
                <c:pt idx="2">
                  <c:v>9</c:v>
                </c:pt>
                <c:pt idx="3">
                  <c:v>86</c:v>
                </c:pt>
                <c:pt idx="4">
                  <c:v>38</c:v>
                </c:pt>
                <c:pt idx="5">
                  <c:v>15</c:v>
                </c:pt>
                <c:pt idx="6">
                  <c:v>5</c:v>
                </c:pt>
                <c:pt idx="7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16-4589-9BF3-7FE345056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Victoria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13.15'!$U$8:$Y$8</c:f>
              <c:numCache>
                <c:formatCode>#,##0</c:formatCode>
                <c:ptCount val="5"/>
                <c:pt idx="1">
                  <c:v>32637.78</c:v>
                </c:pt>
                <c:pt idx="2">
                  <c:v>27509.63</c:v>
                </c:pt>
                <c:pt idx="3">
                  <c:v>26607.37</c:v>
                </c:pt>
                <c:pt idx="4">
                  <c:v>32765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B-4D66-AF95-12F3180928B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B-4D66-AF95-12F318092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13.15'!$V$4:$Z$4</c:f>
              <c:numCache>
                <c:formatCode>#,##0</c:formatCode>
                <c:ptCount val="5"/>
                <c:pt idx="0">
                  <c:v>947</c:v>
                </c:pt>
                <c:pt idx="1">
                  <c:v>1077</c:v>
                </c:pt>
                <c:pt idx="2">
                  <c:v>1194</c:v>
                </c:pt>
                <c:pt idx="3">
                  <c:v>1265</c:v>
                </c:pt>
                <c:pt idx="4">
                  <c:v>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3-4A60-B9ED-F287795F71E8}"/>
            </c:ext>
          </c:extLst>
        </c:ser>
        <c:ser>
          <c:idx val="1"/>
          <c:order val="1"/>
          <c:tx>
            <c:strRef>
              <c:f>'Table 13.15'!$S$7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13.15'!$V$7:$Z$7</c:f>
              <c:numCache>
                <c:formatCode>#,##0</c:formatCode>
                <c:ptCount val="5"/>
                <c:pt idx="0">
                  <c:v>633</c:v>
                </c:pt>
                <c:pt idx="1">
                  <c:v>758</c:v>
                </c:pt>
                <c:pt idx="2">
                  <c:v>808</c:v>
                </c:pt>
                <c:pt idx="3">
                  <c:v>817</c:v>
                </c:pt>
                <c:pt idx="4">
                  <c:v>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3-4A60-B9ED-F287795F71E8}"/>
            </c:ext>
          </c:extLst>
        </c:ser>
        <c:ser>
          <c:idx val="2"/>
          <c:order val="2"/>
          <c:tx>
            <c:strRef>
              <c:f>'Table 13.15'!$S$11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13.15'!$V$11:$Z$11</c:f>
              <c:numCache>
                <c:formatCode>#,##0</c:formatCode>
                <c:ptCount val="5"/>
                <c:pt idx="0">
                  <c:v>898</c:v>
                </c:pt>
                <c:pt idx="1">
                  <c:v>1027</c:v>
                </c:pt>
                <c:pt idx="2">
                  <c:v>1141</c:v>
                </c:pt>
                <c:pt idx="3">
                  <c:v>1210</c:v>
                </c:pt>
                <c:pt idx="4">
                  <c:v>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13-4A60-B9ED-F287795F71E8}"/>
            </c:ext>
          </c:extLst>
        </c:ser>
        <c:ser>
          <c:idx val="3"/>
          <c:order val="3"/>
          <c:tx>
            <c:strRef>
              <c:f>'Table 13.15'!$S$12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13.15'!$V$12:$Z$12</c:f>
              <c:numCache>
                <c:formatCode>#,##0</c:formatCode>
                <c:ptCount val="5"/>
                <c:pt idx="0">
                  <c:v>50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13-4A60-B9ED-F287795F7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Victoria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13.15'!$AB$15:$AB$33</c:f>
              <c:numCache>
                <c:formatCode>0.0%</c:formatCode>
                <c:ptCount val="19"/>
                <c:pt idx="0">
                  <c:v>0.12955779674166021</c:v>
                </c:pt>
                <c:pt idx="1">
                  <c:v>1.5515903801396431E-2</c:v>
                </c:pt>
                <c:pt idx="2">
                  <c:v>2.1722265321955005E-2</c:v>
                </c:pt>
                <c:pt idx="3">
                  <c:v>2.3273855702094647E-3</c:v>
                </c:pt>
                <c:pt idx="4">
                  <c:v>0.10085337470907681</c:v>
                </c:pt>
                <c:pt idx="5">
                  <c:v>8.5337470907680367E-3</c:v>
                </c:pt>
                <c:pt idx="6">
                  <c:v>9.2319627618308767E-2</c:v>
                </c:pt>
                <c:pt idx="7">
                  <c:v>4.5771916214119475E-2</c:v>
                </c:pt>
                <c:pt idx="8">
                  <c:v>7.7579519006982156E-3</c:v>
                </c:pt>
                <c:pt idx="9">
                  <c:v>3.8789759503491078E-3</c:v>
                </c:pt>
                <c:pt idx="10">
                  <c:v>4.6547711404189293E-3</c:v>
                </c:pt>
                <c:pt idx="11">
                  <c:v>1.9394879751745538E-2</c:v>
                </c:pt>
                <c:pt idx="12">
                  <c:v>2.1722265321955005E-2</c:v>
                </c:pt>
                <c:pt idx="13">
                  <c:v>5.0426687354538403E-2</c:v>
                </c:pt>
                <c:pt idx="14">
                  <c:v>0.13110938712179984</c:v>
                </c:pt>
                <c:pt idx="15">
                  <c:v>0.10938712179984485</c:v>
                </c:pt>
                <c:pt idx="16">
                  <c:v>8.9216446858029486E-2</c:v>
                </c:pt>
                <c:pt idx="17">
                  <c:v>2.3273855702094646E-2</c:v>
                </c:pt>
                <c:pt idx="18">
                  <c:v>0.10705973622963538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6-43AF-8DE3-0C31413C280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66-43AF-8DE3-0C31413C2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13.15'!$Z$44:$Z$60</c:f>
              <c:numCache>
                <c:formatCode>#,##0</c:formatCode>
                <c:ptCount val="17"/>
                <c:pt idx="0">
                  <c:v>4</c:v>
                </c:pt>
                <c:pt idx="1">
                  <c:v>7</c:v>
                </c:pt>
                <c:pt idx="2">
                  <c:v>44</c:v>
                </c:pt>
                <c:pt idx="3">
                  <c:v>63</c:v>
                </c:pt>
                <c:pt idx="4">
                  <c:v>112</c:v>
                </c:pt>
                <c:pt idx="5">
                  <c:v>89</c:v>
                </c:pt>
                <c:pt idx="6">
                  <c:v>71</c:v>
                </c:pt>
                <c:pt idx="7">
                  <c:v>72</c:v>
                </c:pt>
                <c:pt idx="8">
                  <c:v>55</c:v>
                </c:pt>
                <c:pt idx="9">
                  <c:v>56</c:v>
                </c:pt>
                <c:pt idx="10">
                  <c:v>50</c:v>
                </c:pt>
                <c:pt idx="11">
                  <c:v>34</c:v>
                </c:pt>
                <c:pt idx="12">
                  <c:v>21</c:v>
                </c:pt>
                <c:pt idx="13">
                  <c:v>12</c:v>
                </c:pt>
                <c:pt idx="14">
                  <c:v>11</c:v>
                </c:pt>
                <c:pt idx="15">
                  <c:v>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6-45DD-8EA2-E3C7E47B55FE}"/>
            </c:ext>
          </c:extLst>
        </c:ser>
        <c:ser>
          <c:idx val="1"/>
          <c:order val="1"/>
          <c:tx>
            <c:strRef>
              <c:f>'Table 13.15'!$S$62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13.15'!$Z$63:$Z$79</c:f>
              <c:numCache>
                <c:formatCode>#,##0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50</c:v>
                </c:pt>
                <c:pt idx="3">
                  <c:v>55</c:v>
                </c:pt>
                <c:pt idx="4">
                  <c:v>79</c:v>
                </c:pt>
                <c:pt idx="5">
                  <c:v>68</c:v>
                </c:pt>
                <c:pt idx="6">
                  <c:v>81</c:v>
                </c:pt>
                <c:pt idx="7">
                  <c:v>46</c:v>
                </c:pt>
                <c:pt idx="8">
                  <c:v>55</c:v>
                </c:pt>
                <c:pt idx="9">
                  <c:v>48</c:v>
                </c:pt>
                <c:pt idx="10">
                  <c:v>48</c:v>
                </c:pt>
                <c:pt idx="11">
                  <c:v>22</c:v>
                </c:pt>
                <c:pt idx="12">
                  <c:v>28</c:v>
                </c:pt>
                <c:pt idx="13">
                  <c:v>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6-45DD-8EA2-E3C7E47B5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13.15'!$Z$83:$Z$90</c:f>
              <c:numCache>
                <c:formatCode>#,##0</c:formatCode>
                <c:ptCount val="8"/>
                <c:pt idx="0">
                  <c:v>35</c:v>
                </c:pt>
                <c:pt idx="1">
                  <c:v>44</c:v>
                </c:pt>
                <c:pt idx="2">
                  <c:v>43</c:v>
                </c:pt>
                <c:pt idx="3">
                  <c:v>47</c:v>
                </c:pt>
                <c:pt idx="4">
                  <c:v>11</c:v>
                </c:pt>
                <c:pt idx="5">
                  <c:v>13</c:v>
                </c:pt>
                <c:pt idx="6">
                  <c:v>39</c:v>
                </c:pt>
                <c:pt idx="7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3-44CC-8EFF-4DDF669894CC}"/>
            </c:ext>
          </c:extLst>
        </c:ser>
        <c:ser>
          <c:idx val="1"/>
          <c:order val="1"/>
          <c:tx>
            <c:strRef>
              <c:f>'Table 13.15'!$S$92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13.15'!$Z$93:$Z$100</c:f>
              <c:numCache>
                <c:formatCode>#,##0</c:formatCode>
                <c:ptCount val="8"/>
                <c:pt idx="0">
                  <c:v>36</c:v>
                </c:pt>
                <c:pt idx="1">
                  <c:v>76</c:v>
                </c:pt>
                <c:pt idx="2">
                  <c:v>13</c:v>
                </c:pt>
                <c:pt idx="3">
                  <c:v>90</c:v>
                </c:pt>
                <c:pt idx="4">
                  <c:v>35</c:v>
                </c:pt>
                <c:pt idx="5">
                  <c:v>19</c:v>
                </c:pt>
                <c:pt idx="6">
                  <c:v>9</c:v>
                </c:pt>
                <c:pt idx="7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C3-44CC-8EFF-4DDF66989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13.2'!$U$8:$Y$8</c:f>
              <c:numCache>
                <c:formatCode>#,##0</c:formatCode>
                <c:ptCount val="5"/>
                <c:pt idx="1">
                  <c:v>45147</c:v>
                </c:pt>
                <c:pt idx="2">
                  <c:v>44649.67</c:v>
                </c:pt>
                <c:pt idx="3">
                  <c:v>45149</c:v>
                </c:pt>
                <c:pt idx="4">
                  <c:v>46849.99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3-452C-BA25-0E4FFB7DDFC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3-452C-BA25-0E4FFB7DD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Victoria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13.15'!$V$8:$Z$8</c:f>
              <c:numCache>
                <c:formatCode>#,##0</c:formatCode>
                <c:ptCount val="5"/>
                <c:pt idx="0">
                  <c:v>32637.78</c:v>
                </c:pt>
                <c:pt idx="1">
                  <c:v>27509.63</c:v>
                </c:pt>
                <c:pt idx="2">
                  <c:v>26607.37</c:v>
                </c:pt>
                <c:pt idx="3">
                  <c:v>32765</c:v>
                </c:pt>
                <c:pt idx="4">
                  <c:v>34037.089999999997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2-4F29-BB95-A83D1FC5B54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48816</c:v>
                </c:pt>
                <c:pt idx="1">
                  <c:v>48329.32</c:v>
                </c:pt>
                <c:pt idx="2">
                  <c:v>50169</c:v>
                </c:pt>
                <c:pt idx="3">
                  <c:v>50280.88</c:v>
                </c:pt>
                <c:pt idx="4">
                  <c:v>52156.58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2-4F29-BB95-A83D1FC5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13.16'!$U$4:$Y$4</c:f>
              <c:numCache>
                <c:formatCode>#,##0</c:formatCode>
                <c:ptCount val="5"/>
                <c:pt idx="1">
                  <c:v>374</c:v>
                </c:pt>
                <c:pt idx="2">
                  <c:v>379</c:v>
                </c:pt>
                <c:pt idx="3">
                  <c:v>405</c:v>
                </c:pt>
                <c:pt idx="4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D-45B9-8A45-EDF2206E2E1A}"/>
            </c:ext>
          </c:extLst>
        </c:ser>
        <c:ser>
          <c:idx val="1"/>
          <c:order val="1"/>
          <c:tx>
            <c:strRef>
              <c:f>'Table 13.16'!$S$7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13.16'!$U$7:$Y$7</c:f>
              <c:numCache>
                <c:formatCode>#,##0</c:formatCode>
                <c:ptCount val="5"/>
                <c:pt idx="1">
                  <c:v>255</c:v>
                </c:pt>
                <c:pt idx="2">
                  <c:v>256</c:v>
                </c:pt>
                <c:pt idx="3">
                  <c:v>268</c:v>
                </c:pt>
                <c:pt idx="4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D-45B9-8A45-EDF2206E2E1A}"/>
            </c:ext>
          </c:extLst>
        </c:ser>
        <c:ser>
          <c:idx val="2"/>
          <c:order val="2"/>
          <c:tx>
            <c:strRef>
              <c:f>'Table 13.16'!$S$11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13.16'!$U$11:$Y$11</c:f>
              <c:numCache>
                <c:formatCode>#,##0</c:formatCode>
                <c:ptCount val="5"/>
                <c:pt idx="1">
                  <c:v>339</c:v>
                </c:pt>
                <c:pt idx="2">
                  <c:v>330</c:v>
                </c:pt>
                <c:pt idx="3">
                  <c:v>359</c:v>
                </c:pt>
                <c:pt idx="4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8D-45B9-8A45-EDF2206E2E1A}"/>
            </c:ext>
          </c:extLst>
        </c:ser>
        <c:ser>
          <c:idx val="3"/>
          <c:order val="3"/>
          <c:tx>
            <c:strRef>
              <c:f>'Table 13.16'!$S$12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13.16'!$U$12:$Y$12</c:f>
              <c:numCache>
                <c:formatCode>#,##0</c:formatCode>
                <c:ptCount val="5"/>
                <c:pt idx="1">
                  <c:v>40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8D-45B9-8A45-EDF2206E2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Wagait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13.16'!$AB$15:$AB$33</c:f>
              <c:numCache>
                <c:formatCode>0.0%</c:formatCode>
                <c:ptCount val="19"/>
                <c:pt idx="0">
                  <c:v>2.3474178403755867E-2</c:v>
                </c:pt>
                <c:pt idx="1">
                  <c:v>2.5821596244131457E-2</c:v>
                </c:pt>
                <c:pt idx="2">
                  <c:v>1.4084507042253521E-2</c:v>
                </c:pt>
                <c:pt idx="3">
                  <c:v>1.4084507042253521E-2</c:v>
                </c:pt>
                <c:pt idx="4">
                  <c:v>9.3896713615023469E-2</c:v>
                </c:pt>
                <c:pt idx="5">
                  <c:v>2.5821596244131457E-2</c:v>
                </c:pt>
                <c:pt idx="6">
                  <c:v>5.39906103286385E-2</c:v>
                </c:pt>
                <c:pt idx="7">
                  <c:v>3.5211267605633804E-2</c:v>
                </c:pt>
                <c:pt idx="8">
                  <c:v>6.5727699530516437E-2</c:v>
                </c:pt>
                <c:pt idx="9">
                  <c:v>2.3474178403755867E-2</c:v>
                </c:pt>
                <c:pt idx="10">
                  <c:v>1.6431924882629109E-2</c:v>
                </c:pt>
                <c:pt idx="11">
                  <c:v>1.4084507042253521E-2</c:v>
                </c:pt>
                <c:pt idx="12">
                  <c:v>5.1643192488262914E-2</c:v>
                </c:pt>
                <c:pt idx="13">
                  <c:v>5.1643192488262914E-2</c:v>
                </c:pt>
                <c:pt idx="14">
                  <c:v>0.176056338028169</c:v>
                </c:pt>
                <c:pt idx="15">
                  <c:v>7.746478873239436E-2</c:v>
                </c:pt>
                <c:pt idx="16">
                  <c:v>8.2159624413145546E-2</c:v>
                </c:pt>
                <c:pt idx="17">
                  <c:v>6.5727699530516437E-2</c:v>
                </c:pt>
                <c:pt idx="18">
                  <c:v>7.746478873239436E-2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2-443D-879E-6B7DFC9B316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2-443D-879E-6B7DFC9B3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13.16'!$Y$44:$Y$60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12</c:v>
                </c:pt>
                <c:pt idx="4">
                  <c:v>11</c:v>
                </c:pt>
                <c:pt idx="5">
                  <c:v>8</c:v>
                </c:pt>
                <c:pt idx="6">
                  <c:v>21</c:v>
                </c:pt>
                <c:pt idx="7">
                  <c:v>11</c:v>
                </c:pt>
                <c:pt idx="8">
                  <c:v>18</c:v>
                </c:pt>
                <c:pt idx="9">
                  <c:v>21</c:v>
                </c:pt>
                <c:pt idx="10">
                  <c:v>24</c:v>
                </c:pt>
                <c:pt idx="11">
                  <c:v>32</c:v>
                </c:pt>
                <c:pt idx="12">
                  <c:v>17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B-46F7-9D78-F934E059EB46}"/>
            </c:ext>
          </c:extLst>
        </c:ser>
        <c:ser>
          <c:idx val="1"/>
          <c:order val="1"/>
          <c:tx>
            <c:strRef>
              <c:f>'Table 13.16'!$S$62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13.16'!$Y$63:$Y$79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14</c:v>
                </c:pt>
                <c:pt idx="3">
                  <c:v>8</c:v>
                </c:pt>
                <c:pt idx="4">
                  <c:v>11</c:v>
                </c:pt>
                <c:pt idx="5">
                  <c:v>10</c:v>
                </c:pt>
                <c:pt idx="6">
                  <c:v>24</c:v>
                </c:pt>
                <c:pt idx="7">
                  <c:v>21</c:v>
                </c:pt>
                <c:pt idx="8">
                  <c:v>23</c:v>
                </c:pt>
                <c:pt idx="9">
                  <c:v>34</c:v>
                </c:pt>
                <c:pt idx="10">
                  <c:v>31</c:v>
                </c:pt>
                <c:pt idx="11">
                  <c:v>27</c:v>
                </c:pt>
                <c:pt idx="12">
                  <c:v>8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6B-46F7-9D78-F934E059E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13.16'!$Y$83:$Y$90</c:f>
              <c:numCache>
                <c:formatCode>#,##0</c:formatCode>
                <c:ptCount val="8"/>
                <c:pt idx="0">
                  <c:v>12</c:v>
                </c:pt>
                <c:pt idx="1">
                  <c:v>9</c:v>
                </c:pt>
                <c:pt idx="2">
                  <c:v>22</c:v>
                </c:pt>
                <c:pt idx="3">
                  <c:v>6</c:v>
                </c:pt>
                <c:pt idx="4">
                  <c:v>10</c:v>
                </c:pt>
                <c:pt idx="5">
                  <c:v>7</c:v>
                </c:pt>
                <c:pt idx="6">
                  <c:v>17</c:v>
                </c:pt>
                <c:pt idx="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3-4394-B910-D6C2FB9EE96E}"/>
            </c:ext>
          </c:extLst>
        </c:ser>
        <c:ser>
          <c:idx val="1"/>
          <c:order val="1"/>
          <c:tx>
            <c:strRef>
              <c:f>'Table 13.16'!$S$92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13.16'!$Y$93:$Y$100</c:f>
              <c:numCache>
                <c:formatCode>#,##0</c:formatCode>
                <c:ptCount val="8"/>
                <c:pt idx="0">
                  <c:v>15</c:v>
                </c:pt>
                <c:pt idx="1">
                  <c:v>26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16</c:v>
                </c:pt>
                <c:pt idx="6">
                  <c:v>5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23-4394-B910-D6C2FB9EE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Wagait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13.16'!$U$8:$Y$8</c:f>
              <c:numCache>
                <c:formatCode>#,##0</c:formatCode>
                <c:ptCount val="5"/>
                <c:pt idx="1">
                  <c:v>58022.91</c:v>
                </c:pt>
                <c:pt idx="2">
                  <c:v>53719.82</c:v>
                </c:pt>
                <c:pt idx="3">
                  <c:v>54757.02</c:v>
                </c:pt>
                <c:pt idx="4">
                  <c:v>44285.85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7-4B2D-9389-E63B3D863F1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7-4B2D-9389-E63B3D863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13.16'!$V$4:$Z$4</c:f>
              <c:numCache>
                <c:formatCode>#,##0</c:formatCode>
                <c:ptCount val="5"/>
                <c:pt idx="0">
                  <c:v>374</c:v>
                </c:pt>
                <c:pt idx="1">
                  <c:v>379</c:v>
                </c:pt>
                <c:pt idx="2">
                  <c:v>405</c:v>
                </c:pt>
                <c:pt idx="3">
                  <c:v>409</c:v>
                </c:pt>
                <c:pt idx="4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1-4527-BF6B-A584D28776D3}"/>
            </c:ext>
          </c:extLst>
        </c:ser>
        <c:ser>
          <c:idx val="1"/>
          <c:order val="1"/>
          <c:tx>
            <c:strRef>
              <c:f>'Table 13.16'!$S$7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13.16'!$V$7:$Z$7</c:f>
              <c:numCache>
                <c:formatCode>#,##0</c:formatCode>
                <c:ptCount val="5"/>
                <c:pt idx="0">
                  <c:v>255</c:v>
                </c:pt>
                <c:pt idx="1">
                  <c:v>256</c:v>
                </c:pt>
                <c:pt idx="2">
                  <c:v>268</c:v>
                </c:pt>
                <c:pt idx="3">
                  <c:v>266</c:v>
                </c:pt>
                <c:pt idx="4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1-4527-BF6B-A584D28776D3}"/>
            </c:ext>
          </c:extLst>
        </c:ser>
        <c:ser>
          <c:idx val="2"/>
          <c:order val="2"/>
          <c:tx>
            <c:strRef>
              <c:f>'Table 13.16'!$S$11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13.16'!$V$11:$Z$11</c:f>
              <c:numCache>
                <c:formatCode>#,##0</c:formatCode>
                <c:ptCount val="5"/>
                <c:pt idx="0">
                  <c:v>339</c:v>
                </c:pt>
                <c:pt idx="1">
                  <c:v>330</c:v>
                </c:pt>
                <c:pt idx="2">
                  <c:v>359</c:v>
                </c:pt>
                <c:pt idx="3">
                  <c:v>367</c:v>
                </c:pt>
                <c:pt idx="4">
                  <c:v>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1-4527-BF6B-A584D28776D3}"/>
            </c:ext>
          </c:extLst>
        </c:ser>
        <c:ser>
          <c:idx val="3"/>
          <c:order val="3"/>
          <c:tx>
            <c:strRef>
              <c:f>'Table 13.16'!$S$12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13.16'!$V$12:$Z$12</c:f>
              <c:numCache>
                <c:formatCode>#,##0</c:formatCode>
                <c:ptCount val="5"/>
                <c:pt idx="0">
                  <c:v>40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51-4527-BF6B-A584D2877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Wagait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13.16'!$AB$15:$AB$33</c:f>
              <c:numCache>
                <c:formatCode>0.0%</c:formatCode>
                <c:ptCount val="19"/>
                <c:pt idx="0">
                  <c:v>2.3474178403755867E-2</c:v>
                </c:pt>
                <c:pt idx="1">
                  <c:v>2.5821596244131457E-2</c:v>
                </c:pt>
                <c:pt idx="2">
                  <c:v>1.4084507042253521E-2</c:v>
                </c:pt>
                <c:pt idx="3">
                  <c:v>1.4084507042253521E-2</c:v>
                </c:pt>
                <c:pt idx="4">
                  <c:v>9.3896713615023469E-2</c:v>
                </c:pt>
                <c:pt idx="5">
                  <c:v>2.5821596244131457E-2</c:v>
                </c:pt>
                <c:pt idx="6">
                  <c:v>5.39906103286385E-2</c:v>
                </c:pt>
                <c:pt idx="7">
                  <c:v>3.5211267605633804E-2</c:v>
                </c:pt>
                <c:pt idx="8">
                  <c:v>6.5727699530516437E-2</c:v>
                </c:pt>
                <c:pt idx="9">
                  <c:v>2.3474178403755867E-2</c:v>
                </c:pt>
                <c:pt idx="10">
                  <c:v>1.6431924882629109E-2</c:v>
                </c:pt>
                <c:pt idx="11">
                  <c:v>1.4084507042253521E-2</c:v>
                </c:pt>
                <c:pt idx="12">
                  <c:v>5.1643192488262914E-2</c:v>
                </c:pt>
                <c:pt idx="13">
                  <c:v>5.1643192488262914E-2</c:v>
                </c:pt>
                <c:pt idx="14">
                  <c:v>0.176056338028169</c:v>
                </c:pt>
                <c:pt idx="15">
                  <c:v>7.746478873239436E-2</c:v>
                </c:pt>
                <c:pt idx="16">
                  <c:v>8.2159624413145546E-2</c:v>
                </c:pt>
                <c:pt idx="17">
                  <c:v>6.5727699530516437E-2</c:v>
                </c:pt>
                <c:pt idx="18">
                  <c:v>7.746478873239436E-2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2-4C6E-8916-4E69EBDB039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2-4C6E-8916-4E69EBDB0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13.16'!$Z$44:$Z$60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14</c:v>
                </c:pt>
                <c:pt idx="5">
                  <c:v>8</c:v>
                </c:pt>
                <c:pt idx="6">
                  <c:v>11</c:v>
                </c:pt>
                <c:pt idx="7">
                  <c:v>21</c:v>
                </c:pt>
                <c:pt idx="8">
                  <c:v>24</c:v>
                </c:pt>
                <c:pt idx="9">
                  <c:v>25</c:v>
                </c:pt>
                <c:pt idx="10">
                  <c:v>19</c:v>
                </c:pt>
                <c:pt idx="11">
                  <c:v>29</c:v>
                </c:pt>
                <c:pt idx="12">
                  <c:v>28</c:v>
                </c:pt>
                <c:pt idx="13">
                  <c:v>5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F-4134-B2B9-7234775DF62F}"/>
            </c:ext>
          </c:extLst>
        </c:ser>
        <c:ser>
          <c:idx val="1"/>
          <c:order val="1"/>
          <c:tx>
            <c:strRef>
              <c:f>'Table 13.16'!$S$62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13.16'!$Z$63:$Z$79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16</c:v>
                </c:pt>
                <c:pt idx="3">
                  <c:v>14</c:v>
                </c:pt>
                <c:pt idx="4">
                  <c:v>9</c:v>
                </c:pt>
                <c:pt idx="5">
                  <c:v>6</c:v>
                </c:pt>
                <c:pt idx="6">
                  <c:v>15</c:v>
                </c:pt>
                <c:pt idx="7">
                  <c:v>24</c:v>
                </c:pt>
                <c:pt idx="8">
                  <c:v>32</c:v>
                </c:pt>
                <c:pt idx="9">
                  <c:v>33</c:v>
                </c:pt>
                <c:pt idx="10">
                  <c:v>27</c:v>
                </c:pt>
                <c:pt idx="11">
                  <c:v>29</c:v>
                </c:pt>
                <c:pt idx="12">
                  <c:v>7</c:v>
                </c:pt>
                <c:pt idx="13">
                  <c:v>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F-4134-B2B9-7234775DF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13.16'!$Z$83:$Z$90</c:f>
              <c:numCache>
                <c:formatCode>#,##0</c:formatCode>
                <c:ptCount val="8"/>
                <c:pt idx="0">
                  <c:v>14</c:v>
                </c:pt>
                <c:pt idx="1">
                  <c:v>22</c:v>
                </c:pt>
                <c:pt idx="2">
                  <c:v>23</c:v>
                </c:pt>
                <c:pt idx="3">
                  <c:v>9</c:v>
                </c:pt>
                <c:pt idx="4">
                  <c:v>9</c:v>
                </c:pt>
                <c:pt idx="5">
                  <c:v>5</c:v>
                </c:pt>
                <c:pt idx="6">
                  <c:v>18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B-4035-8C7A-41C39A9B7993}"/>
            </c:ext>
          </c:extLst>
        </c:ser>
        <c:ser>
          <c:idx val="1"/>
          <c:order val="1"/>
          <c:tx>
            <c:strRef>
              <c:f>'Table 13.16'!$S$92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13.16'!$Z$93:$Z$100</c:f>
              <c:numCache>
                <c:formatCode>#,##0</c:formatCode>
                <c:ptCount val="8"/>
                <c:pt idx="0">
                  <c:v>14</c:v>
                </c:pt>
                <c:pt idx="1">
                  <c:v>34</c:v>
                </c:pt>
                <c:pt idx="2">
                  <c:v>6</c:v>
                </c:pt>
                <c:pt idx="3">
                  <c:v>17</c:v>
                </c:pt>
                <c:pt idx="4">
                  <c:v>27</c:v>
                </c:pt>
                <c:pt idx="5">
                  <c:v>9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B-4035-8C7A-41C39A9B7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13.2'!$V$4:$Z$4</c:f>
              <c:numCache>
                <c:formatCode>#,##0</c:formatCode>
                <c:ptCount val="5"/>
                <c:pt idx="0">
                  <c:v>2960</c:v>
                </c:pt>
                <c:pt idx="1">
                  <c:v>3467</c:v>
                </c:pt>
                <c:pt idx="2">
                  <c:v>3545</c:v>
                </c:pt>
                <c:pt idx="3">
                  <c:v>3724</c:v>
                </c:pt>
                <c:pt idx="4">
                  <c:v>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8-4ECD-A1E6-F2E80113DABC}"/>
            </c:ext>
          </c:extLst>
        </c:ser>
        <c:ser>
          <c:idx val="1"/>
          <c:order val="1"/>
          <c:tx>
            <c:strRef>
              <c:f>'Table 13.2'!$S$7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13.2'!$V$7:$Z$7</c:f>
              <c:numCache>
                <c:formatCode>#,##0</c:formatCode>
                <c:ptCount val="5"/>
                <c:pt idx="0">
                  <c:v>2034</c:v>
                </c:pt>
                <c:pt idx="1">
                  <c:v>2407</c:v>
                </c:pt>
                <c:pt idx="2">
                  <c:v>2369</c:v>
                </c:pt>
                <c:pt idx="3">
                  <c:v>2406</c:v>
                </c:pt>
                <c:pt idx="4">
                  <c:v>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8-4ECD-A1E6-F2E80113DABC}"/>
            </c:ext>
          </c:extLst>
        </c:ser>
        <c:ser>
          <c:idx val="2"/>
          <c:order val="2"/>
          <c:tx>
            <c:strRef>
              <c:f>'Table 13.2'!$S$11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13.2'!$V$11:$Z$11</c:f>
              <c:numCache>
                <c:formatCode>#,##0</c:formatCode>
                <c:ptCount val="5"/>
                <c:pt idx="0">
                  <c:v>2856</c:v>
                </c:pt>
                <c:pt idx="1">
                  <c:v>3327</c:v>
                </c:pt>
                <c:pt idx="2">
                  <c:v>3415</c:v>
                </c:pt>
                <c:pt idx="3">
                  <c:v>3590</c:v>
                </c:pt>
                <c:pt idx="4">
                  <c:v>3761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F8-4ECD-A1E6-F2E80113DABC}"/>
            </c:ext>
          </c:extLst>
        </c:ser>
        <c:ser>
          <c:idx val="3"/>
          <c:order val="3"/>
          <c:tx>
            <c:strRef>
              <c:f>'Table 13.2'!$S$12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13.2'!$V$12:$Z$12</c:f>
              <c:numCache>
                <c:formatCode>#,##0</c:formatCode>
                <c:ptCount val="5"/>
                <c:pt idx="0">
                  <c:v>100</c:v>
                </c:pt>
                <c:pt idx="1">
                  <c:v>136</c:v>
                </c:pt>
                <c:pt idx="2">
                  <c:v>130</c:v>
                </c:pt>
                <c:pt idx="3">
                  <c:v>134</c:v>
                </c:pt>
                <c:pt idx="4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F8-4ECD-A1E6-F2E80113D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Wagait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13.16'!$V$8:$Z$8</c:f>
              <c:numCache>
                <c:formatCode>#,##0</c:formatCode>
                <c:ptCount val="5"/>
                <c:pt idx="0">
                  <c:v>58022.91</c:v>
                </c:pt>
                <c:pt idx="1">
                  <c:v>53719.82</c:v>
                </c:pt>
                <c:pt idx="2">
                  <c:v>54757.02</c:v>
                </c:pt>
                <c:pt idx="3">
                  <c:v>44285.85</c:v>
                </c:pt>
                <c:pt idx="4">
                  <c:v>51394.19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0-4FFD-9E82-39C3B7E5AC4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48816</c:v>
                </c:pt>
                <c:pt idx="1">
                  <c:v>48329.32</c:v>
                </c:pt>
                <c:pt idx="2">
                  <c:v>50169</c:v>
                </c:pt>
                <c:pt idx="3">
                  <c:v>50280.88</c:v>
                </c:pt>
                <c:pt idx="4">
                  <c:v>52156.58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0-4FFD-9E82-39C3B7E5A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13.17'!$U$4:$Y$4</c:f>
              <c:numCache>
                <c:formatCode>#,##0</c:formatCode>
                <c:ptCount val="5"/>
                <c:pt idx="1">
                  <c:v>1564</c:v>
                </c:pt>
                <c:pt idx="2">
                  <c:v>1911</c:v>
                </c:pt>
                <c:pt idx="3">
                  <c:v>1890</c:v>
                </c:pt>
                <c:pt idx="4">
                  <c:v>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C-40ED-BE3C-BB0C7EAEAF9D}"/>
            </c:ext>
          </c:extLst>
        </c:ser>
        <c:ser>
          <c:idx val="1"/>
          <c:order val="1"/>
          <c:tx>
            <c:strRef>
              <c:f>'Table 13.17'!$S$7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13.17'!$U$7:$Y$7</c:f>
              <c:numCache>
                <c:formatCode>#,##0</c:formatCode>
                <c:ptCount val="5"/>
                <c:pt idx="1">
                  <c:v>1074</c:v>
                </c:pt>
                <c:pt idx="2">
                  <c:v>1377</c:v>
                </c:pt>
                <c:pt idx="3">
                  <c:v>1274</c:v>
                </c:pt>
                <c:pt idx="4">
                  <c:v>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C-40ED-BE3C-BB0C7EAEAF9D}"/>
            </c:ext>
          </c:extLst>
        </c:ser>
        <c:ser>
          <c:idx val="2"/>
          <c:order val="2"/>
          <c:tx>
            <c:strRef>
              <c:f>'Table 13.17'!$S$11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13.17'!$U$11:$Y$11</c:f>
              <c:numCache>
                <c:formatCode>#,##0</c:formatCode>
                <c:ptCount val="5"/>
                <c:pt idx="1">
                  <c:v>1525</c:v>
                </c:pt>
                <c:pt idx="2">
                  <c:v>1877</c:v>
                </c:pt>
                <c:pt idx="3">
                  <c:v>1860</c:v>
                </c:pt>
                <c:pt idx="4">
                  <c:v>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DC-40ED-BE3C-BB0C7EAEAF9D}"/>
            </c:ext>
          </c:extLst>
        </c:ser>
        <c:ser>
          <c:idx val="3"/>
          <c:order val="3"/>
          <c:tx>
            <c:strRef>
              <c:f>'Table 13.17'!$S$12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13.17'!$U$12:$Y$12</c:f>
              <c:numCache>
                <c:formatCode>#,##0</c:formatCode>
                <c:ptCount val="5"/>
                <c:pt idx="1">
                  <c:v>37</c:v>
                </c:pt>
                <c:pt idx="2">
                  <c:v>36</c:v>
                </c:pt>
                <c:pt idx="3">
                  <c:v>30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DC-40ED-BE3C-BB0C7EAEA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13.17'!$AB$15:$AB$33</c:f>
              <c:numCache>
                <c:formatCode>0.0%</c:formatCode>
                <c:ptCount val="19"/>
                <c:pt idx="0">
                  <c:v>0.12527185732927359</c:v>
                </c:pt>
                <c:pt idx="1">
                  <c:v>2.1748586341887779E-2</c:v>
                </c:pt>
                <c:pt idx="2">
                  <c:v>3.9147455415397998E-3</c:v>
                </c:pt>
                <c:pt idx="3">
                  <c:v>3.0448020878642889E-3</c:v>
                </c:pt>
                <c:pt idx="4">
                  <c:v>2.7838190517616355E-2</c:v>
                </c:pt>
                <c:pt idx="5">
                  <c:v>2.0443671161374511E-2</c:v>
                </c:pt>
                <c:pt idx="6">
                  <c:v>9.5258808177468471E-2</c:v>
                </c:pt>
                <c:pt idx="7">
                  <c:v>0.14006089604175728</c:v>
                </c:pt>
                <c:pt idx="8">
                  <c:v>1.6093953892996955E-2</c:v>
                </c:pt>
                <c:pt idx="9">
                  <c:v>3.4797738147020443E-3</c:v>
                </c:pt>
                <c:pt idx="10">
                  <c:v>1.1309264897781644E-2</c:v>
                </c:pt>
                <c:pt idx="11">
                  <c:v>5.6546324488908218E-3</c:v>
                </c:pt>
                <c:pt idx="12">
                  <c:v>2.6533275337103087E-2</c:v>
                </c:pt>
                <c:pt idx="13">
                  <c:v>4.3062200956937802E-2</c:v>
                </c:pt>
                <c:pt idx="14">
                  <c:v>0.11874728142670726</c:v>
                </c:pt>
                <c:pt idx="15">
                  <c:v>0.12353197042192257</c:v>
                </c:pt>
                <c:pt idx="16">
                  <c:v>6.307090039147456E-2</c:v>
                </c:pt>
                <c:pt idx="17">
                  <c:v>4.6541974771639842E-2</c:v>
                </c:pt>
                <c:pt idx="18">
                  <c:v>0.10047846889952153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9-4FF2-8117-F2C26685FD7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F9-4FF2-8117-F2C26685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13.17'!$Y$44:$Y$60</c:f>
              <c:numCache>
                <c:formatCode>#,##0</c:formatCode>
                <c:ptCount val="17"/>
                <c:pt idx="0">
                  <c:v>0</c:v>
                </c:pt>
                <c:pt idx="1">
                  <c:v>9</c:v>
                </c:pt>
                <c:pt idx="2">
                  <c:v>41</c:v>
                </c:pt>
                <c:pt idx="3">
                  <c:v>108</c:v>
                </c:pt>
                <c:pt idx="4">
                  <c:v>174</c:v>
                </c:pt>
                <c:pt idx="5">
                  <c:v>132</c:v>
                </c:pt>
                <c:pt idx="6">
                  <c:v>106</c:v>
                </c:pt>
                <c:pt idx="7">
                  <c:v>79</c:v>
                </c:pt>
                <c:pt idx="8">
                  <c:v>96</c:v>
                </c:pt>
                <c:pt idx="9">
                  <c:v>90</c:v>
                </c:pt>
                <c:pt idx="10">
                  <c:v>75</c:v>
                </c:pt>
                <c:pt idx="11">
                  <c:v>67</c:v>
                </c:pt>
                <c:pt idx="12">
                  <c:v>18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D-4EC1-8AD8-9E4F4F541606}"/>
            </c:ext>
          </c:extLst>
        </c:ser>
        <c:ser>
          <c:idx val="1"/>
          <c:order val="1"/>
          <c:tx>
            <c:strRef>
              <c:f>'Table 13.17'!$S$62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13.17'!$Y$63:$Y$79</c:f>
              <c:numCache>
                <c:formatCode>#,##0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58</c:v>
                </c:pt>
                <c:pt idx="3">
                  <c:v>97</c:v>
                </c:pt>
                <c:pt idx="4">
                  <c:v>143</c:v>
                </c:pt>
                <c:pt idx="5">
                  <c:v>177</c:v>
                </c:pt>
                <c:pt idx="6">
                  <c:v>111</c:v>
                </c:pt>
                <c:pt idx="7">
                  <c:v>103</c:v>
                </c:pt>
                <c:pt idx="8">
                  <c:v>82</c:v>
                </c:pt>
                <c:pt idx="9">
                  <c:v>99</c:v>
                </c:pt>
                <c:pt idx="10">
                  <c:v>57</c:v>
                </c:pt>
                <c:pt idx="11">
                  <c:v>43</c:v>
                </c:pt>
                <c:pt idx="12">
                  <c:v>23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CD-4EC1-8AD8-9E4F4F541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13.17'!$Y$83:$Y$90</c:f>
              <c:numCache>
                <c:formatCode>#,##0</c:formatCode>
                <c:ptCount val="8"/>
                <c:pt idx="0">
                  <c:v>45</c:v>
                </c:pt>
                <c:pt idx="1">
                  <c:v>153</c:v>
                </c:pt>
                <c:pt idx="2">
                  <c:v>95</c:v>
                </c:pt>
                <c:pt idx="3">
                  <c:v>82</c:v>
                </c:pt>
                <c:pt idx="4">
                  <c:v>22</c:v>
                </c:pt>
                <c:pt idx="5">
                  <c:v>10</c:v>
                </c:pt>
                <c:pt idx="6">
                  <c:v>26</c:v>
                </c:pt>
                <c:pt idx="7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F-402D-AA82-298A407C6735}"/>
            </c:ext>
          </c:extLst>
        </c:ser>
        <c:ser>
          <c:idx val="1"/>
          <c:order val="1"/>
          <c:tx>
            <c:strRef>
              <c:f>'Table 13.17'!$S$92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13.17'!$Y$93:$Y$100</c:f>
              <c:numCache>
                <c:formatCode>#,##0</c:formatCode>
                <c:ptCount val="8"/>
                <c:pt idx="0">
                  <c:v>42</c:v>
                </c:pt>
                <c:pt idx="1">
                  <c:v>133</c:v>
                </c:pt>
                <c:pt idx="2">
                  <c:v>19</c:v>
                </c:pt>
                <c:pt idx="3">
                  <c:v>123</c:v>
                </c:pt>
                <c:pt idx="4">
                  <c:v>62</c:v>
                </c:pt>
                <c:pt idx="5">
                  <c:v>36</c:v>
                </c:pt>
                <c:pt idx="6">
                  <c:v>10</c:v>
                </c:pt>
                <c:pt idx="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FF-402D-AA82-298A407C6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13.17'!$U$8:$Y$8</c:f>
              <c:numCache>
                <c:formatCode>#,##0</c:formatCode>
                <c:ptCount val="5"/>
                <c:pt idx="1">
                  <c:v>39879.53</c:v>
                </c:pt>
                <c:pt idx="2">
                  <c:v>25942.42</c:v>
                </c:pt>
                <c:pt idx="3">
                  <c:v>26176.94</c:v>
                </c:pt>
                <c:pt idx="4">
                  <c:v>22204.94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1-487D-A362-56DEBD77FE6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1-487D-A362-56DEBD77F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13.17'!$V$4:$Z$4</c:f>
              <c:numCache>
                <c:formatCode>#,##0</c:formatCode>
                <c:ptCount val="5"/>
                <c:pt idx="0">
                  <c:v>1564</c:v>
                </c:pt>
                <c:pt idx="1">
                  <c:v>1911</c:v>
                </c:pt>
                <c:pt idx="2">
                  <c:v>1890</c:v>
                </c:pt>
                <c:pt idx="3">
                  <c:v>2004</c:v>
                </c:pt>
                <c:pt idx="4">
                  <c:v>2297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4-4982-88A2-2525D91B0C2B}"/>
            </c:ext>
          </c:extLst>
        </c:ser>
        <c:ser>
          <c:idx val="1"/>
          <c:order val="1"/>
          <c:tx>
            <c:strRef>
              <c:f>'Table 13.17'!$S$7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13.17'!$V$7:$Z$7</c:f>
              <c:numCache>
                <c:formatCode>#,##0</c:formatCode>
                <c:ptCount val="5"/>
                <c:pt idx="0">
                  <c:v>1074</c:v>
                </c:pt>
                <c:pt idx="1">
                  <c:v>1377</c:v>
                </c:pt>
                <c:pt idx="2">
                  <c:v>1274</c:v>
                </c:pt>
                <c:pt idx="3">
                  <c:v>1324</c:v>
                </c:pt>
                <c:pt idx="4">
                  <c:v>1453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4-4982-88A2-2525D91B0C2B}"/>
            </c:ext>
          </c:extLst>
        </c:ser>
        <c:ser>
          <c:idx val="2"/>
          <c:order val="2"/>
          <c:tx>
            <c:strRef>
              <c:f>'Table 13.17'!$S$11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13.17'!$V$11:$Z$11</c:f>
              <c:numCache>
                <c:formatCode>#,##0</c:formatCode>
                <c:ptCount val="5"/>
                <c:pt idx="0">
                  <c:v>1525</c:v>
                </c:pt>
                <c:pt idx="1">
                  <c:v>1877</c:v>
                </c:pt>
                <c:pt idx="2">
                  <c:v>1860</c:v>
                </c:pt>
                <c:pt idx="3">
                  <c:v>1973</c:v>
                </c:pt>
                <c:pt idx="4">
                  <c:v>2260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04-4982-88A2-2525D91B0C2B}"/>
            </c:ext>
          </c:extLst>
        </c:ser>
        <c:ser>
          <c:idx val="3"/>
          <c:order val="3"/>
          <c:tx>
            <c:strRef>
              <c:f>'Table 13.17'!$S$12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13.17'!$V$12:$Z$12</c:f>
              <c:numCache>
                <c:formatCode>#,##0</c:formatCode>
                <c:ptCount val="5"/>
                <c:pt idx="0">
                  <c:v>37</c:v>
                </c:pt>
                <c:pt idx="1">
                  <c:v>36</c:v>
                </c:pt>
                <c:pt idx="2">
                  <c:v>30</c:v>
                </c:pt>
                <c:pt idx="3">
                  <c:v>37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04-4982-88A2-2525D91B0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13.17'!$AB$15:$AB$33</c:f>
              <c:numCache>
                <c:formatCode>0.0%</c:formatCode>
                <c:ptCount val="19"/>
                <c:pt idx="0">
                  <c:v>0.12527185732927359</c:v>
                </c:pt>
                <c:pt idx="1">
                  <c:v>2.1748586341887779E-2</c:v>
                </c:pt>
                <c:pt idx="2">
                  <c:v>3.9147455415397998E-3</c:v>
                </c:pt>
                <c:pt idx="3">
                  <c:v>3.0448020878642889E-3</c:v>
                </c:pt>
                <c:pt idx="4">
                  <c:v>2.7838190517616355E-2</c:v>
                </c:pt>
                <c:pt idx="5">
                  <c:v>2.0443671161374511E-2</c:v>
                </c:pt>
                <c:pt idx="6">
                  <c:v>9.5258808177468471E-2</c:v>
                </c:pt>
                <c:pt idx="7">
                  <c:v>0.14006089604175728</c:v>
                </c:pt>
                <c:pt idx="8">
                  <c:v>1.6093953892996955E-2</c:v>
                </c:pt>
                <c:pt idx="9">
                  <c:v>3.4797738147020443E-3</c:v>
                </c:pt>
                <c:pt idx="10">
                  <c:v>1.1309264897781644E-2</c:v>
                </c:pt>
                <c:pt idx="11">
                  <c:v>5.6546324488908218E-3</c:v>
                </c:pt>
                <c:pt idx="12">
                  <c:v>2.6533275337103087E-2</c:v>
                </c:pt>
                <c:pt idx="13">
                  <c:v>4.3062200956937802E-2</c:v>
                </c:pt>
                <c:pt idx="14">
                  <c:v>0.11874728142670726</c:v>
                </c:pt>
                <c:pt idx="15">
                  <c:v>0.12353197042192257</c:v>
                </c:pt>
                <c:pt idx="16">
                  <c:v>6.307090039147456E-2</c:v>
                </c:pt>
                <c:pt idx="17">
                  <c:v>4.6541974771639842E-2</c:v>
                </c:pt>
                <c:pt idx="18">
                  <c:v>0.10047846889952153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E-437D-B5F9-62BD906ED4C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E-437D-B5F9-62BD906ED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13.17'!$Z$44:$Z$60</c:f>
              <c:numCache>
                <c:formatCode>#,##0</c:formatCode>
                <c:ptCount val="17"/>
                <c:pt idx="0">
                  <c:v>0</c:v>
                </c:pt>
                <c:pt idx="1">
                  <c:v>11</c:v>
                </c:pt>
                <c:pt idx="2">
                  <c:v>43</c:v>
                </c:pt>
                <c:pt idx="3">
                  <c:v>116</c:v>
                </c:pt>
                <c:pt idx="4">
                  <c:v>215</c:v>
                </c:pt>
                <c:pt idx="5">
                  <c:v>157</c:v>
                </c:pt>
                <c:pt idx="6">
                  <c:v>127</c:v>
                </c:pt>
                <c:pt idx="7">
                  <c:v>96</c:v>
                </c:pt>
                <c:pt idx="8">
                  <c:v>108</c:v>
                </c:pt>
                <c:pt idx="9">
                  <c:v>106</c:v>
                </c:pt>
                <c:pt idx="10">
                  <c:v>86</c:v>
                </c:pt>
                <c:pt idx="11">
                  <c:v>72</c:v>
                </c:pt>
                <c:pt idx="12">
                  <c:v>23</c:v>
                </c:pt>
                <c:pt idx="13">
                  <c:v>6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9-48F1-B2C5-87BEB7A19214}"/>
            </c:ext>
          </c:extLst>
        </c:ser>
        <c:ser>
          <c:idx val="1"/>
          <c:order val="1"/>
          <c:tx>
            <c:strRef>
              <c:f>'Table 13.17'!$S$62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13.17'!$Z$63:$Z$79</c:f>
              <c:numCache>
                <c:formatCode>#,##0</c:formatCode>
                <c:ptCount val="17"/>
                <c:pt idx="0">
                  <c:v>0</c:v>
                </c:pt>
                <c:pt idx="1">
                  <c:v>8</c:v>
                </c:pt>
                <c:pt idx="2">
                  <c:v>52</c:v>
                </c:pt>
                <c:pt idx="3">
                  <c:v>109</c:v>
                </c:pt>
                <c:pt idx="4">
                  <c:v>232</c:v>
                </c:pt>
                <c:pt idx="5">
                  <c:v>177</c:v>
                </c:pt>
                <c:pt idx="6">
                  <c:v>129</c:v>
                </c:pt>
                <c:pt idx="7">
                  <c:v>107</c:v>
                </c:pt>
                <c:pt idx="8">
                  <c:v>77</c:v>
                </c:pt>
                <c:pt idx="9">
                  <c:v>109</c:v>
                </c:pt>
                <c:pt idx="10">
                  <c:v>62</c:v>
                </c:pt>
                <c:pt idx="11">
                  <c:v>45</c:v>
                </c:pt>
                <c:pt idx="12">
                  <c:v>22</c:v>
                </c:pt>
                <c:pt idx="13">
                  <c:v>11</c:v>
                </c:pt>
                <c:pt idx="14">
                  <c:v>0</c:v>
                </c:pt>
                <c:pt idx="15">
                  <c:v>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9-48F1-B2C5-87BEB7A19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13.17'!$Z$83:$Z$90</c:f>
              <c:numCache>
                <c:formatCode>#,##0</c:formatCode>
                <c:ptCount val="8"/>
                <c:pt idx="0">
                  <c:v>57</c:v>
                </c:pt>
                <c:pt idx="1">
                  <c:v>170</c:v>
                </c:pt>
                <c:pt idx="2">
                  <c:v>100</c:v>
                </c:pt>
                <c:pt idx="3">
                  <c:v>109</c:v>
                </c:pt>
                <c:pt idx="4">
                  <c:v>21</c:v>
                </c:pt>
                <c:pt idx="5">
                  <c:v>17</c:v>
                </c:pt>
                <c:pt idx="6">
                  <c:v>33</c:v>
                </c:pt>
                <c:pt idx="7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1-4E1B-9970-F22E4E29CAE3}"/>
            </c:ext>
          </c:extLst>
        </c:ser>
        <c:ser>
          <c:idx val="1"/>
          <c:order val="1"/>
          <c:tx>
            <c:strRef>
              <c:f>'Table 13.17'!$S$92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13.17'!$Z$93:$Z$100</c:f>
              <c:numCache>
                <c:formatCode>#,##0</c:formatCode>
                <c:ptCount val="8"/>
                <c:pt idx="0">
                  <c:v>55</c:v>
                </c:pt>
                <c:pt idx="1">
                  <c:v>141</c:v>
                </c:pt>
                <c:pt idx="2">
                  <c:v>26</c:v>
                </c:pt>
                <c:pt idx="3">
                  <c:v>128</c:v>
                </c:pt>
                <c:pt idx="4">
                  <c:v>75</c:v>
                </c:pt>
                <c:pt idx="5">
                  <c:v>42</c:v>
                </c:pt>
                <c:pt idx="6">
                  <c:v>14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1-4E1B-9970-F22E4E29C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13.2'!$AB$15:$AB$33</c:f>
              <c:numCache>
                <c:formatCode>0.0%</c:formatCode>
                <c:ptCount val="19"/>
                <c:pt idx="0">
                  <c:v>8.0030682689849142E-2</c:v>
                </c:pt>
                <c:pt idx="1">
                  <c:v>1.1250319611352595E-2</c:v>
                </c:pt>
                <c:pt idx="2">
                  <c:v>2.1989261058552801E-2</c:v>
                </c:pt>
                <c:pt idx="3">
                  <c:v>4.6024034773715162E-3</c:v>
                </c:pt>
                <c:pt idx="4">
                  <c:v>5.6762976220915369E-2</c:v>
                </c:pt>
                <c:pt idx="5">
                  <c:v>4.6024034773715162E-3</c:v>
                </c:pt>
                <c:pt idx="6">
                  <c:v>0.12477627205318333</c:v>
                </c:pt>
                <c:pt idx="7">
                  <c:v>6.6479161339810786E-2</c:v>
                </c:pt>
                <c:pt idx="8">
                  <c:v>1.0738941447200204E-2</c:v>
                </c:pt>
                <c:pt idx="9">
                  <c:v>2.3012017386857581E-3</c:v>
                </c:pt>
                <c:pt idx="10">
                  <c:v>8.1820506264382517E-3</c:v>
                </c:pt>
                <c:pt idx="11">
                  <c:v>1.1250319611352595E-2</c:v>
                </c:pt>
                <c:pt idx="12">
                  <c:v>2.6591664535924316E-2</c:v>
                </c:pt>
                <c:pt idx="13">
                  <c:v>4.2188698542572234E-2</c:v>
                </c:pt>
                <c:pt idx="14">
                  <c:v>0.17872666837126056</c:v>
                </c:pt>
                <c:pt idx="15">
                  <c:v>0.10764510355407825</c:v>
                </c:pt>
                <c:pt idx="16">
                  <c:v>0.16619790334952697</c:v>
                </c:pt>
                <c:pt idx="17">
                  <c:v>4.8580925594477117E-3</c:v>
                </c:pt>
                <c:pt idx="18">
                  <c:v>6.1621068780363081E-2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5-4D0D-8DB3-66C46AC7721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45-4D0D-8DB3-66C46AC77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13.17'!$V$8:$Z$8</c:f>
              <c:numCache>
                <c:formatCode>#,##0</c:formatCode>
                <c:ptCount val="5"/>
                <c:pt idx="0">
                  <c:v>39879.53</c:v>
                </c:pt>
                <c:pt idx="1">
                  <c:v>25942.42</c:v>
                </c:pt>
                <c:pt idx="2">
                  <c:v>26176.94</c:v>
                </c:pt>
                <c:pt idx="3">
                  <c:v>22204.94</c:v>
                </c:pt>
                <c:pt idx="4">
                  <c:v>24766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C-487F-971B-A48D0A83F1A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48816</c:v>
                </c:pt>
                <c:pt idx="1">
                  <c:v>48329.32</c:v>
                </c:pt>
                <c:pt idx="2">
                  <c:v>50169</c:v>
                </c:pt>
                <c:pt idx="3">
                  <c:v>50280.88</c:v>
                </c:pt>
                <c:pt idx="4">
                  <c:v>52156.58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C-487F-971B-A48D0A83F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13.18'!$U$2:$Y$2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13.18'!$U$4:$Y$4</c:f>
              <c:numCache>
                <c:formatCode>#,##0</c:formatCode>
                <c:ptCount val="5"/>
                <c:pt idx="1">
                  <c:v>717</c:v>
                </c:pt>
                <c:pt idx="2">
                  <c:v>580</c:v>
                </c:pt>
                <c:pt idx="3">
                  <c:v>648</c:v>
                </c:pt>
                <c:pt idx="4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2-4587-A41A-31905C1BFE64}"/>
            </c:ext>
          </c:extLst>
        </c:ser>
        <c:ser>
          <c:idx val="1"/>
          <c:order val="1"/>
          <c:tx>
            <c:strRef>
              <c:f>'Table 13.18'!$S$7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13.18'!$U$2:$Y$2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13.18'!$U$7:$Y$7</c:f>
              <c:numCache>
                <c:formatCode>#,##0</c:formatCode>
                <c:ptCount val="5"/>
                <c:pt idx="1">
                  <c:v>592</c:v>
                </c:pt>
                <c:pt idx="2">
                  <c:v>489</c:v>
                </c:pt>
                <c:pt idx="3">
                  <c:v>515</c:v>
                </c:pt>
                <c:pt idx="4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2-4587-A41A-31905C1BFE64}"/>
            </c:ext>
          </c:extLst>
        </c:ser>
        <c:ser>
          <c:idx val="2"/>
          <c:order val="2"/>
          <c:tx>
            <c:strRef>
              <c:f>'Table 13.18'!$S$11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13.18'!$U$2:$Y$2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13.18'!$U$11:$Y$11</c:f>
              <c:numCache>
                <c:formatCode>#,##0</c:formatCode>
                <c:ptCount val="5"/>
                <c:pt idx="1">
                  <c:v>710</c:v>
                </c:pt>
                <c:pt idx="2">
                  <c:v>567</c:v>
                </c:pt>
                <c:pt idx="3">
                  <c:v>639</c:v>
                </c:pt>
                <c:pt idx="4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42-4587-A41A-31905C1BFE64}"/>
            </c:ext>
          </c:extLst>
        </c:ser>
        <c:ser>
          <c:idx val="3"/>
          <c:order val="3"/>
          <c:tx>
            <c:strRef>
              <c:f>'Table 13.18'!$S$12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13.18'!$U$2:$Y$2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13.18'!$U$12:$Y$12</c:f>
              <c:numCache>
                <c:formatCode>#,##0</c:formatCode>
                <c:ptCount val="5"/>
                <c:pt idx="1">
                  <c:v>9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42-4587-A41A-31905C1BF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13.18'!$S$1</c:f>
              <c:strCache>
                <c:ptCount val="1"/>
                <c:pt idx="0">
                  <c:v>West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13.18'!$AB$15:$AB$33</c:f>
              <c:numCache>
                <c:formatCode>0.0%</c:formatCode>
                <c:ptCount val="19"/>
                <c:pt idx="0">
                  <c:v>7.7720207253886009E-3</c:v>
                </c:pt>
                <c:pt idx="1">
                  <c:v>0</c:v>
                </c:pt>
                <c:pt idx="2">
                  <c:v>3.8860103626943004E-3</c:v>
                </c:pt>
                <c:pt idx="3">
                  <c:v>0</c:v>
                </c:pt>
                <c:pt idx="4">
                  <c:v>0.28238341968911918</c:v>
                </c:pt>
                <c:pt idx="5">
                  <c:v>7.7720207253886009E-3</c:v>
                </c:pt>
                <c:pt idx="6">
                  <c:v>3.756476683937824E-2</c:v>
                </c:pt>
                <c:pt idx="7">
                  <c:v>2.5906735751295335E-2</c:v>
                </c:pt>
                <c:pt idx="8">
                  <c:v>1.0362694300518135E-2</c:v>
                </c:pt>
                <c:pt idx="9">
                  <c:v>0</c:v>
                </c:pt>
                <c:pt idx="10">
                  <c:v>4.9222797927461141E-2</c:v>
                </c:pt>
                <c:pt idx="11">
                  <c:v>0</c:v>
                </c:pt>
                <c:pt idx="12">
                  <c:v>1.2953367875647668E-2</c:v>
                </c:pt>
                <c:pt idx="13">
                  <c:v>1.1658031088082901E-2</c:v>
                </c:pt>
                <c:pt idx="14">
                  <c:v>0.11917098445595854</c:v>
                </c:pt>
                <c:pt idx="15">
                  <c:v>0.29663212435233161</c:v>
                </c:pt>
                <c:pt idx="16">
                  <c:v>0.12046632124352331</c:v>
                </c:pt>
                <c:pt idx="17">
                  <c:v>5.1813471502590676E-3</c:v>
                </c:pt>
                <c:pt idx="18">
                  <c:v>7.7720207253886009E-3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C-4460-92CA-BED646D00B1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6C-4460-92CA-BED646D00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13.18'!$Y$44:$Y$60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20</c:v>
                </c:pt>
                <c:pt idx="3">
                  <c:v>20</c:v>
                </c:pt>
                <c:pt idx="4">
                  <c:v>60</c:v>
                </c:pt>
                <c:pt idx="5">
                  <c:v>38</c:v>
                </c:pt>
                <c:pt idx="6">
                  <c:v>31</c:v>
                </c:pt>
                <c:pt idx="7">
                  <c:v>41</c:v>
                </c:pt>
                <c:pt idx="8">
                  <c:v>32</c:v>
                </c:pt>
                <c:pt idx="9">
                  <c:v>39</c:v>
                </c:pt>
                <c:pt idx="10">
                  <c:v>14</c:v>
                </c:pt>
                <c:pt idx="11">
                  <c:v>8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3-4593-8B88-B8D2D78A75C9}"/>
            </c:ext>
          </c:extLst>
        </c:ser>
        <c:ser>
          <c:idx val="1"/>
          <c:order val="1"/>
          <c:tx>
            <c:strRef>
              <c:f>'Table 13.18'!$S$62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13.18'!$Y$63:$Y$79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29</c:v>
                </c:pt>
                <c:pt idx="4">
                  <c:v>57</c:v>
                </c:pt>
                <c:pt idx="5">
                  <c:v>52</c:v>
                </c:pt>
                <c:pt idx="6">
                  <c:v>49</c:v>
                </c:pt>
                <c:pt idx="7">
                  <c:v>54</c:v>
                </c:pt>
                <c:pt idx="8">
                  <c:v>27</c:v>
                </c:pt>
                <c:pt idx="9">
                  <c:v>30</c:v>
                </c:pt>
                <c:pt idx="10">
                  <c:v>18</c:v>
                </c:pt>
                <c:pt idx="11">
                  <c:v>21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F3-4593-8B88-B8D2D78A7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13.18'!$Y$83:$Y$90</c:f>
              <c:numCache>
                <c:formatCode>#,##0</c:formatCode>
                <c:ptCount val="8"/>
                <c:pt idx="0">
                  <c:v>11</c:v>
                </c:pt>
                <c:pt idx="1">
                  <c:v>17</c:v>
                </c:pt>
                <c:pt idx="2">
                  <c:v>31</c:v>
                </c:pt>
                <c:pt idx="3">
                  <c:v>62</c:v>
                </c:pt>
                <c:pt idx="4">
                  <c:v>5</c:v>
                </c:pt>
                <c:pt idx="5">
                  <c:v>0</c:v>
                </c:pt>
                <c:pt idx="6">
                  <c:v>14</c:v>
                </c:pt>
                <c:pt idx="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E-4D40-A526-EC6BF6C20CCB}"/>
            </c:ext>
          </c:extLst>
        </c:ser>
        <c:ser>
          <c:idx val="1"/>
          <c:order val="1"/>
          <c:tx>
            <c:strRef>
              <c:f>'Table 13.18'!$S$92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13.18'!$Y$93:$Y$100</c:f>
              <c:numCache>
                <c:formatCode>#,##0</c:formatCode>
                <c:ptCount val="8"/>
                <c:pt idx="0">
                  <c:v>5</c:v>
                </c:pt>
                <c:pt idx="1">
                  <c:v>64</c:v>
                </c:pt>
                <c:pt idx="2">
                  <c:v>4</c:v>
                </c:pt>
                <c:pt idx="3">
                  <c:v>84</c:v>
                </c:pt>
                <c:pt idx="4">
                  <c:v>36</c:v>
                </c:pt>
                <c:pt idx="5">
                  <c:v>8</c:v>
                </c:pt>
                <c:pt idx="6">
                  <c:v>0</c:v>
                </c:pt>
                <c:pt idx="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EE-4D40-A526-EC6BF6C20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13.18'!$S$1</c:f>
              <c:strCache>
                <c:ptCount val="1"/>
                <c:pt idx="0">
                  <c:v>West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13.18'!$U$8:$Y$8</c:f>
              <c:numCache>
                <c:formatCode>#,##0</c:formatCode>
                <c:ptCount val="5"/>
                <c:pt idx="1">
                  <c:v>30987</c:v>
                </c:pt>
                <c:pt idx="2">
                  <c:v>29032.46</c:v>
                </c:pt>
                <c:pt idx="3">
                  <c:v>36330.54</c:v>
                </c:pt>
                <c:pt idx="4">
                  <c:v>34528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7-4935-91F3-43BFF67F0DC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7-4935-91F3-43BFF67F0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13.18'!$V$4:$Z$4</c:f>
              <c:numCache>
                <c:formatCode>#,##0</c:formatCode>
                <c:ptCount val="5"/>
                <c:pt idx="0">
                  <c:v>717</c:v>
                </c:pt>
                <c:pt idx="1">
                  <c:v>580</c:v>
                </c:pt>
                <c:pt idx="2">
                  <c:v>648</c:v>
                </c:pt>
                <c:pt idx="3">
                  <c:v>675</c:v>
                </c:pt>
                <c:pt idx="4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0-4B4C-BCF5-89B0195F0EFF}"/>
            </c:ext>
          </c:extLst>
        </c:ser>
        <c:ser>
          <c:idx val="1"/>
          <c:order val="1"/>
          <c:tx>
            <c:strRef>
              <c:f>'Table 13.18'!$S$7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13.18'!$V$7:$Z$7</c:f>
              <c:numCache>
                <c:formatCode>#,##0</c:formatCode>
                <c:ptCount val="5"/>
                <c:pt idx="0">
                  <c:v>592</c:v>
                </c:pt>
                <c:pt idx="1">
                  <c:v>489</c:v>
                </c:pt>
                <c:pt idx="2">
                  <c:v>515</c:v>
                </c:pt>
                <c:pt idx="3">
                  <c:v>528</c:v>
                </c:pt>
                <c:pt idx="4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0-4B4C-BCF5-89B0195F0EFF}"/>
            </c:ext>
          </c:extLst>
        </c:ser>
        <c:ser>
          <c:idx val="2"/>
          <c:order val="2"/>
          <c:tx>
            <c:strRef>
              <c:f>'Table 13.18'!$S$11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13.18'!$V$11:$Z$11</c:f>
              <c:numCache>
                <c:formatCode>#,##0</c:formatCode>
                <c:ptCount val="5"/>
                <c:pt idx="0">
                  <c:v>710</c:v>
                </c:pt>
                <c:pt idx="1">
                  <c:v>567</c:v>
                </c:pt>
                <c:pt idx="2">
                  <c:v>639</c:v>
                </c:pt>
                <c:pt idx="3">
                  <c:v>658</c:v>
                </c:pt>
                <c:pt idx="4">
                  <c:v>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50-4B4C-BCF5-89B0195F0EFF}"/>
            </c:ext>
          </c:extLst>
        </c:ser>
        <c:ser>
          <c:idx val="3"/>
          <c:order val="3"/>
          <c:tx>
            <c:strRef>
              <c:f>'Table 13.18'!$S$12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13.18'!$V$12:$Z$12</c:f>
              <c:numCache>
                <c:formatCode>#,##0</c:formatCode>
                <c:ptCount val="5"/>
                <c:pt idx="0">
                  <c:v>9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50-4B4C-BCF5-89B0195F0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13.18'!$S$1</c:f>
              <c:strCache>
                <c:ptCount val="1"/>
                <c:pt idx="0">
                  <c:v>West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13.18'!$AB$15:$AB$33</c:f>
              <c:numCache>
                <c:formatCode>0.0%</c:formatCode>
                <c:ptCount val="19"/>
                <c:pt idx="0">
                  <c:v>7.7720207253886009E-3</c:v>
                </c:pt>
                <c:pt idx="1">
                  <c:v>0</c:v>
                </c:pt>
                <c:pt idx="2">
                  <c:v>3.8860103626943004E-3</c:v>
                </c:pt>
                <c:pt idx="3">
                  <c:v>0</c:v>
                </c:pt>
                <c:pt idx="4">
                  <c:v>0.28238341968911918</c:v>
                </c:pt>
                <c:pt idx="5">
                  <c:v>7.7720207253886009E-3</c:v>
                </c:pt>
                <c:pt idx="6">
                  <c:v>3.756476683937824E-2</c:v>
                </c:pt>
                <c:pt idx="7">
                  <c:v>2.5906735751295335E-2</c:v>
                </c:pt>
                <c:pt idx="8">
                  <c:v>1.0362694300518135E-2</c:v>
                </c:pt>
                <c:pt idx="9">
                  <c:v>0</c:v>
                </c:pt>
                <c:pt idx="10">
                  <c:v>4.9222797927461141E-2</c:v>
                </c:pt>
                <c:pt idx="11">
                  <c:v>0</c:v>
                </c:pt>
                <c:pt idx="12">
                  <c:v>1.2953367875647668E-2</c:v>
                </c:pt>
                <c:pt idx="13">
                  <c:v>1.1658031088082901E-2</c:v>
                </c:pt>
                <c:pt idx="14">
                  <c:v>0.11917098445595854</c:v>
                </c:pt>
                <c:pt idx="15">
                  <c:v>0.29663212435233161</c:v>
                </c:pt>
                <c:pt idx="16">
                  <c:v>0.12046632124352331</c:v>
                </c:pt>
                <c:pt idx="17">
                  <c:v>5.1813471502590676E-3</c:v>
                </c:pt>
                <c:pt idx="18">
                  <c:v>7.7720207253886009E-3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D-49A3-8CD1-ED20675B179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4D-49A3-8CD1-ED20675B1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13.18'!$Z$44:$Z$60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38</c:v>
                </c:pt>
                <c:pt idx="4">
                  <c:v>50</c:v>
                </c:pt>
                <c:pt idx="5">
                  <c:v>58</c:v>
                </c:pt>
                <c:pt idx="6">
                  <c:v>39</c:v>
                </c:pt>
                <c:pt idx="7">
                  <c:v>39</c:v>
                </c:pt>
                <c:pt idx="8">
                  <c:v>28</c:v>
                </c:pt>
                <c:pt idx="9">
                  <c:v>41</c:v>
                </c:pt>
                <c:pt idx="10">
                  <c:v>16</c:v>
                </c:pt>
                <c:pt idx="11">
                  <c:v>5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48-4D1B-8B49-8A6898BB7CC6}"/>
            </c:ext>
          </c:extLst>
        </c:ser>
        <c:ser>
          <c:idx val="1"/>
          <c:order val="1"/>
          <c:tx>
            <c:strRef>
              <c:f>'Table 13.18'!$S$62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13.18'!$Z$63:$Z$79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39</c:v>
                </c:pt>
                <c:pt idx="4">
                  <c:v>80</c:v>
                </c:pt>
                <c:pt idx="5">
                  <c:v>56</c:v>
                </c:pt>
                <c:pt idx="6">
                  <c:v>48</c:v>
                </c:pt>
                <c:pt idx="7">
                  <c:v>57</c:v>
                </c:pt>
                <c:pt idx="8">
                  <c:v>56</c:v>
                </c:pt>
                <c:pt idx="9">
                  <c:v>30</c:v>
                </c:pt>
                <c:pt idx="10">
                  <c:v>23</c:v>
                </c:pt>
                <c:pt idx="11">
                  <c:v>24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48-4D1B-8B49-8A6898BB7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13.18'!$Z$83:$Z$90</c:f>
              <c:numCache>
                <c:formatCode>#,##0</c:formatCode>
                <c:ptCount val="8"/>
                <c:pt idx="0">
                  <c:v>18</c:v>
                </c:pt>
                <c:pt idx="1">
                  <c:v>22</c:v>
                </c:pt>
                <c:pt idx="2">
                  <c:v>27</c:v>
                </c:pt>
                <c:pt idx="3">
                  <c:v>52</c:v>
                </c:pt>
                <c:pt idx="4">
                  <c:v>5</c:v>
                </c:pt>
                <c:pt idx="5">
                  <c:v>6</c:v>
                </c:pt>
                <c:pt idx="6">
                  <c:v>13</c:v>
                </c:pt>
                <c:pt idx="7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5-4797-BB7F-B000D4D658FE}"/>
            </c:ext>
          </c:extLst>
        </c:ser>
        <c:ser>
          <c:idx val="1"/>
          <c:order val="1"/>
          <c:tx>
            <c:strRef>
              <c:f>'Table 13.18'!$S$92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13.18'!$Z$93:$Z$100</c:f>
              <c:numCache>
                <c:formatCode>#,##0</c:formatCode>
                <c:ptCount val="8"/>
                <c:pt idx="0">
                  <c:v>12</c:v>
                </c:pt>
                <c:pt idx="1">
                  <c:v>64</c:v>
                </c:pt>
                <c:pt idx="2">
                  <c:v>4</c:v>
                </c:pt>
                <c:pt idx="3">
                  <c:v>77</c:v>
                </c:pt>
                <c:pt idx="4">
                  <c:v>32</c:v>
                </c:pt>
                <c:pt idx="5">
                  <c:v>8</c:v>
                </c:pt>
                <c:pt idx="6">
                  <c:v>4</c:v>
                </c:pt>
                <c:pt idx="7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5-4797-BB7F-B000D4D65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13.2'!$Z$44:$Z$60</c:f>
              <c:numCache>
                <c:formatCode>#,##0</c:formatCode>
                <c:ptCount val="17"/>
                <c:pt idx="0">
                  <c:v>10</c:v>
                </c:pt>
                <c:pt idx="1">
                  <c:v>33</c:v>
                </c:pt>
                <c:pt idx="2">
                  <c:v>87</c:v>
                </c:pt>
                <c:pt idx="3">
                  <c:v>167</c:v>
                </c:pt>
                <c:pt idx="4">
                  <c:v>323</c:v>
                </c:pt>
                <c:pt idx="5">
                  <c:v>296</c:v>
                </c:pt>
                <c:pt idx="6">
                  <c:v>256</c:v>
                </c:pt>
                <c:pt idx="7">
                  <c:v>192</c:v>
                </c:pt>
                <c:pt idx="8">
                  <c:v>167</c:v>
                </c:pt>
                <c:pt idx="9">
                  <c:v>170</c:v>
                </c:pt>
                <c:pt idx="10">
                  <c:v>164</c:v>
                </c:pt>
                <c:pt idx="11">
                  <c:v>121</c:v>
                </c:pt>
                <c:pt idx="12">
                  <c:v>72</c:v>
                </c:pt>
                <c:pt idx="13">
                  <c:v>24</c:v>
                </c:pt>
                <c:pt idx="14">
                  <c:v>12</c:v>
                </c:pt>
                <c:pt idx="15">
                  <c:v>7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5-4504-8BC6-AD2ADE58D3D2}"/>
            </c:ext>
          </c:extLst>
        </c:ser>
        <c:ser>
          <c:idx val="1"/>
          <c:order val="1"/>
          <c:tx>
            <c:strRef>
              <c:f>'Table 13.2'!$S$62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13.2'!$Z$63:$Z$79</c:f>
              <c:numCache>
                <c:formatCode>#,##0</c:formatCode>
                <c:ptCount val="17"/>
                <c:pt idx="0">
                  <c:v>14</c:v>
                </c:pt>
                <c:pt idx="1">
                  <c:v>26</c:v>
                </c:pt>
                <c:pt idx="2">
                  <c:v>74</c:v>
                </c:pt>
                <c:pt idx="3">
                  <c:v>189</c:v>
                </c:pt>
                <c:pt idx="4">
                  <c:v>282</c:v>
                </c:pt>
                <c:pt idx="5">
                  <c:v>257</c:v>
                </c:pt>
                <c:pt idx="6">
                  <c:v>210</c:v>
                </c:pt>
                <c:pt idx="7">
                  <c:v>144</c:v>
                </c:pt>
                <c:pt idx="8">
                  <c:v>132</c:v>
                </c:pt>
                <c:pt idx="9">
                  <c:v>149</c:v>
                </c:pt>
                <c:pt idx="10">
                  <c:v>146</c:v>
                </c:pt>
                <c:pt idx="11">
                  <c:v>98</c:v>
                </c:pt>
                <c:pt idx="12">
                  <c:v>57</c:v>
                </c:pt>
                <c:pt idx="13">
                  <c:v>22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5-4504-8BC6-AD2ADE58D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13.18'!$S$1</c:f>
              <c:strCache>
                <c:ptCount val="1"/>
                <c:pt idx="0">
                  <c:v>West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13.18'!$V$8:$Z$8</c:f>
              <c:numCache>
                <c:formatCode>#,##0</c:formatCode>
                <c:ptCount val="5"/>
                <c:pt idx="0">
                  <c:v>30987</c:v>
                </c:pt>
                <c:pt idx="1">
                  <c:v>29032.46</c:v>
                </c:pt>
                <c:pt idx="2">
                  <c:v>36330.54</c:v>
                </c:pt>
                <c:pt idx="3">
                  <c:v>34528</c:v>
                </c:pt>
                <c:pt idx="4">
                  <c:v>33957.5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8E5-89B8-28DFE9243C6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48816</c:v>
                </c:pt>
                <c:pt idx="1">
                  <c:v>48329.32</c:v>
                </c:pt>
                <c:pt idx="2">
                  <c:v>50169</c:v>
                </c:pt>
                <c:pt idx="3">
                  <c:v>50280.88</c:v>
                </c:pt>
                <c:pt idx="4">
                  <c:v>52156.58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1-48E5-89B8-28DFE9243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13.2'!$Z$83:$Z$90</c:f>
              <c:numCache>
                <c:formatCode>#,##0</c:formatCode>
                <c:ptCount val="8"/>
                <c:pt idx="0">
                  <c:v>141</c:v>
                </c:pt>
                <c:pt idx="1">
                  <c:v>122</c:v>
                </c:pt>
                <c:pt idx="2">
                  <c:v>144</c:v>
                </c:pt>
                <c:pt idx="3">
                  <c:v>247</c:v>
                </c:pt>
                <c:pt idx="4">
                  <c:v>43</c:v>
                </c:pt>
                <c:pt idx="5">
                  <c:v>35</c:v>
                </c:pt>
                <c:pt idx="6">
                  <c:v>85</c:v>
                </c:pt>
                <c:pt idx="7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E-480D-A1B6-DEBD8507BF3B}"/>
            </c:ext>
          </c:extLst>
        </c:ser>
        <c:ser>
          <c:idx val="1"/>
          <c:order val="1"/>
          <c:tx>
            <c:strRef>
              <c:f>'Table 13.2'!$S$92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13.2'!$Z$93:$Z$100</c:f>
              <c:numCache>
                <c:formatCode>#,##0</c:formatCode>
                <c:ptCount val="8"/>
                <c:pt idx="0">
                  <c:v>95</c:v>
                </c:pt>
                <c:pt idx="1">
                  <c:v>220</c:v>
                </c:pt>
                <c:pt idx="2">
                  <c:v>38</c:v>
                </c:pt>
                <c:pt idx="3">
                  <c:v>248</c:v>
                </c:pt>
                <c:pt idx="4">
                  <c:v>176</c:v>
                </c:pt>
                <c:pt idx="5">
                  <c:v>62</c:v>
                </c:pt>
                <c:pt idx="6">
                  <c:v>16</c:v>
                </c:pt>
                <c:pt idx="7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7E-480D-A1B6-DEBD8507B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13.1'!$AB$15:$AB$33</c:f>
              <c:numCache>
                <c:formatCode>0.0%</c:formatCode>
                <c:ptCount val="19"/>
                <c:pt idx="0">
                  <c:v>1.3724035608308606E-2</c:v>
                </c:pt>
                <c:pt idx="1">
                  <c:v>3.8637487636003958E-3</c:v>
                </c:pt>
                <c:pt idx="2">
                  <c:v>1.6938674579624134E-2</c:v>
                </c:pt>
                <c:pt idx="3">
                  <c:v>5.9347181008902079E-3</c:v>
                </c:pt>
                <c:pt idx="4">
                  <c:v>5.5885262116716121E-2</c:v>
                </c:pt>
                <c:pt idx="5">
                  <c:v>1.8453264094955488E-2</c:v>
                </c:pt>
                <c:pt idx="6">
                  <c:v>9.4739119683481698E-2</c:v>
                </c:pt>
                <c:pt idx="7">
                  <c:v>9.9097428288822953E-2</c:v>
                </c:pt>
                <c:pt idx="8">
                  <c:v>3.2146389713155289E-2</c:v>
                </c:pt>
                <c:pt idx="9">
                  <c:v>9.3966369930761628E-3</c:v>
                </c:pt>
                <c:pt idx="10">
                  <c:v>1.4404055390702275E-2</c:v>
                </c:pt>
                <c:pt idx="11">
                  <c:v>1.3754945598417409E-2</c:v>
                </c:pt>
                <c:pt idx="12">
                  <c:v>4.9795994065281901E-2</c:v>
                </c:pt>
                <c:pt idx="13">
                  <c:v>5.9934470820969338E-2</c:v>
                </c:pt>
                <c:pt idx="14">
                  <c:v>0.11282146389713155</c:v>
                </c:pt>
                <c:pt idx="15">
                  <c:v>8.6207962413452022E-2</c:v>
                </c:pt>
                <c:pt idx="16">
                  <c:v>0.2099406528189911</c:v>
                </c:pt>
                <c:pt idx="17">
                  <c:v>2.5902571711177054E-2</c:v>
                </c:pt>
                <c:pt idx="18">
                  <c:v>6.5436449060336299E-2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0-4B6F-84C1-7761D8A94B6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00-4B6F-84C1-7761D8A94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13.2'!$V$8:$Z$8</c:f>
              <c:numCache>
                <c:formatCode>#,##0</c:formatCode>
                <c:ptCount val="5"/>
                <c:pt idx="0">
                  <c:v>45147</c:v>
                </c:pt>
                <c:pt idx="1">
                  <c:v>44649.67</c:v>
                </c:pt>
                <c:pt idx="2">
                  <c:v>45149</c:v>
                </c:pt>
                <c:pt idx="3">
                  <c:v>46849.99</c:v>
                </c:pt>
                <c:pt idx="4">
                  <c:v>46729.13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8-4414-AF51-A809ACE2F73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48816</c:v>
                </c:pt>
                <c:pt idx="1">
                  <c:v>48329.32</c:v>
                </c:pt>
                <c:pt idx="2">
                  <c:v>50169</c:v>
                </c:pt>
                <c:pt idx="3">
                  <c:v>50280.88</c:v>
                </c:pt>
                <c:pt idx="4">
                  <c:v>52156.58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8-4414-AF51-A809ACE2F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13.3'!$U$4:$Y$4</c:f>
              <c:numCache>
                <c:formatCode>#,##0</c:formatCode>
                <c:ptCount val="5"/>
                <c:pt idx="1">
                  <c:v>0</c:v>
                </c:pt>
                <c:pt idx="2">
                  <c:v>23</c:v>
                </c:pt>
                <c:pt idx="3">
                  <c:v>35</c:v>
                </c:pt>
                <c:pt idx="4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7-43C5-8021-F210A73356AC}"/>
            </c:ext>
          </c:extLst>
        </c:ser>
        <c:ser>
          <c:idx val="1"/>
          <c:order val="1"/>
          <c:tx>
            <c:strRef>
              <c:f>'Table 13.3'!$S$7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13.3'!$U$7:$Y$7</c:f>
              <c:numCache>
                <c:formatCode>#,##0</c:formatCode>
                <c:ptCount val="5"/>
                <c:pt idx="1">
                  <c:v>0</c:v>
                </c:pt>
                <c:pt idx="2">
                  <c:v>18</c:v>
                </c:pt>
                <c:pt idx="3">
                  <c:v>32</c:v>
                </c:pt>
                <c:pt idx="4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7-43C5-8021-F210A73356AC}"/>
            </c:ext>
          </c:extLst>
        </c:ser>
        <c:ser>
          <c:idx val="2"/>
          <c:order val="2"/>
          <c:tx>
            <c:strRef>
              <c:f>'Table 13.3'!$S$11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13.3'!$U$11:$Y$11</c:f>
              <c:numCache>
                <c:formatCode>#,##0</c:formatCode>
                <c:ptCount val="5"/>
                <c:pt idx="1">
                  <c:v>0</c:v>
                </c:pt>
                <c:pt idx="2">
                  <c:v>22</c:v>
                </c:pt>
                <c:pt idx="3">
                  <c:v>35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27-43C5-8021-F210A73356AC}"/>
            </c:ext>
          </c:extLst>
        </c:ser>
        <c:ser>
          <c:idx val="3"/>
          <c:order val="3"/>
          <c:tx>
            <c:strRef>
              <c:f>'Table 13.3'!$S$12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13.3'!$U$12:$Y$12</c:f>
              <c:numCache>
                <c:formatCode>#,##0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27-43C5-8021-F210A7335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13.3'!$AB$15:$AB$33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0.5</c:v>
                </c:pt>
                <c:pt idx="15">
                  <c:v>8.6956521739130432E-2</c:v>
                </c:pt>
                <c:pt idx="16">
                  <c:v>0</c:v>
                </c:pt>
                <c:pt idx="17">
                  <c:v>0</c:v>
                </c:pt>
                <c:pt idx="18">
                  <c:v>0.2608695652173913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09-4C41-AF05-CDEEF285541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09-4C41-AF05-CDEEF2855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9-488E-ABFB-ACD729AFAF98}"/>
            </c:ext>
          </c:extLst>
        </c:ser>
        <c:ser>
          <c:idx val="1"/>
          <c:order val="1"/>
          <c:tx>
            <c:strRef>
              <c:f>'Table 13.3'!$S$62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7</c:v>
                </c:pt>
                <c:pt idx="5">
                  <c:v>3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9-488E-ABFB-ACD729AFA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13.3'!$Y$83:$Y$90</c:f>
              <c:numCache>
                <c:formatCode>#,##0</c:formatCode>
                <c:ptCount val="8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B-497A-B39B-9B592B16151C}"/>
            </c:ext>
          </c:extLst>
        </c:ser>
        <c:ser>
          <c:idx val="1"/>
          <c:order val="1"/>
          <c:tx>
            <c:strRef>
              <c:f>'Table 13.3'!$S$92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13.3'!$Y$93:$Y$100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3B-497A-B39B-9B592B161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13.3'!$U$8:$Y$8</c:f>
              <c:numCache>
                <c:formatCode>#,##0</c:formatCode>
                <c:ptCount val="5"/>
                <c:pt idx="1">
                  <c:v>0</c:v>
                </c:pt>
                <c:pt idx="2">
                  <c:v>5948.2</c:v>
                </c:pt>
                <c:pt idx="3">
                  <c:v>5506</c:v>
                </c:pt>
                <c:pt idx="4">
                  <c:v>12728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8-4476-B5F3-B3AFAD52B14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8-4476-B5F3-B3AFAD52B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13.3'!$V$4:$Z$4</c:f>
              <c:numCache>
                <c:formatCode>#,##0</c:formatCode>
                <c:ptCount val="5"/>
                <c:pt idx="0">
                  <c:v>0</c:v>
                </c:pt>
                <c:pt idx="1">
                  <c:v>23</c:v>
                </c:pt>
                <c:pt idx="2">
                  <c:v>35</c:v>
                </c:pt>
                <c:pt idx="3">
                  <c:v>42</c:v>
                </c:pt>
                <c:pt idx="4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D-4FF0-88C6-1C709408D459}"/>
            </c:ext>
          </c:extLst>
        </c:ser>
        <c:ser>
          <c:idx val="1"/>
          <c:order val="1"/>
          <c:tx>
            <c:strRef>
              <c:f>'Table 13.3'!$S$7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13.3'!$V$7:$Z$7</c:f>
              <c:numCache>
                <c:formatCode>#,##0</c:formatCode>
                <c:ptCount val="5"/>
                <c:pt idx="0">
                  <c:v>0</c:v>
                </c:pt>
                <c:pt idx="1">
                  <c:v>18</c:v>
                </c:pt>
                <c:pt idx="2">
                  <c:v>32</c:v>
                </c:pt>
                <c:pt idx="3">
                  <c:v>33</c:v>
                </c:pt>
                <c:pt idx="4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D-4FF0-88C6-1C709408D459}"/>
            </c:ext>
          </c:extLst>
        </c:ser>
        <c:ser>
          <c:idx val="2"/>
          <c:order val="2"/>
          <c:tx>
            <c:strRef>
              <c:f>'Table 13.3'!$S$11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13.3'!$V$11:$Z$11</c:f>
              <c:numCache>
                <c:formatCode>#,##0</c:formatCode>
                <c:ptCount val="5"/>
                <c:pt idx="0">
                  <c:v>0</c:v>
                </c:pt>
                <c:pt idx="1">
                  <c:v>22</c:v>
                </c:pt>
                <c:pt idx="2">
                  <c:v>35</c:v>
                </c:pt>
                <c:pt idx="3">
                  <c:v>37</c:v>
                </c:pt>
                <c:pt idx="4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AD-4FF0-88C6-1C709408D459}"/>
            </c:ext>
          </c:extLst>
        </c:ser>
        <c:ser>
          <c:idx val="3"/>
          <c:order val="3"/>
          <c:tx>
            <c:strRef>
              <c:f>'Table 13.3'!$S$12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13.3'!$V$12:$Z$12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AD-4FF0-88C6-1C709408D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13.3'!$AB$15:$AB$33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0.5</c:v>
                </c:pt>
                <c:pt idx="15">
                  <c:v>8.6956521739130432E-2</c:v>
                </c:pt>
                <c:pt idx="16">
                  <c:v>0</c:v>
                </c:pt>
                <c:pt idx="17">
                  <c:v>0</c:v>
                </c:pt>
                <c:pt idx="18">
                  <c:v>0.2608695652173913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0-44DA-99A4-5DDCDBC8F54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E0-44DA-99A4-5DDCDBC8F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7-459F-9372-8F5C86203A80}"/>
            </c:ext>
          </c:extLst>
        </c:ser>
        <c:ser>
          <c:idx val="1"/>
          <c:order val="1"/>
          <c:tx>
            <c:strRef>
              <c:f>'Table 13.3'!$S$62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13.3'!$Z$63:$Z$79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47-459F-9372-8F5C86203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13.3'!$Z$83:$Z$90</c:f>
              <c:numCache>
                <c:formatCode>#,##0</c:formatCode>
                <c:ptCount val="8"/>
                <c:pt idx="0">
                  <c:v>0</c:v>
                </c:pt>
                <c:pt idx="1">
                  <c:v>6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0-4AA6-86F3-7CCEC758E5D9}"/>
            </c:ext>
          </c:extLst>
        </c:ser>
        <c:ser>
          <c:idx val="1"/>
          <c:order val="1"/>
          <c:tx>
            <c:strRef>
              <c:f>'Table 13.3'!$S$92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13.3'!$Z$93:$Z$100</c:f>
              <c:numCache>
                <c:formatCode>#,##0</c:formatCode>
                <c:ptCount val="8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0-4AA6-86F3-7CCEC758E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13.1'!$Y$44:$Y$60</c:f>
              <c:numCache>
                <c:formatCode>#,##0</c:formatCode>
                <c:ptCount val="17"/>
                <c:pt idx="0">
                  <c:v>39</c:v>
                </c:pt>
                <c:pt idx="1">
                  <c:v>359</c:v>
                </c:pt>
                <c:pt idx="2">
                  <c:v>812</c:v>
                </c:pt>
                <c:pt idx="3">
                  <c:v>1063</c:v>
                </c:pt>
                <c:pt idx="4">
                  <c:v>2347</c:v>
                </c:pt>
                <c:pt idx="5">
                  <c:v>2516</c:v>
                </c:pt>
                <c:pt idx="6">
                  <c:v>1964</c:v>
                </c:pt>
                <c:pt idx="7">
                  <c:v>1512</c:v>
                </c:pt>
                <c:pt idx="8">
                  <c:v>1273</c:v>
                </c:pt>
                <c:pt idx="9">
                  <c:v>1167</c:v>
                </c:pt>
                <c:pt idx="10">
                  <c:v>1071</c:v>
                </c:pt>
                <c:pt idx="11">
                  <c:v>855</c:v>
                </c:pt>
                <c:pt idx="12">
                  <c:v>559</c:v>
                </c:pt>
                <c:pt idx="13">
                  <c:v>213</c:v>
                </c:pt>
                <c:pt idx="14">
                  <c:v>68</c:v>
                </c:pt>
                <c:pt idx="15">
                  <c:v>30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B-4AEE-AAA9-A8AE5B44D9A1}"/>
            </c:ext>
          </c:extLst>
        </c:ser>
        <c:ser>
          <c:idx val="1"/>
          <c:order val="1"/>
          <c:tx>
            <c:strRef>
              <c:f>'Table 13.1'!$S$62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13.1'!$Y$63:$Y$79</c:f>
              <c:numCache>
                <c:formatCode>#,##0</c:formatCode>
                <c:ptCount val="17"/>
                <c:pt idx="0">
                  <c:v>43</c:v>
                </c:pt>
                <c:pt idx="1">
                  <c:v>414</c:v>
                </c:pt>
                <c:pt idx="2">
                  <c:v>900</c:v>
                </c:pt>
                <c:pt idx="3">
                  <c:v>1114</c:v>
                </c:pt>
                <c:pt idx="4">
                  <c:v>2696</c:v>
                </c:pt>
                <c:pt idx="5">
                  <c:v>2757</c:v>
                </c:pt>
                <c:pt idx="6">
                  <c:v>1868</c:v>
                </c:pt>
                <c:pt idx="7">
                  <c:v>1438</c:v>
                </c:pt>
                <c:pt idx="8">
                  <c:v>1295</c:v>
                </c:pt>
                <c:pt idx="9">
                  <c:v>1340</c:v>
                </c:pt>
                <c:pt idx="10">
                  <c:v>1134</c:v>
                </c:pt>
                <c:pt idx="11">
                  <c:v>877</c:v>
                </c:pt>
                <c:pt idx="12">
                  <c:v>474</c:v>
                </c:pt>
                <c:pt idx="13">
                  <c:v>158</c:v>
                </c:pt>
                <c:pt idx="14">
                  <c:v>58</c:v>
                </c:pt>
                <c:pt idx="15">
                  <c:v>19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6B-4AEE-AAA9-A8AE5B44D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13.3'!$V$8:$Z$8</c:f>
              <c:numCache>
                <c:formatCode>#,##0</c:formatCode>
                <c:ptCount val="5"/>
                <c:pt idx="0">
                  <c:v>0</c:v>
                </c:pt>
                <c:pt idx="1">
                  <c:v>5948.2</c:v>
                </c:pt>
                <c:pt idx="2">
                  <c:v>5506</c:v>
                </c:pt>
                <c:pt idx="3">
                  <c:v>12728</c:v>
                </c:pt>
                <c:pt idx="4">
                  <c:v>6749.73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C-41B9-A4B4-AFD6CA7D815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48816</c:v>
                </c:pt>
                <c:pt idx="1">
                  <c:v>48329.32</c:v>
                </c:pt>
                <c:pt idx="2">
                  <c:v>50169</c:v>
                </c:pt>
                <c:pt idx="3">
                  <c:v>50280.88</c:v>
                </c:pt>
                <c:pt idx="4">
                  <c:v>52156.58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C-41B9-A4B4-AFD6CA7D8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13.4'!$U$4:$Y$4</c:f>
              <c:numCache>
                <c:formatCode>#,##0</c:formatCode>
                <c:ptCount val="5"/>
                <c:pt idx="1">
                  <c:v>714</c:v>
                </c:pt>
                <c:pt idx="2">
                  <c:v>797</c:v>
                </c:pt>
                <c:pt idx="3">
                  <c:v>894</c:v>
                </c:pt>
                <c:pt idx="4">
                  <c:v>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2-404C-976B-75E6B50834A7}"/>
            </c:ext>
          </c:extLst>
        </c:ser>
        <c:ser>
          <c:idx val="1"/>
          <c:order val="1"/>
          <c:tx>
            <c:strRef>
              <c:f>'Table 13.4'!$S$7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13.4'!$U$7:$Y$7</c:f>
              <c:numCache>
                <c:formatCode>#,##0</c:formatCode>
                <c:ptCount val="5"/>
                <c:pt idx="1">
                  <c:v>486</c:v>
                </c:pt>
                <c:pt idx="2">
                  <c:v>540</c:v>
                </c:pt>
                <c:pt idx="3">
                  <c:v>611</c:v>
                </c:pt>
                <c:pt idx="4">
                  <c:v>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2-404C-976B-75E6B50834A7}"/>
            </c:ext>
          </c:extLst>
        </c:ser>
        <c:ser>
          <c:idx val="2"/>
          <c:order val="2"/>
          <c:tx>
            <c:strRef>
              <c:f>'Table 13.4'!$S$11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13.4'!$U$11:$Y$11</c:f>
              <c:numCache>
                <c:formatCode>#,##0</c:formatCode>
                <c:ptCount val="5"/>
                <c:pt idx="1">
                  <c:v>696</c:v>
                </c:pt>
                <c:pt idx="2">
                  <c:v>785</c:v>
                </c:pt>
                <c:pt idx="3">
                  <c:v>876</c:v>
                </c:pt>
                <c:pt idx="4">
                  <c:v>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42-404C-976B-75E6B50834A7}"/>
            </c:ext>
          </c:extLst>
        </c:ser>
        <c:ser>
          <c:idx val="3"/>
          <c:order val="3"/>
          <c:tx>
            <c:strRef>
              <c:f>'Table 13.4'!$S$12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13.4'!$U$12:$Y$12</c:f>
              <c:numCache>
                <c:formatCode>#,##0</c:formatCode>
                <c:ptCount val="5"/>
                <c:pt idx="1">
                  <c:v>15</c:v>
                </c:pt>
                <c:pt idx="2">
                  <c:v>15</c:v>
                </c:pt>
                <c:pt idx="3">
                  <c:v>18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42-404C-976B-75E6B5083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13.4'!$AB$15:$AB$33</c:f>
              <c:numCache>
                <c:formatCode>0.0%</c:formatCode>
                <c:ptCount val="19"/>
                <c:pt idx="0">
                  <c:v>5.5555555555555552E-2</c:v>
                </c:pt>
                <c:pt idx="1">
                  <c:v>0</c:v>
                </c:pt>
                <c:pt idx="2">
                  <c:v>6.5913370998116763E-3</c:v>
                </c:pt>
                <c:pt idx="3">
                  <c:v>0</c:v>
                </c:pt>
                <c:pt idx="4">
                  <c:v>4.0489642184557438E-2</c:v>
                </c:pt>
                <c:pt idx="5">
                  <c:v>0</c:v>
                </c:pt>
                <c:pt idx="6">
                  <c:v>8.7570621468926552E-2</c:v>
                </c:pt>
                <c:pt idx="7">
                  <c:v>3.1073446327683617E-2</c:v>
                </c:pt>
                <c:pt idx="8">
                  <c:v>5.6497175141242938E-3</c:v>
                </c:pt>
                <c:pt idx="9">
                  <c:v>3.766478342749529E-3</c:v>
                </c:pt>
                <c:pt idx="10">
                  <c:v>5.6497175141242938E-3</c:v>
                </c:pt>
                <c:pt idx="11">
                  <c:v>1.1299435028248588E-2</c:v>
                </c:pt>
                <c:pt idx="12">
                  <c:v>3.4839924670433148E-2</c:v>
                </c:pt>
                <c:pt idx="13">
                  <c:v>1.5065913370998116E-2</c:v>
                </c:pt>
                <c:pt idx="14">
                  <c:v>0.25423728813559321</c:v>
                </c:pt>
                <c:pt idx="15">
                  <c:v>0.15725047080979285</c:v>
                </c:pt>
                <c:pt idx="16">
                  <c:v>0.13465160075329566</c:v>
                </c:pt>
                <c:pt idx="17">
                  <c:v>1.7890772128060263E-2</c:v>
                </c:pt>
                <c:pt idx="18">
                  <c:v>0.1271186440677966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B-4730-A9BE-EC50F846B36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B-4730-A9BE-EC50F846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38</c:v>
                </c:pt>
                <c:pt idx="4">
                  <c:v>72</c:v>
                </c:pt>
                <c:pt idx="5">
                  <c:v>56</c:v>
                </c:pt>
                <c:pt idx="6">
                  <c:v>60</c:v>
                </c:pt>
                <c:pt idx="7">
                  <c:v>62</c:v>
                </c:pt>
                <c:pt idx="8">
                  <c:v>50</c:v>
                </c:pt>
                <c:pt idx="9">
                  <c:v>32</c:v>
                </c:pt>
                <c:pt idx="10">
                  <c:v>56</c:v>
                </c:pt>
                <c:pt idx="11">
                  <c:v>26</c:v>
                </c:pt>
                <c:pt idx="12">
                  <c:v>22</c:v>
                </c:pt>
                <c:pt idx="13">
                  <c:v>11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5-4806-A8B0-EDED6E831C92}"/>
            </c:ext>
          </c:extLst>
        </c:ser>
        <c:ser>
          <c:idx val="1"/>
          <c:order val="1"/>
          <c:tx>
            <c:strRef>
              <c:f>'Table 13.4'!$S$62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13.4'!$Y$63:$Y$79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19</c:v>
                </c:pt>
                <c:pt idx="3">
                  <c:v>34</c:v>
                </c:pt>
                <c:pt idx="4">
                  <c:v>80</c:v>
                </c:pt>
                <c:pt idx="5">
                  <c:v>69</c:v>
                </c:pt>
                <c:pt idx="6">
                  <c:v>44</c:v>
                </c:pt>
                <c:pt idx="7">
                  <c:v>37</c:v>
                </c:pt>
                <c:pt idx="8">
                  <c:v>43</c:v>
                </c:pt>
                <c:pt idx="9">
                  <c:v>56</c:v>
                </c:pt>
                <c:pt idx="10">
                  <c:v>43</c:v>
                </c:pt>
                <c:pt idx="11">
                  <c:v>33</c:v>
                </c:pt>
                <c:pt idx="12">
                  <c:v>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5-4806-A8B0-EDED6E831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13.4'!$Y$83:$Y$90</c:f>
              <c:numCache>
                <c:formatCode>#,##0</c:formatCode>
                <c:ptCount val="8"/>
                <c:pt idx="0">
                  <c:v>31</c:v>
                </c:pt>
                <c:pt idx="1">
                  <c:v>33</c:v>
                </c:pt>
                <c:pt idx="2">
                  <c:v>16</c:v>
                </c:pt>
                <c:pt idx="3">
                  <c:v>64</c:v>
                </c:pt>
                <c:pt idx="4">
                  <c:v>5</c:v>
                </c:pt>
                <c:pt idx="5">
                  <c:v>8</c:v>
                </c:pt>
                <c:pt idx="6">
                  <c:v>12</c:v>
                </c:pt>
                <c:pt idx="7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1-4839-AD34-BD4660272E9B}"/>
            </c:ext>
          </c:extLst>
        </c:ser>
        <c:ser>
          <c:idx val="1"/>
          <c:order val="1"/>
          <c:tx>
            <c:strRef>
              <c:f>'Table 13.4'!$S$92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13.4'!$Y$93:$Y$100</c:f>
              <c:numCache>
                <c:formatCode>#,##0</c:formatCode>
                <c:ptCount val="8"/>
                <c:pt idx="0">
                  <c:v>17</c:v>
                </c:pt>
                <c:pt idx="1">
                  <c:v>70</c:v>
                </c:pt>
                <c:pt idx="2">
                  <c:v>6</c:v>
                </c:pt>
                <c:pt idx="3">
                  <c:v>80</c:v>
                </c:pt>
                <c:pt idx="4">
                  <c:v>26</c:v>
                </c:pt>
                <c:pt idx="5">
                  <c:v>11</c:v>
                </c:pt>
                <c:pt idx="6">
                  <c:v>6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A1-4839-AD34-BD4660272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13.4'!$U$8:$Y$8</c:f>
              <c:numCache>
                <c:formatCode>#,##0</c:formatCode>
                <c:ptCount val="5"/>
                <c:pt idx="1">
                  <c:v>27971.5</c:v>
                </c:pt>
                <c:pt idx="2">
                  <c:v>22235.200000000001</c:v>
                </c:pt>
                <c:pt idx="3">
                  <c:v>19767</c:v>
                </c:pt>
                <c:pt idx="4">
                  <c:v>22405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F-4F56-BE5F-0A9C9D763AF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F-4F56-BE5F-0A9C9D763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13.4'!$V$4:$Z$4</c:f>
              <c:numCache>
                <c:formatCode>#,##0</c:formatCode>
                <c:ptCount val="5"/>
                <c:pt idx="0">
                  <c:v>714</c:v>
                </c:pt>
                <c:pt idx="1">
                  <c:v>797</c:v>
                </c:pt>
                <c:pt idx="2">
                  <c:v>894</c:v>
                </c:pt>
                <c:pt idx="3">
                  <c:v>991</c:v>
                </c:pt>
                <c:pt idx="4">
                  <c:v>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3-4804-98DB-A9A2AB122564}"/>
            </c:ext>
          </c:extLst>
        </c:ser>
        <c:ser>
          <c:idx val="1"/>
          <c:order val="1"/>
          <c:tx>
            <c:strRef>
              <c:f>'Table 13.4'!$S$7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13.4'!$V$7:$Z$7</c:f>
              <c:numCache>
                <c:formatCode>#,##0</c:formatCode>
                <c:ptCount val="5"/>
                <c:pt idx="0">
                  <c:v>486</c:v>
                </c:pt>
                <c:pt idx="1">
                  <c:v>540</c:v>
                </c:pt>
                <c:pt idx="2">
                  <c:v>611</c:v>
                </c:pt>
                <c:pt idx="3">
                  <c:v>667</c:v>
                </c:pt>
                <c:pt idx="4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3-4804-98DB-A9A2AB122564}"/>
            </c:ext>
          </c:extLst>
        </c:ser>
        <c:ser>
          <c:idx val="2"/>
          <c:order val="2"/>
          <c:tx>
            <c:strRef>
              <c:f>'Table 13.4'!$S$11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13.4'!$V$11:$Z$11</c:f>
              <c:numCache>
                <c:formatCode>#,##0</c:formatCode>
                <c:ptCount val="5"/>
                <c:pt idx="0">
                  <c:v>696</c:v>
                </c:pt>
                <c:pt idx="1">
                  <c:v>785</c:v>
                </c:pt>
                <c:pt idx="2">
                  <c:v>876</c:v>
                </c:pt>
                <c:pt idx="3">
                  <c:v>972</c:v>
                </c:pt>
                <c:pt idx="4">
                  <c:v>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3-4804-98DB-A9A2AB122564}"/>
            </c:ext>
          </c:extLst>
        </c:ser>
        <c:ser>
          <c:idx val="3"/>
          <c:order val="3"/>
          <c:tx>
            <c:strRef>
              <c:f>'Table 13.4'!$S$12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13.4'!$V$12:$Z$12</c:f>
              <c:numCache>
                <c:formatCode>#,##0</c:formatCode>
                <c:ptCount val="5"/>
                <c:pt idx="0">
                  <c:v>15</c:v>
                </c:pt>
                <c:pt idx="1">
                  <c:v>15</c:v>
                </c:pt>
                <c:pt idx="2">
                  <c:v>18</c:v>
                </c:pt>
                <c:pt idx="3">
                  <c:v>18</c:v>
                </c:pt>
                <c:pt idx="4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3-4804-98DB-A9A2AB122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13.4'!$AB$15:$AB$33</c:f>
              <c:numCache>
                <c:formatCode>0.0%</c:formatCode>
                <c:ptCount val="19"/>
                <c:pt idx="0">
                  <c:v>5.5555555555555552E-2</c:v>
                </c:pt>
                <c:pt idx="1">
                  <c:v>0</c:v>
                </c:pt>
                <c:pt idx="2">
                  <c:v>6.5913370998116763E-3</c:v>
                </c:pt>
                <c:pt idx="3">
                  <c:v>0</c:v>
                </c:pt>
                <c:pt idx="4">
                  <c:v>4.0489642184557438E-2</c:v>
                </c:pt>
                <c:pt idx="5">
                  <c:v>0</c:v>
                </c:pt>
                <c:pt idx="6">
                  <c:v>8.7570621468926552E-2</c:v>
                </c:pt>
                <c:pt idx="7">
                  <c:v>3.1073446327683617E-2</c:v>
                </c:pt>
                <c:pt idx="8">
                  <c:v>5.6497175141242938E-3</c:v>
                </c:pt>
                <c:pt idx="9">
                  <c:v>3.766478342749529E-3</c:v>
                </c:pt>
                <c:pt idx="10">
                  <c:v>5.6497175141242938E-3</c:v>
                </c:pt>
                <c:pt idx="11">
                  <c:v>1.1299435028248588E-2</c:v>
                </c:pt>
                <c:pt idx="12">
                  <c:v>3.4839924670433148E-2</c:v>
                </c:pt>
                <c:pt idx="13">
                  <c:v>1.5065913370998116E-2</c:v>
                </c:pt>
                <c:pt idx="14">
                  <c:v>0.25423728813559321</c:v>
                </c:pt>
                <c:pt idx="15">
                  <c:v>0.15725047080979285</c:v>
                </c:pt>
                <c:pt idx="16">
                  <c:v>0.13465160075329566</c:v>
                </c:pt>
                <c:pt idx="17">
                  <c:v>1.7890772128060263E-2</c:v>
                </c:pt>
                <c:pt idx="18">
                  <c:v>0.1271186440677966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7-48F6-A83D-A84DE29A19A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C7-48F6-A83D-A84DE29A1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18</c:v>
                </c:pt>
                <c:pt idx="3">
                  <c:v>49</c:v>
                </c:pt>
                <c:pt idx="4">
                  <c:v>57</c:v>
                </c:pt>
                <c:pt idx="5">
                  <c:v>75</c:v>
                </c:pt>
                <c:pt idx="6">
                  <c:v>75</c:v>
                </c:pt>
                <c:pt idx="7">
                  <c:v>74</c:v>
                </c:pt>
                <c:pt idx="8">
                  <c:v>32</c:v>
                </c:pt>
                <c:pt idx="9">
                  <c:v>45</c:v>
                </c:pt>
                <c:pt idx="10">
                  <c:v>43</c:v>
                </c:pt>
                <c:pt idx="11">
                  <c:v>32</c:v>
                </c:pt>
                <c:pt idx="12">
                  <c:v>20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F-49BD-8220-61399DFBD99C}"/>
            </c:ext>
          </c:extLst>
        </c:ser>
        <c:ser>
          <c:idx val="1"/>
          <c:order val="1"/>
          <c:tx>
            <c:strRef>
              <c:f>'Table 13.4'!$S$62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13.4'!$Z$63:$Z$79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11</c:v>
                </c:pt>
                <c:pt idx="3">
                  <c:v>46</c:v>
                </c:pt>
                <c:pt idx="4">
                  <c:v>77</c:v>
                </c:pt>
                <c:pt idx="5">
                  <c:v>80</c:v>
                </c:pt>
                <c:pt idx="6">
                  <c:v>69</c:v>
                </c:pt>
                <c:pt idx="7">
                  <c:v>47</c:v>
                </c:pt>
                <c:pt idx="8">
                  <c:v>47</c:v>
                </c:pt>
                <c:pt idx="9">
                  <c:v>49</c:v>
                </c:pt>
                <c:pt idx="10">
                  <c:v>43</c:v>
                </c:pt>
                <c:pt idx="11">
                  <c:v>39</c:v>
                </c:pt>
                <c:pt idx="12">
                  <c:v>11</c:v>
                </c:pt>
                <c:pt idx="13">
                  <c:v>4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AF-49BD-8220-61399DFBD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13.4'!$Z$83:$Z$90</c:f>
              <c:numCache>
                <c:formatCode>#,##0</c:formatCode>
                <c:ptCount val="8"/>
                <c:pt idx="0">
                  <c:v>39</c:v>
                </c:pt>
                <c:pt idx="1">
                  <c:v>50</c:v>
                </c:pt>
                <c:pt idx="2">
                  <c:v>19</c:v>
                </c:pt>
                <c:pt idx="3">
                  <c:v>65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  <c:pt idx="7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B-4A38-8975-35B651A41CF9}"/>
            </c:ext>
          </c:extLst>
        </c:ser>
        <c:ser>
          <c:idx val="1"/>
          <c:order val="1"/>
          <c:tx>
            <c:strRef>
              <c:f>'Table 13.4'!$S$92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13.4'!$Z$93:$Z$100</c:f>
              <c:numCache>
                <c:formatCode>#,##0</c:formatCode>
                <c:ptCount val="8"/>
                <c:pt idx="0">
                  <c:v>24</c:v>
                </c:pt>
                <c:pt idx="1">
                  <c:v>93</c:v>
                </c:pt>
                <c:pt idx="2">
                  <c:v>3</c:v>
                </c:pt>
                <c:pt idx="3">
                  <c:v>84</c:v>
                </c:pt>
                <c:pt idx="4">
                  <c:v>36</c:v>
                </c:pt>
                <c:pt idx="5">
                  <c:v>17</c:v>
                </c:pt>
                <c:pt idx="6">
                  <c:v>6</c:v>
                </c:pt>
                <c:pt idx="7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B-4A38-8975-35B651A41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13.1'!$Y$83:$Y$90</c:f>
              <c:numCache>
                <c:formatCode>#,##0</c:formatCode>
                <c:ptCount val="8"/>
                <c:pt idx="0">
                  <c:v>940</c:v>
                </c:pt>
                <c:pt idx="1">
                  <c:v>1229</c:v>
                </c:pt>
                <c:pt idx="2">
                  <c:v>1665</c:v>
                </c:pt>
                <c:pt idx="3">
                  <c:v>1654</c:v>
                </c:pt>
                <c:pt idx="4">
                  <c:v>415</c:v>
                </c:pt>
                <c:pt idx="5">
                  <c:v>360</c:v>
                </c:pt>
                <c:pt idx="6">
                  <c:v>529</c:v>
                </c:pt>
                <c:pt idx="7">
                  <c:v>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B-44DC-8EDD-4B318DEE029E}"/>
            </c:ext>
          </c:extLst>
        </c:ser>
        <c:ser>
          <c:idx val="1"/>
          <c:order val="1"/>
          <c:tx>
            <c:strRef>
              <c:f>'Table 13.1'!$S$92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13.1'!$Y$93:$Y$100</c:f>
              <c:numCache>
                <c:formatCode>#,##0</c:formatCode>
                <c:ptCount val="8"/>
                <c:pt idx="0">
                  <c:v>895</c:v>
                </c:pt>
                <c:pt idx="1">
                  <c:v>2304</c:v>
                </c:pt>
                <c:pt idx="2">
                  <c:v>287</c:v>
                </c:pt>
                <c:pt idx="3">
                  <c:v>1935</c:v>
                </c:pt>
                <c:pt idx="4">
                  <c:v>1587</c:v>
                </c:pt>
                <c:pt idx="5">
                  <c:v>548</c:v>
                </c:pt>
                <c:pt idx="6">
                  <c:v>76</c:v>
                </c:pt>
                <c:pt idx="7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6B-44DC-8EDD-4B318DEE0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13.4'!$V$8:$Z$8</c:f>
              <c:numCache>
                <c:formatCode>#,##0</c:formatCode>
                <c:ptCount val="5"/>
                <c:pt idx="0">
                  <c:v>27971.5</c:v>
                </c:pt>
                <c:pt idx="1">
                  <c:v>22235.200000000001</c:v>
                </c:pt>
                <c:pt idx="2">
                  <c:v>19767</c:v>
                </c:pt>
                <c:pt idx="3">
                  <c:v>22405</c:v>
                </c:pt>
                <c:pt idx="4">
                  <c:v>26470.959999999999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0-440D-8D29-57FC81DBB59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48816</c:v>
                </c:pt>
                <c:pt idx="1">
                  <c:v>48329.32</c:v>
                </c:pt>
                <c:pt idx="2">
                  <c:v>50169</c:v>
                </c:pt>
                <c:pt idx="3">
                  <c:v>50280.88</c:v>
                </c:pt>
                <c:pt idx="4">
                  <c:v>52156.58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0-440D-8D29-57FC81DBB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13.5'!$U$4:$Y$4</c:f>
              <c:numCache>
                <c:formatCode>#,##0</c:formatCode>
                <c:ptCount val="5"/>
                <c:pt idx="1">
                  <c:v>757</c:v>
                </c:pt>
                <c:pt idx="2">
                  <c:v>985</c:v>
                </c:pt>
                <c:pt idx="3">
                  <c:v>1033</c:v>
                </c:pt>
                <c:pt idx="4">
                  <c:v>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B-494C-B976-CCC69B55679C}"/>
            </c:ext>
          </c:extLst>
        </c:ser>
        <c:ser>
          <c:idx val="1"/>
          <c:order val="1"/>
          <c:tx>
            <c:strRef>
              <c:f>'Table 13.5'!$S$7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13.5'!$U$7:$Y$7</c:f>
              <c:numCache>
                <c:formatCode>#,##0</c:formatCode>
                <c:ptCount val="5"/>
                <c:pt idx="1">
                  <c:v>507</c:v>
                </c:pt>
                <c:pt idx="2">
                  <c:v>665</c:v>
                </c:pt>
                <c:pt idx="3">
                  <c:v>658</c:v>
                </c:pt>
                <c:pt idx="4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B-494C-B976-CCC69B55679C}"/>
            </c:ext>
          </c:extLst>
        </c:ser>
        <c:ser>
          <c:idx val="2"/>
          <c:order val="2"/>
          <c:tx>
            <c:strRef>
              <c:f>'Table 13.5'!$S$11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13.5'!$U$11:$Y$11</c:f>
              <c:numCache>
                <c:formatCode>#,##0</c:formatCode>
                <c:ptCount val="5"/>
                <c:pt idx="1">
                  <c:v>677</c:v>
                </c:pt>
                <c:pt idx="2">
                  <c:v>872</c:v>
                </c:pt>
                <c:pt idx="3">
                  <c:v>920</c:v>
                </c:pt>
                <c:pt idx="4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BB-494C-B976-CCC69B55679C}"/>
            </c:ext>
          </c:extLst>
        </c:ser>
        <c:ser>
          <c:idx val="3"/>
          <c:order val="3"/>
          <c:tx>
            <c:strRef>
              <c:f>'Table 13.5'!$S$12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13.5'!$U$12:$Y$12</c:f>
              <c:numCache>
                <c:formatCode>#,##0</c:formatCode>
                <c:ptCount val="5"/>
                <c:pt idx="1">
                  <c:v>82</c:v>
                </c:pt>
                <c:pt idx="2">
                  <c:v>116</c:v>
                </c:pt>
                <c:pt idx="3">
                  <c:v>113</c:v>
                </c:pt>
                <c:pt idx="4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BB-494C-B976-CCC69B556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13.5'!$AB$15:$AB$33</c:f>
              <c:numCache>
                <c:formatCode>0.0%</c:formatCode>
                <c:ptCount val="19"/>
                <c:pt idx="0">
                  <c:v>8.6915887850467291E-2</c:v>
                </c:pt>
                <c:pt idx="1">
                  <c:v>3.3644859813084113E-2</c:v>
                </c:pt>
                <c:pt idx="2">
                  <c:v>5.3271028037383178E-2</c:v>
                </c:pt>
                <c:pt idx="3">
                  <c:v>0</c:v>
                </c:pt>
                <c:pt idx="4">
                  <c:v>8.1308411214953275E-2</c:v>
                </c:pt>
                <c:pt idx="5">
                  <c:v>2.5233644859813085E-2</c:v>
                </c:pt>
                <c:pt idx="6">
                  <c:v>6.0747663551401869E-2</c:v>
                </c:pt>
                <c:pt idx="7">
                  <c:v>8.3177570093457942E-2</c:v>
                </c:pt>
                <c:pt idx="8">
                  <c:v>4.6728971962616821E-2</c:v>
                </c:pt>
                <c:pt idx="9">
                  <c:v>0</c:v>
                </c:pt>
                <c:pt idx="10">
                  <c:v>2.4299065420560748E-2</c:v>
                </c:pt>
                <c:pt idx="11">
                  <c:v>1.4953271028037384E-2</c:v>
                </c:pt>
                <c:pt idx="12">
                  <c:v>3.0841121495327101E-2</c:v>
                </c:pt>
                <c:pt idx="13">
                  <c:v>8.2242990654205608E-2</c:v>
                </c:pt>
                <c:pt idx="14">
                  <c:v>7.8504672897196259E-2</c:v>
                </c:pt>
                <c:pt idx="15">
                  <c:v>0.14205607476635515</c:v>
                </c:pt>
                <c:pt idx="16">
                  <c:v>5.2336448598130844E-2</c:v>
                </c:pt>
                <c:pt idx="17">
                  <c:v>1.1214953271028037E-2</c:v>
                </c:pt>
                <c:pt idx="18">
                  <c:v>4.5794392523364487E-2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A-4C2F-BAB1-56B80DBE2F2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3A-4C2F-BAB1-56B80DBE2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13.5'!$Y$44:$Y$60</c:f>
              <c:numCache>
                <c:formatCode>#,##0</c:formatCode>
                <c:ptCount val="17"/>
                <c:pt idx="0">
                  <c:v>0</c:v>
                </c:pt>
                <c:pt idx="1">
                  <c:v>17</c:v>
                </c:pt>
                <c:pt idx="2">
                  <c:v>17</c:v>
                </c:pt>
                <c:pt idx="3">
                  <c:v>39</c:v>
                </c:pt>
                <c:pt idx="4">
                  <c:v>58</c:v>
                </c:pt>
                <c:pt idx="5">
                  <c:v>44</c:v>
                </c:pt>
                <c:pt idx="6">
                  <c:v>39</c:v>
                </c:pt>
                <c:pt idx="7">
                  <c:v>59</c:v>
                </c:pt>
                <c:pt idx="8">
                  <c:v>41</c:v>
                </c:pt>
                <c:pt idx="9">
                  <c:v>64</c:v>
                </c:pt>
                <c:pt idx="10">
                  <c:v>77</c:v>
                </c:pt>
                <c:pt idx="11">
                  <c:v>58</c:v>
                </c:pt>
                <c:pt idx="12">
                  <c:v>33</c:v>
                </c:pt>
                <c:pt idx="13">
                  <c:v>17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1-4891-A18D-BAB4B27E77D4}"/>
            </c:ext>
          </c:extLst>
        </c:ser>
        <c:ser>
          <c:idx val="1"/>
          <c:order val="1"/>
          <c:tx>
            <c:strRef>
              <c:f>'Table 13.5'!$S$62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13.5'!$Y$63:$Y$79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22</c:v>
                </c:pt>
                <c:pt idx="3">
                  <c:v>27</c:v>
                </c:pt>
                <c:pt idx="4">
                  <c:v>54</c:v>
                </c:pt>
                <c:pt idx="5">
                  <c:v>65</c:v>
                </c:pt>
                <c:pt idx="6">
                  <c:v>42</c:v>
                </c:pt>
                <c:pt idx="7">
                  <c:v>51</c:v>
                </c:pt>
                <c:pt idx="8">
                  <c:v>32</c:v>
                </c:pt>
                <c:pt idx="9">
                  <c:v>78</c:v>
                </c:pt>
                <c:pt idx="10">
                  <c:v>64</c:v>
                </c:pt>
                <c:pt idx="11">
                  <c:v>52</c:v>
                </c:pt>
                <c:pt idx="12">
                  <c:v>33</c:v>
                </c:pt>
                <c:pt idx="13">
                  <c:v>14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1-4891-A18D-BAB4B27E7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13.5'!$Y$83:$Y$90</c:f>
              <c:numCache>
                <c:formatCode>#,##0</c:formatCode>
                <c:ptCount val="8"/>
                <c:pt idx="0">
                  <c:v>34</c:v>
                </c:pt>
                <c:pt idx="1">
                  <c:v>26</c:v>
                </c:pt>
                <c:pt idx="2">
                  <c:v>50</c:v>
                </c:pt>
                <c:pt idx="3">
                  <c:v>22</c:v>
                </c:pt>
                <c:pt idx="4">
                  <c:v>5</c:v>
                </c:pt>
                <c:pt idx="5">
                  <c:v>7</c:v>
                </c:pt>
                <c:pt idx="6">
                  <c:v>53</c:v>
                </c:pt>
                <c:pt idx="7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0-4B3F-B641-EE7265481062}"/>
            </c:ext>
          </c:extLst>
        </c:ser>
        <c:ser>
          <c:idx val="1"/>
          <c:order val="1"/>
          <c:tx>
            <c:strRef>
              <c:f>'Table 13.5'!$S$92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13.5'!$Y$93:$Y$100</c:f>
              <c:numCache>
                <c:formatCode>#,##0</c:formatCode>
                <c:ptCount val="8"/>
                <c:pt idx="0">
                  <c:v>29</c:v>
                </c:pt>
                <c:pt idx="1">
                  <c:v>52</c:v>
                </c:pt>
                <c:pt idx="2">
                  <c:v>12</c:v>
                </c:pt>
                <c:pt idx="3">
                  <c:v>41</c:v>
                </c:pt>
                <c:pt idx="4">
                  <c:v>38</c:v>
                </c:pt>
                <c:pt idx="5">
                  <c:v>11</c:v>
                </c:pt>
                <c:pt idx="6">
                  <c:v>12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0-4B3F-B641-EE7265481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13.5'!$U$8:$Y$8</c:f>
              <c:numCache>
                <c:formatCode>#,##0</c:formatCode>
                <c:ptCount val="5"/>
                <c:pt idx="1">
                  <c:v>44529.98</c:v>
                </c:pt>
                <c:pt idx="2">
                  <c:v>39653.03</c:v>
                </c:pt>
                <c:pt idx="3">
                  <c:v>43550.26</c:v>
                </c:pt>
                <c:pt idx="4">
                  <c:v>44548.34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1-43F2-BB06-BB4E138DA6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1-43F2-BB06-BB4E138DA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13.5'!$V$4:$Z$4</c:f>
              <c:numCache>
                <c:formatCode>#,##0</c:formatCode>
                <c:ptCount val="5"/>
                <c:pt idx="0">
                  <c:v>757</c:v>
                </c:pt>
                <c:pt idx="1">
                  <c:v>985</c:v>
                </c:pt>
                <c:pt idx="2">
                  <c:v>1033</c:v>
                </c:pt>
                <c:pt idx="3">
                  <c:v>1117</c:v>
                </c:pt>
                <c:pt idx="4">
                  <c:v>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7-4D98-B326-605127514A0D}"/>
            </c:ext>
          </c:extLst>
        </c:ser>
        <c:ser>
          <c:idx val="1"/>
          <c:order val="1"/>
          <c:tx>
            <c:strRef>
              <c:f>'Table 13.5'!$S$7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13.5'!$V$7:$Z$7</c:f>
              <c:numCache>
                <c:formatCode>#,##0</c:formatCode>
                <c:ptCount val="5"/>
                <c:pt idx="0">
                  <c:v>507</c:v>
                </c:pt>
                <c:pt idx="1">
                  <c:v>665</c:v>
                </c:pt>
                <c:pt idx="2">
                  <c:v>658</c:v>
                </c:pt>
                <c:pt idx="3">
                  <c:v>670</c:v>
                </c:pt>
                <c:pt idx="4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7-4D98-B326-605127514A0D}"/>
            </c:ext>
          </c:extLst>
        </c:ser>
        <c:ser>
          <c:idx val="2"/>
          <c:order val="2"/>
          <c:tx>
            <c:strRef>
              <c:f>'Table 13.5'!$S$11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13.5'!$V$11:$Z$11</c:f>
              <c:numCache>
                <c:formatCode>#,##0</c:formatCode>
                <c:ptCount val="5"/>
                <c:pt idx="0">
                  <c:v>677</c:v>
                </c:pt>
                <c:pt idx="1">
                  <c:v>872</c:v>
                </c:pt>
                <c:pt idx="2">
                  <c:v>920</c:v>
                </c:pt>
                <c:pt idx="3">
                  <c:v>1000</c:v>
                </c:pt>
                <c:pt idx="4">
                  <c:v>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77-4D98-B326-605127514A0D}"/>
            </c:ext>
          </c:extLst>
        </c:ser>
        <c:ser>
          <c:idx val="3"/>
          <c:order val="3"/>
          <c:tx>
            <c:strRef>
              <c:f>'Table 13.5'!$S$12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13.5'!$V$12:$Z$12</c:f>
              <c:numCache>
                <c:formatCode>#,##0</c:formatCode>
                <c:ptCount val="5"/>
                <c:pt idx="0">
                  <c:v>82</c:v>
                </c:pt>
                <c:pt idx="1">
                  <c:v>116</c:v>
                </c:pt>
                <c:pt idx="2">
                  <c:v>113</c:v>
                </c:pt>
                <c:pt idx="3">
                  <c:v>110</c:v>
                </c:pt>
                <c:pt idx="4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77-4D98-B326-605127514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13.5'!$AB$15:$AB$33</c:f>
              <c:numCache>
                <c:formatCode>0.0%</c:formatCode>
                <c:ptCount val="19"/>
                <c:pt idx="0">
                  <c:v>8.6915887850467291E-2</c:v>
                </c:pt>
                <c:pt idx="1">
                  <c:v>3.3644859813084113E-2</c:v>
                </c:pt>
                <c:pt idx="2">
                  <c:v>5.3271028037383178E-2</c:v>
                </c:pt>
                <c:pt idx="3">
                  <c:v>0</c:v>
                </c:pt>
                <c:pt idx="4">
                  <c:v>8.1308411214953275E-2</c:v>
                </c:pt>
                <c:pt idx="5">
                  <c:v>2.5233644859813085E-2</c:v>
                </c:pt>
                <c:pt idx="6">
                  <c:v>6.0747663551401869E-2</c:v>
                </c:pt>
                <c:pt idx="7">
                  <c:v>8.3177570093457942E-2</c:v>
                </c:pt>
                <c:pt idx="8">
                  <c:v>4.6728971962616821E-2</c:v>
                </c:pt>
                <c:pt idx="9">
                  <c:v>0</c:v>
                </c:pt>
                <c:pt idx="10">
                  <c:v>2.4299065420560748E-2</c:v>
                </c:pt>
                <c:pt idx="11">
                  <c:v>1.4953271028037384E-2</c:v>
                </c:pt>
                <c:pt idx="12">
                  <c:v>3.0841121495327101E-2</c:v>
                </c:pt>
                <c:pt idx="13">
                  <c:v>8.2242990654205608E-2</c:v>
                </c:pt>
                <c:pt idx="14">
                  <c:v>7.8504672897196259E-2</c:v>
                </c:pt>
                <c:pt idx="15">
                  <c:v>0.14205607476635515</c:v>
                </c:pt>
                <c:pt idx="16">
                  <c:v>5.2336448598130844E-2</c:v>
                </c:pt>
                <c:pt idx="17">
                  <c:v>1.1214953271028037E-2</c:v>
                </c:pt>
                <c:pt idx="18">
                  <c:v>4.5794392523364487E-2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7-466E-B00E-0EE10A93620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7-466E-B00E-0EE10A936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13.5'!$Z$44:$Z$60</c:f>
              <c:numCache>
                <c:formatCode>#,##0</c:formatCode>
                <c:ptCount val="17"/>
                <c:pt idx="0">
                  <c:v>0</c:v>
                </c:pt>
                <c:pt idx="1">
                  <c:v>12</c:v>
                </c:pt>
                <c:pt idx="2">
                  <c:v>27</c:v>
                </c:pt>
                <c:pt idx="3">
                  <c:v>25</c:v>
                </c:pt>
                <c:pt idx="4">
                  <c:v>36</c:v>
                </c:pt>
                <c:pt idx="5">
                  <c:v>79</c:v>
                </c:pt>
                <c:pt idx="6">
                  <c:v>43</c:v>
                </c:pt>
                <c:pt idx="7">
                  <c:v>68</c:v>
                </c:pt>
                <c:pt idx="8">
                  <c:v>26</c:v>
                </c:pt>
                <c:pt idx="9">
                  <c:v>49</c:v>
                </c:pt>
                <c:pt idx="10">
                  <c:v>79</c:v>
                </c:pt>
                <c:pt idx="11">
                  <c:v>62</c:v>
                </c:pt>
                <c:pt idx="12">
                  <c:v>32</c:v>
                </c:pt>
                <c:pt idx="13">
                  <c:v>9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6-4927-A7FF-D9C92A0FD745}"/>
            </c:ext>
          </c:extLst>
        </c:ser>
        <c:ser>
          <c:idx val="1"/>
          <c:order val="1"/>
          <c:tx>
            <c:strRef>
              <c:f>'Table 13.5'!$S$62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13.5'!$Z$63:$Z$79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21</c:v>
                </c:pt>
                <c:pt idx="3">
                  <c:v>19</c:v>
                </c:pt>
                <c:pt idx="4">
                  <c:v>50</c:v>
                </c:pt>
                <c:pt idx="5">
                  <c:v>87</c:v>
                </c:pt>
                <c:pt idx="6">
                  <c:v>35</c:v>
                </c:pt>
                <c:pt idx="7">
                  <c:v>44</c:v>
                </c:pt>
                <c:pt idx="8">
                  <c:v>27</c:v>
                </c:pt>
                <c:pt idx="9">
                  <c:v>59</c:v>
                </c:pt>
                <c:pt idx="10">
                  <c:v>67</c:v>
                </c:pt>
                <c:pt idx="11">
                  <c:v>54</c:v>
                </c:pt>
                <c:pt idx="12">
                  <c:v>35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6-4927-A7FF-D9C92A0FD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13.5'!$Z$83:$Z$90</c:f>
              <c:numCache>
                <c:formatCode>#,##0</c:formatCode>
                <c:ptCount val="8"/>
                <c:pt idx="0">
                  <c:v>35</c:v>
                </c:pt>
                <c:pt idx="1">
                  <c:v>27</c:v>
                </c:pt>
                <c:pt idx="2">
                  <c:v>59</c:v>
                </c:pt>
                <c:pt idx="3">
                  <c:v>22</c:v>
                </c:pt>
                <c:pt idx="4">
                  <c:v>9</c:v>
                </c:pt>
                <c:pt idx="5">
                  <c:v>0</c:v>
                </c:pt>
                <c:pt idx="6">
                  <c:v>61</c:v>
                </c:pt>
                <c:pt idx="7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2-49B2-A6C8-6E1C187792FB}"/>
            </c:ext>
          </c:extLst>
        </c:ser>
        <c:ser>
          <c:idx val="1"/>
          <c:order val="1"/>
          <c:tx>
            <c:strRef>
              <c:f>'Table 13.5'!$S$92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13.5'!$Z$93:$Z$100</c:f>
              <c:numCache>
                <c:formatCode>#,##0</c:formatCode>
                <c:ptCount val="8"/>
                <c:pt idx="0">
                  <c:v>25</c:v>
                </c:pt>
                <c:pt idx="1">
                  <c:v>43</c:v>
                </c:pt>
                <c:pt idx="2">
                  <c:v>13</c:v>
                </c:pt>
                <c:pt idx="3">
                  <c:v>39</c:v>
                </c:pt>
                <c:pt idx="4">
                  <c:v>46</c:v>
                </c:pt>
                <c:pt idx="5">
                  <c:v>15</c:v>
                </c:pt>
                <c:pt idx="6">
                  <c:v>12</c:v>
                </c:pt>
                <c:pt idx="7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42-49B2-A6C8-6E1C18779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13.1'!$U$8:$Y$8</c:f>
              <c:numCache>
                <c:formatCode>#,##0</c:formatCode>
                <c:ptCount val="5"/>
                <c:pt idx="1">
                  <c:v>47954</c:v>
                </c:pt>
                <c:pt idx="2">
                  <c:v>43572.34</c:v>
                </c:pt>
                <c:pt idx="3">
                  <c:v>47127.24</c:v>
                </c:pt>
                <c:pt idx="4">
                  <c:v>46935.51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8-4F32-BCF8-96EB0757BFB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8-4F32-BCF8-96EB0757B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13.5'!$V$8:$Z$8</c:f>
              <c:numCache>
                <c:formatCode>#,##0</c:formatCode>
                <c:ptCount val="5"/>
                <c:pt idx="0">
                  <c:v>44529.98</c:v>
                </c:pt>
                <c:pt idx="1">
                  <c:v>39653.03</c:v>
                </c:pt>
                <c:pt idx="2">
                  <c:v>43550.26</c:v>
                </c:pt>
                <c:pt idx="3">
                  <c:v>44548.34</c:v>
                </c:pt>
                <c:pt idx="4">
                  <c:v>47038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E-468F-AB32-6ED8BBB4499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48816</c:v>
                </c:pt>
                <c:pt idx="1">
                  <c:v>48329.32</c:v>
                </c:pt>
                <c:pt idx="2">
                  <c:v>50169</c:v>
                </c:pt>
                <c:pt idx="3">
                  <c:v>50280.88</c:v>
                </c:pt>
                <c:pt idx="4">
                  <c:v>52156.58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E-468F-AB32-6ED8BBB44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13.6'!$U$4:$Y$4</c:f>
              <c:numCache>
                <c:formatCode>#,##0</c:formatCode>
                <c:ptCount val="5"/>
                <c:pt idx="1">
                  <c:v>84424</c:v>
                </c:pt>
                <c:pt idx="2">
                  <c:v>83704</c:v>
                </c:pt>
                <c:pt idx="3">
                  <c:v>89893</c:v>
                </c:pt>
                <c:pt idx="4">
                  <c:v>96735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1-45CC-B081-768DF47E03E2}"/>
            </c:ext>
          </c:extLst>
        </c:ser>
        <c:ser>
          <c:idx val="1"/>
          <c:order val="1"/>
          <c:tx>
            <c:strRef>
              <c:f>'Table 13.6'!$S$7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13.6'!$U$7:$Y$7</c:f>
              <c:numCache>
                <c:formatCode>#,##0</c:formatCode>
                <c:ptCount val="5"/>
                <c:pt idx="1">
                  <c:v>54591</c:v>
                </c:pt>
                <c:pt idx="2">
                  <c:v>55716</c:v>
                </c:pt>
                <c:pt idx="3">
                  <c:v>55683</c:v>
                </c:pt>
                <c:pt idx="4">
                  <c:v>56751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1-45CC-B081-768DF47E03E2}"/>
            </c:ext>
          </c:extLst>
        </c:ser>
        <c:ser>
          <c:idx val="2"/>
          <c:order val="2"/>
          <c:tx>
            <c:strRef>
              <c:f>'Table 13.6'!$S$11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13.6'!$U$11:$Y$11</c:f>
              <c:numCache>
                <c:formatCode>#,##0</c:formatCode>
                <c:ptCount val="5"/>
                <c:pt idx="1">
                  <c:v>78526</c:v>
                </c:pt>
                <c:pt idx="2">
                  <c:v>77400</c:v>
                </c:pt>
                <c:pt idx="3">
                  <c:v>83069</c:v>
                </c:pt>
                <c:pt idx="4">
                  <c:v>89814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11-45CC-B081-768DF47E03E2}"/>
            </c:ext>
          </c:extLst>
        </c:ser>
        <c:ser>
          <c:idx val="3"/>
          <c:order val="3"/>
          <c:tx>
            <c:strRef>
              <c:f>'Table 13.6'!$S$12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13.6'!$U$12:$Y$12</c:f>
              <c:numCache>
                <c:formatCode>#,##0</c:formatCode>
                <c:ptCount val="5"/>
                <c:pt idx="1">
                  <c:v>5901</c:v>
                </c:pt>
                <c:pt idx="2">
                  <c:v>6313</c:v>
                </c:pt>
                <c:pt idx="3">
                  <c:v>6824</c:v>
                </c:pt>
                <c:pt idx="4">
                  <c:v>6915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11-45CC-B081-768DF47E0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13.6'!$AB$15:$AB$33</c:f>
              <c:numCache>
                <c:formatCode>0.0%</c:formatCode>
                <c:ptCount val="19"/>
                <c:pt idx="0">
                  <c:v>1.2448894281257328E-2</c:v>
                </c:pt>
                <c:pt idx="1">
                  <c:v>1.0389372049632447E-2</c:v>
                </c:pt>
                <c:pt idx="2">
                  <c:v>2.1523026885941213E-2</c:v>
                </c:pt>
                <c:pt idx="3">
                  <c:v>7.9424149427513996E-3</c:v>
                </c:pt>
                <c:pt idx="4">
                  <c:v>6.6139211468072306E-2</c:v>
                </c:pt>
                <c:pt idx="5">
                  <c:v>1.6934982310539248E-2</c:v>
                </c:pt>
                <c:pt idx="6">
                  <c:v>8.5123520355624427E-2</c:v>
                </c:pt>
                <c:pt idx="7">
                  <c:v>0.12066557233307164</c:v>
                </c:pt>
                <c:pt idx="8">
                  <c:v>4.4157380124590896E-2</c:v>
                </c:pt>
                <c:pt idx="9">
                  <c:v>7.4428278667631855E-3</c:v>
                </c:pt>
                <c:pt idx="10">
                  <c:v>1.3845698963101926E-2</c:v>
                </c:pt>
                <c:pt idx="11">
                  <c:v>1.6364025652267005E-2</c:v>
                </c:pt>
                <c:pt idx="12">
                  <c:v>6.3039732466022985E-2</c:v>
                </c:pt>
                <c:pt idx="13">
                  <c:v>8.55211508854926E-2</c:v>
                </c:pt>
                <c:pt idx="14">
                  <c:v>0.10390391615093647</c:v>
                </c:pt>
                <c:pt idx="15">
                  <c:v>8.349221561770373E-2</c:v>
                </c:pt>
                <c:pt idx="16">
                  <c:v>0.15335284101915764</c:v>
                </c:pt>
                <c:pt idx="17">
                  <c:v>3.6469856547139606E-2</c:v>
                </c:pt>
                <c:pt idx="18">
                  <c:v>3.9936379115221091E-2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B6-42A0-B5A2-E7B2DB4FEB6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B6-42A0-B5A2-E7B2DB4FE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13.6'!$Y$44:$Y$60</c:f>
              <c:numCache>
                <c:formatCode>#,##0</c:formatCode>
                <c:ptCount val="17"/>
                <c:pt idx="0">
                  <c:v>80</c:v>
                </c:pt>
                <c:pt idx="1">
                  <c:v>878</c:v>
                </c:pt>
                <c:pt idx="2">
                  <c:v>2269</c:v>
                </c:pt>
                <c:pt idx="3">
                  <c:v>4740</c:v>
                </c:pt>
                <c:pt idx="4">
                  <c:v>8756</c:v>
                </c:pt>
                <c:pt idx="5">
                  <c:v>8111</c:v>
                </c:pt>
                <c:pt idx="6">
                  <c:v>5834</c:v>
                </c:pt>
                <c:pt idx="7">
                  <c:v>4521</c:v>
                </c:pt>
                <c:pt idx="8">
                  <c:v>3971</c:v>
                </c:pt>
                <c:pt idx="9">
                  <c:v>3484</c:v>
                </c:pt>
                <c:pt idx="10">
                  <c:v>2903</c:v>
                </c:pt>
                <c:pt idx="11">
                  <c:v>2292</c:v>
                </c:pt>
                <c:pt idx="12">
                  <c:v>1245</c:v>
                </c:pt>
                <c:pt idx="13">
                  <c:v>556</c:v>
                </c:pt>
                <c:pt idx="14">
                  <c:v>200</c:v>
                </c:pt>
                <c:pt idx="15">
                  <c:v>49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4-49F2-B335-DC2982050E22}"/>
            </c:ext>
          </c:extLst>
        </c:ser>
        <c:ser>
          <c:idx val="1"/>
          <c:order val="1"/>
          <c:tx>
            <c:strRef>
              <c:f>'Table 13.6'!$S$62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13.6'!$Y$63:$Y$79</c:f>
              <c:numCache>
                <c:formatCode>#,##0</c:formatCode>
                <c:ptCount val="17"/>
                <c:pt idx="0">
                  <c:v>82</c:v>
                </c:pt>
                <c:pt idx="1">
                  <c:v>1062</c:v>
                </c:pt>
                <c:pt idx="2">
                  <c:v>2345</c:v>
                </c:pt>
                <c:pt idx="3">
                  <c:v>4334</c:v>
                </c:pt>
                <c:pt idx="4">
                  <c:v>8229</c:v>
                </c:pt>
                <c:pt idx="5">
                  <c:v>7473</c:v>
                </c:pt>
                <c:pt idx="6">
                  <c:v>5635</c:v>
                </c:pt>
                <c:pt idx="7">
                  <c:v>4304</c:v>
                </c:pt>
                <c:pt idx="8">
                  <c:v>3592</c:v>
                </c:pt>
                <c:pt idx="9">
                  <c:v>3387</c:v>
                </c:pt>
                <c:pt idx="10">
                  <c:v>2647</c:v>
                </c:pt>
                <c:pt idx="11">
                  <c:v>1996</c:v>
                </c:pt>
                <c:pt idx="12">
                  <c:v>1063</c:v>
                </c:pt>
                <c:pt idx="13">
                  <c:v>409</c:v>
                </c:pt>
                <c:pt idx="14">
                  <c:v>122</c:v>
                </c:pt>
                <c:pt idx="15">
                  <c:v>27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C4-49F2-B335-DC2982050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13.6'!$Y$83:$Y$90</c:f>
              <c:numCache>
                <c:formatCode>#,##0</c:formatCode>
                <c:ptCount val="8"/>
                <c:pt idx="0">
                  <c:v>3558</c:v>
                </c:pt>
                <c:pt idx="1">
                  <c:v>4752</c:v>
                </c:pt>
                <c:pt idx="2">
                  <c:v>4907</c:v>
                </c:pt>
                <c:pt idx="3">
                  <c:v>3558</c:v>
                </c:pt>
                <c:pt idx="4">
                  <c:v>1836</c:v>
                </c:pt>
                <c:pt idx="5">
                  <c:v>1302</c:v>
                </c:pt>
                <c:pt idx="6">
                  <c:v>1855</c:v>
                </c:pt>
                <c:pt idx="7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F-4E8F-83CA-6308A3B78CE4}"/>
            </c:ext>
          </c:extLst>
        </c:ser>
        <c:ser>
          <c:idx val="1"/>
          <c:order val="1"/>
          <c:tx>
            <c:strRef>
              <c:f>'Table 13.6'!$S$92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13.6'!$Y$93:$Y$100</c:f>
              <c:numCache>
                <c:formatCode>#,##0</c:formatCode>
                <c:ptCount val="8"/>
                <c:pt idx="0">
                  <c:v>2779</c:v>
                </c:pt>
                <c:pt idx="1">
                  <c:v>6934</c:v>
                </c:pt>
                <c:pt idx="2">
                  <c:v>968</c:v>
                </c:pt>
                <c:pt idx="3">
                  <c:v>4654</c:v>
                </c:pt>
                <c:pt idx="4">
                  <c:v>4747</c:v>
                </c:pt>
                <c:pt idx="5">
                  <c:v>1914</c:v>
                </c:pt>
                <c:pt idx="6">
                  <c:v>237</c:v>
                </c:pt>
                <c:pt idx="7">
                  <c:v>1713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7F-4E8F-83CA-6308A3B78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13.6'!$U$8:$Y$8</c:f>
              <c:numCache>
                <c:formatCode>#,##0</c:formatCode>
                <c:ptCount val="5"/>
                <c:pt idx="1">
                  <c:v>49666.54</c:v>
                </c:pt>
                <c:pt idx="2">
                  <c:v>48420.34</c:v>
                </c:pt>
                <c:pt idx="3">
                  <c:v>49999</c:v>
                </c:pt>
                <c:pt idx="4">
                  <c:v>50053.919999999998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4-4DA7-A07D-93822E51D77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4-4DA7-A07D-93822E51D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13.6'!$V$4:$Z$4</c:f>
              <c:numCache>
                <c:formatCode>#,##0</c:formatCode>
                <c:ptCount val="5"/>
                <c:pt idx="0">
                  <c:v>84424</c:v>
                </c:pt>
                <c:pt idx="1">
                  <c:v>83704</c:v>
                </c:pt>
                <c:pt idx="2">
                  <c:v>89893</c:v>
                </c:pt>
                <c:pt idx="3">
                  <c:v>96735</c:v>
                </c:pt>
                <c:pt idx="4">
                  <c:v>98082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5-4364-8A11-CF1FDEC27D28}"/>
            </c:ext>
          </c:extLst>
        </c:ser>
        <c:ser>
          <c:idx val="1"/>
          <c:order val="1"/>
          <c:tx>
            <c:strRef>
              <c:f>'Table 13.6'!$S$7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13.6'!$V$7:$Z$7</c:f>
              <c:numCache>
                <c:formatCode>#,##0</c:formatCode>
                <c:ptCount val="5"/>
                <c:pt idx="0">
                  <c:v>54591</c:v>
                </c:pt>
                <c:pt idx="1">
                  <c:v>55716</c:v>
                </c:pt>
                <c:pt idx="2">
                  <c:v>55683</c:v>
                </c:pt>
                <c:pt idx="3">
                  <c:v>56751</c:v>
                </c:pt>
                <c:pt idx="4">
                  <c:v>57910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5-4364-8A11-CF1FDEC27D28}"/>
            </c:ext>
          </c:extLst>
        </c:ser>
        <c:ser>
          <c:idx val="2"/>
          <c:order val="2"/>
          <c:tx>
            <c:strRef>
              <c:f>'Table 13.6'!$S$11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13.6'!$V$11:$Z$11</c:f>
              <c:numCache>
                <c:formatCode>#,##0</c:formatCode>
                <c:ptCount val="5"/>
                <c:pt idx="0">
                  <c:v>78526</c:v>
                </c:pt>
                <c:pt idx="1">
                  <c:v>77400</c:v>
                </c:pt>
                <c:pt idx="2">
                  <c:v>83069</c:v>
                </c:pt>
                <c:pt idx="3">
                  <c:v>89814</c:v>
                </c:pt>
                <c:pt idx="4">
                  <c:v>91116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55-4364-8A11-CF1FDEC27D28}"/>
            </c:ext>
          </c:extLst>
        </c:ser>
        <c:ser>
          <c:idx val="3"/>
          <c:order val="3"/>
          <c:tx>
            <c:strRef>
              <c:f>'Table 13.6'!$S$12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13.6'!$V$12:$Z$12</c:f>
              <c:numCache>
                <c:formatCode>#,##0</c:formatCode>
                <c:ptCount val="5"/>
                <c:pt idx="0">
                  <c:v>5901</c:v>
                </c:pt>
                <c:pt idx="1">
                  <c:v>6313</c:v>
                </c:pt>
                <c:pt idx="2">
                  <c:v>6824</c:v>
                </c:pt>
                <c:pt idx="3">
                  <c:v>6915</c:v>
                </c:pt>
                <c:pt idx="4">
                  <c:v>6963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55-4364-8A11-CF1FDEC27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13.6'!$AB$15:$AB$33</c:f>
              <c:numCache>
                <c:formatCode>0.0%</c:formatCode>
                <c:ptCount val="19"/>
                <c:pt idx="0">
                  <c:v>1.2448894281257328E-2</c:v>
                </c:pt>
                <c:pt idx="1">
                  <c:v>1.0389372049632447E-2</c:v>
                </c:pt>
                <c:pt idx="2">
                  <c:v>2.1523026885941213E-2</c:v>
                </c:pt>
                <c:pt idx="3">
                  <c:v>7.9424149427513996E-3</c:v>
                </c:pt>
                <c:pt idx="4">
                  <c:v>6.6139211468072306E-2</c:v>
                </c:pt>
                <c:pt idx="5">
                  <c:v>1.6934982310539248E-2</c:v>
                </c:pt>
                <c:pt idx="6">
                  <c:v>8.5123520355624427E-2</c:v>
                </c:pt>
                <c:pt idx="7">
                  <c:v>0.12066557233307164</c:v>
                </c:pt>
                <c:pt idx="8">
                  <c:v>4.4157380124590896E-2</c:v>
                </c:pt>
                <c:pt idx="9">
                  <c:v>7.4428278667631855E-3</c:v>
                </c:pt>
                <c:pt idx="10">
                  <c:v>1.3845698963101926E-2</c:v>
                </c:pt>
                <c:pt idx="11">
                  <c:v>1.6364025652267005E-2</c:v>
                </c:pt>
                <c:pt idx="12">
                  <c:v>6.3039732466022985E-2</c:v>
                </c:pt>
                <c:pt idx="13">
                  <c:v>8.55211508854926E-2</c:v>
                </c:pt>
                <c:pt idx="14">
                  <c:v>0.10390391615093647</c:v>
                </c:pt>
                <c:pt idx="15">
                  <c:v>8.349221561770373E-2</c:v>
                </c:pt>
                <c:pt idx="16">
                  <c:v>0.15335284101915764</c:v>
                </c:pt>
                <c:pt idx="17">
                  <c:v>3.6469856547139606E-2</c:v>
                </c:pt>
                <c:pt idx="18">
                  <c:v>3.9936379115221091E-2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81-44B0-BD66-83C79686FD1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81-44B0-BD66-83C79686F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13.6'!$Z$44:$Z$60</c:f>
              <c:numCache>
                <c:formatCode>#,##0</c:formatCode>
                <c:ptCount val="17"/>
                <c:pt idx="0">
                  <c:v>72</c:v>
                </c:pt>
                <c:pt idx="1">
                  <c:v>891</c:v>
                </c:pt>
                <c:pt idx="2">
                  <c:v>2489</c:v>
                </c:pt>
                <c:pt idx="3">
                  <c:v>5337</c:v>
                </c:pt>
                <c:pt idx="4">
                  <c:v>9365</c:v>
                </c:pt>
                <c:pt idx="5">
                  <c:v>8163</c:v>
                </c:pt>
                <c:pt idx="6">
                  <c:v>5778</c:v>
                </c:pt>
                <c:pt idx="7">
                  <c:v>4564</c:v>
                </c:pt>
                <c:pt idx="8">
                  <c:v>3817</c:v>
                </c:pt>
                <c:pt idx="9">
                  <c:v>3430</c:v>
                </c:pt>
                <c:pt idx="10">
                  <c:v>2875</c:v>
                </c:pt>
                <c:pt idx="11">
                  <c:v>2237</c:v>
                </c:pt>
                <c:pt idx="12">
                  <c:v>1216</c:v>
                </c:pt>
                <c:pt idx="13">
                  <c:v>568</c:v>
                </c:pt>
                <c:pt idx="14">
                  <c:v>214</c:v>
                </c:pt>
                <c:pt idx="15">
                  <c:v>65</c:v>
                </c:pt>
                <c:pt idx="1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3-4F5C-A253-F852D6C1B377}"/>
            </c:ext>
          </c:extLst>
        </c:ser>
        <c:ser>
          <c:idx val="1"/>
          <c:order val="1"/>
          <c:tx>
            <c:strRef>
              <c:f>'Table 13.6'!$S$62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13.6'!$Z$63:$Z$79</c:f>
              <c:numCache>
                <c:formatCode>#,##0</c:formatCode>
                <c:ptCount val="17"/>
                <c:pt idx="0">
                  <c:v>73</c:v>
                </c:pt>
                <c:pt idx="1">
                  <c:v>1064</c:v>
                </c:pt>
                <c:pt idx="2">
                  <c:v>2443</c:v>
                </c:pt>
                <c:pt idx="3">
                  <c:v>4332</c:v>
                </c:pt>
                <c:pt idx="4">
                  <c:v>8612</c:v>
                </c:pt>
                <c:pt idx="5">
                  <c:v>7553</c:v>
                </c:pt>
                <c:pt idx="6">
                  <c:v>5475</c:v>
                </c:pt>
                <c:pt idx="7">
                  <c:v>4388</c:v>
                </c:pt>
                <c:pt idx="8">
                  <c:v>3608</c:v>
                </c:pt>
                <c:pt idx="9">
                  <c:v>3283</c:v>
                </c:pt>
                <c:pt idx="10">
                  <c:v>2554</c:v>
                </c:pt>
                <c:pt idx="11">
                  <c:v>1901</c:v>
                </c:pt>
                <c:pt idx="12">
                  <c:v>1062</c:v>
                </c:pt>
                <c:pt idx="13">
                  <c:v>417</c:v>
                </c:pt>
                <c:pt idx="14">
                  <c:v>137</c:v>
                </c:pt>
                <c:pt idx="15">
                  <c:v>27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63-4F5C-A253-F852D6C1B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13.6'!$Z$83:$Z$90</c:f>
              <c:numCache>
                <c:formatCode>#,##0</c:formatCode>
                <c:ptCount val="8"/>
                <c:pt idx="0">
                  <c:v>3560</c:v>
                </c:pt>
                <c:pt idx="1">
                  <c:v>4824</c:v>
                </c:pt>
                <c:pt idx="2">
                  <c:v>4866</c:v>
                </c:pt>
                <c:pt idx="3">
                  <c:v>3715</c:v>
                </c:pt>
                <c:pt idx="4">
                  <c:v>1921</c:v>
                </c:pt>
                <c:pt idx="5">
                  <c:v>1396</c:v>
                </c:pt>
                <c:pt idx="6">
                  <c:v>1875</c:v>
                </c:pt>
                <c:pt idx="7">
                  <c:v>3165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6-4117-9AD0-9F8FADD00F7F}"/>
            </c:ext>
          </c:extLst>
        </c:ser>
        <c:ser>
          <c:idx val="1"/>
          <c:order val="1"/>
          <c:tx>
            <c:strRef>
              <c:f>'Table 13.6'!$S$92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13.6'!$Z$93:$Z$100</c:f>
              <c:numCache>
                <c:formatCode>#,##0</c:formatCode>
                <c:ptCount val="8"/>
                <c:pt idx="0">
                  <c:v>2799</c:v>
                </c:pt>
                <c:pt idx="1">
                  <c:v>7069</c:v>
                </c:pt>
                <c:pt idx="2">
                  <c:v>998</c:v>
                </c:pt>
                <c:pt idx="3">
                  <c:v>4836</c:v>
                </c:pt>
                <c:pt idx="4">
                  <c:v>4797</c:v>
                </c:pt>
                <c:pt idx="5">
                  <c:v>1962</c:v>
                </c:pt>
                <c:pt idx="6">
                  <c:v>253</c:v>
                </c:pt>
                <c:pt idx="7">
                  <c:v>1689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06-4117-9AD0-9F8FADD00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13.1'!$V$4:$Z$4</c:f>
              <c:numCache>
                <c:formatCode>#,##0</c:formatCode>
                <c:ptCount val="5"/>
                <c:pt idx="0">
                  <c:v>27707</c:v>
                </c:pt>
                <c:pt idx="1">
                  <c:v>30591</c:v>
                </c:pt>
                <c:pt idx="2">
                  <c:v>30619</c:v>
                </c:pt>
                <c:pt idx="3">
                  <c:v>32491</c:v>
                </c:pt>
                <c:pt idx="4">
                  <c:v>32358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5-4515-8937-96E2AEE6FD29}"/>
            </c:ext>
          </c:extLst>
        </c:ser>
        <c:ser>
          <c:idx val="1"/>
          <c:order val="1"/>
          <c:tx>
            <c:strRef>
              <c:f>'Table 13.1'!$S$7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13.1'!$V$7:$Z$7</c:f>
              <c:numCache>
                <c:formatCode>#,##0</c:formatCode>
                <c:ptCount val="5"/>
                <c:pt idx="0">
                  <c:v>17519</c:v>
                </c:pt>
                <c:pt idx="1">
                  <c:v>20002</c:v>
                </c:pt>
                <c:pt idx="2">
                  <c:v>19146</c:v>
                </c:pt>
                <c:pt idx="3">
                  <c:v>19296</c:v>
                </c:pt>
                <c:pt idx="4">
                  <c:v>19138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5-4515-8937-96E2AEE6FD29}"/>
            </c:ext>
          </c:extLst>
        </c:ser>
        <c:ser>
          <c:idx val="2"/>
          <c:order val="2"/>
          <c:tx>
            <c:strRef>
              <c:f>'Table 13.1'!$S$11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13.1'!$V$11:$Z$11</c:f>
              <c:numCache>
                <c:formatCode>#,##0</c:formatCode>
                <c:ptCount val="5"/>
                <c:pt idx="0">
                  <c:v>26124</c:v>
                </c:pt>
                <c:pt idx="1">
                  <c:v>28845</c:v>
                </c:pt>
                <c:pt idx="2">
                  <c:v>28827</c:v>
                </c:pt>
                <c:pt idx="3">
                  <c:v>30675</c:v>
                </c:pt>
                <c:pt idx="4">
                  <c:v>30531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C5-4515-8937-96E2AEE6FD29}"/>
            </c:ext>
          </c:extLst>
        </c:ser>
        <c:ser>
          <c:idx val="3"/>
          <c:order val="3"/>
          <c:tx>
            <c:strRef>
              <c:f>'Table 13.1'!$S$12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13.1'!$V$12:$Z$12</c:f>
              <c:numCache>
                <c:formatCode>#,##0</c:formatCode>
                <c:ptCount val="5"/>
                <c:pt idx="0">
                  <c:v>1582</c:v>
                </c:pt>
                <c:pt idx="1">
                  <c:v>1744</c:v>
                </c:pt>
                <c:pt idx="2">
                  <c:v>1792</c:v>
                </c:pt>
                <c:pt idx="3">
                  <c:v>1813</c:v>
                </c:pt>
                <c:pt idx="4">
                  <c:v>1829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C5-4515-8937-96E2AEE6F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13.6'!$V$8:$Z$8</c:f>
              <c:numCache>
                <c:formatCode>#,##0</c:formatCode>
                <c:ptCount val="5"/>
                <c:pt idx="0">
                  <c:v>49666.54</c:v>
                </c:pt>
                <c:pt idx="1">
                  <c:v>48420.34</c:v>
                </c:pt>
                <c:pt idx="2">
                  <c:v>49999</c:v>
                </c:pt>
                <c:pt idx="3">
                  <c:v>50053.919999999998</c:v>
                </c:pt>
                <c:pt idx="4">
                  <c:v>51443.48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F-421E-BB16-0585840FDB7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48816</c:v>
                </c:pt>
                <c:pt idx="1">
                  <c:v>48329.32</c:v>
                </c:pt>
                <c:pt idx="2">
                  <c:v>50169</c:v>
                </c:pt>
                <c:pt idx="3">
                  <c:v>50280.88</c:v>
                </c:pt>
                <c:pt idx="4">
                  <c:v>52156.58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F-421E-BB16-0585840FD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13.7'!$U$4:$Y$4</c:f>
              <c:numCache>
                <c:formatCode>#,##0</c:formatCode>
                <c:ptCount val="5"/>
                <c:pt idx="1">
                  <c:v>336</c:v>
                </c:pt>
                <c:pt idx="2">
                  <c:v>330</c:v>
                </c:pt>
                <c:pt idx="3">
                  <c:v>354</c:v>
                </c:pt>
                <c:pt idx="4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1-4C7D-B2EF-D5E268EE2CD1}"/>
            </c:ext>
          </c:extLst>
        </c:ser>
        <c:ser>
          <c:idx val="1"/>
          <c:order val="1"/>
          <c:tx>
            <c:strRef>
              <c:f>'Table 13.7'!$S$7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13.7'!$U$7:$Y$7</c:f>
              <c:numCache>
                <c:formatCode>#,##0</c:formatCode>
                <c:ptCount val="5"/>
                <c:pt idx="1">
                  <c:v>243</c:v>
                </c:pt>
                <c:pt idx="2">
                  <c:v>244</c:v>
                </c:pt>
                <c:pt idx="3">
                  <c:v>255</c:v>
                </c:pt>
                <c:pt idx="4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1-4C7D-B2EF-D5E268EE2CD1}"/>
            </c:ext>
          </c:extLst>
        </c:ser>
        <c:ser>
          <c:idx val="2"/>
          <c:order val="2"/>
          <c:tx>
            <c:strRef>
              <c:f>'Table 13.7'!$S$11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13.7'!$U$11:$Y$11</c:f>
              <c:numCache>
                <c:formatCode>#,##0</c:formatCode>
                <c:ptCount val="5"/>
                <c:pt idx="1">
                  <c:v>318</c:v>
                </c:pt>
                <c:pt idx="2">
                  <c:v>307</c:v>
                </c:pt>
                <c:pt idx="3">
                  <c:v>335</c:v>
                </c:pt>
                <c:pt idx="4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1-4C7D-B2EF-D5E268EE2CD1}"/>
            </c:ext>
          </c:extLst>
        </c:ser>
        <c:ser>
          <c:idx val="3"/>
          <c:order val="3"/>
          <c:tx>
            <c:strRef>
              <c:f>'Table 13.7'!$S$12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13.7'!$U$12:$Y$12</c:f>
              <c:numCache>
                <c:formatCode>#,##0</c:formatCode>
                <c:ptCount val="5"/>
                <c:pt idx="1">
                  <c:v>16</c:v>
                </c:pt>
                <c:pt idx="2">
                  <c:v>21</c:v>
                </c:pt>
                <c:pt idx="3">
                  <c:v>19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41-4C7D-B2EF-D5E268EE2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Darwin Waterfront Precinct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13.7'!$AB$15:$AB$33</c:f>
              <c:numCache>
                <c:formatCode>0.0%</c:formatCode>
                <c:ptCount val="19"/>
                <c:pt idx="0">
                  <c:v>0</c:v>
                </c:pt>
                <c:pt idx="1">
                  <c:v>3.1468531468531472E-2</c:v>
                </c:pt>
                <c:pt idx="2">
                  <c:v>4.195804195804196E-2</c:v>
                </c:pt>
                <c:pt idx="3">
                  <c:v>2.097902097902098E-2</c:v>
                </c:pt>
                <c:pt idx="4">
                  <c:v>5.2447552447552448E-2</c:v>
                </c:pt>
                <c:pt idx="5">
                  <c:v>2.7972027972027972E-2</c:v>
                </c:pt>
                <c:pt idx="6">
                  <c:v>3.4965034965034968E-2</c:v>
                </c:pt>
                <c:pt idx="7">
                  <c:v>0.11538461538461539</c:v>
                </c:pt>
                <c:pt idx="8">
                  <c:v>4.5454545454545456E-2</c:v>
                </c:pt>
                <c:pt idx="9">
                  <c:v>0</c:v>
                </c:pt>
                <c:pt idx="10">
                  <c:v>3.8461538461538464E-2</c:v>
                </c:pt>
                <c:pt idx="11">
                  <c:v>1.7482517482517484E-2</c:v>
                </c:pt>
                <c:pt idx="12">
                  <c:v>8.0419580419580416E-2</c:v>
                </c:pt>
                <c:pt idx="13">
                  <c:v>8.0419580419580416E-2</c:v>
                </c:pt>
                <c:pt idx="14">
                  <c:v>0.20279720279720279</c:v>
                </c:pt>
                <c:pt idx="15">
                  <c:v>3.4965034965034968E-2</c:v>
                </c:pt>
                <c:pt idx="16">
                  <c:v>8.0419580419580416E-2</c:v>
                </c:pt>
                <c:pt idx="17">
                  <c:v>3.8461538461538464E-2</c:v>
                </c:pt>
                <c:pt idx="18">
                  <c:v>1.3986013986013986E-2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F6-4896-A041-2AE77A549AE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F6-4896-A041-2AE77A549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5</c:v>
                </c:pt>
                <c:pt idx="4">
                  <c:v>40</c:v>
                </c:pt>
                <c:pt idx="5">
                  <c:v>29</c:v>
                </c:pt>
                <c:pt idx="6">
                  <c:v>17</c:v>
                </c:pt>
                <c:pt idx="7">
                  <c:v>14</c:v>
                </c:pt>
                <c:pt idx="8">
                  <c:v>17</c:v>
                </c:pt>
                <c:pt idx="9">
                  <c:v>15</c:v>
                </c:pt>
                <c:pt idx="10">
                  <c:v>8</c:v>
                </c:pt>
                <c:pt idx="11">
                  <c:v>10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7-4C4F-A587-FE2EAC73D618}"/>
            </c:ext>
          </c:extLst>
        </c:ser>
        <c:ser>
          <c:idx val="1"/>
          <c:order val="1"/>
          <c:tx>
            <c:strRef>
              <c:f>'Table 13.7'!$S$62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11</c:v>
                </c:pt>
                <c:pt idx="4">
                  <c:v>20</c:v>
                </c:pt>
                <c:pt idx="5">
                  <c:v>30</c:v>
                </c:pt>
                <c:pt idx="6">
                  <c:v>15</c:v>
                </c:pt>
                <c:pt idx="7">
                  <c:v>11</c:v>
                </c:pt>
                <c:pt idx="8">
                  <c:v>12</c:v>
                </c:pt>
                <c:pt idx="9">
                  <c:v>9</c:v>
                </c:pt>
                <c:pt idx="10">
                  <c:v>5</c:v>
                </c:pt>
                <c:pt idx="11">
                  <c:v>12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C7-4C4F-A587-FE2EAC73D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13.7'!$Y$83:$Y$90</c:f>
              <c:numCache>
                <c:formatCode>#,##0</c:formatCode>
                <c:ptCount val="8"/>
                <c:pt idx="0">
                  <c:v>36</c:v>
                </c:pt>
                <c:pt idx="1">
                  <c:v>27</c:v>
                </c:pt>
                <c:pt idx="2">
                  <c:v>11</c:v>
                </c:pt>
                <c:pt idx="3">
                  <c:v>21</c:v>
                </c:pt>
                <c:pt idx="4">
                  <c:v>10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B5-42E0-82F5-309D70DE65D4}"/>
            </c:ext>
          </c:extLst>
        </c:ser>
        <c:ser>
          <c:idx val="1"/>
          <c:order val="1"/>
          <c:tx>
            <c:strRef>
              <c:f>'Table 13.7'!$S$92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13.7'!$Y$93:$Y$100</c:f>
              <c:numCache>
                <c:formatCode>#,##0</c:formatCode>
                <c:ptCount val="8"/>
                <c:pt idx="0">
                  <c:v>22</c:v>
                </c:pt>
                <c:pt idx="1">
                  <c:v>27</c:v>
                </c:pt>
                <c:pt idx="2">
                  <c:v>0</c:v>
                </c:pt>
                <c:pt idx="3">
                  <c:v>12</c:v>
                </c:pt>
                <c:pt idx="4">
                  <c:v>17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B5-42E0-82F5-309D70DE6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Darwin Waterfront Precinct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13.7'!$U$8:$Y$8</c:f>
              <c:numCache>
                <c:formatCode>#,##0</c:formatCode>
                <c:ptCount val="5"/>
                <c:pt idx="1">
                  <c:v>79765</c:v>
                </c:pt>
                <c:pt idx="2">
                  <c:v>83467.53</c:v>
                </c:pt>
                <c:pt idx="3">
                  <c:v>85901.5</c:v>
                </c:pt>
                <c:pt idx="4">
                  <c:v>90736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9-4B1A-8172-0036B0FAB89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9-4B1A-8172-0036B0FAB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13.7'!$V$4:$Z$4</c:f>
              <c:numCache>
                <c:formatCode>#,##0</c:formatCode>
                <c:ptCount val="5"/>
                <c:pt idx="0">
                  <c:v>336</c:v>
                </c:pt>
                <c:pt idx="1">
                  <c:v>330</c:v>
                </c:pt>
                <c:pt idx="2">
                  <c:v>354</c:v>
                </c:pt>
                <c:pt idx="3">
                  <c:v>308</c:v>
                </c:pt>
                <c:pt idx="4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A-4877-B737-8B66E9BF45C0}"/>
            </c:ext>
          </c:extLst>
        </c:ser>
        <c:ser>
          <c:idx val="1"/>
          <c:order val="1"/>
          <c:tx>
            <c:strRef>
              <c:f>'Table 13.7'!$S$7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13.7'!$V$7:$Z$7</c:f>
              <c:numCache>
                <c:formatCode>#,##0</c:formatCode>
                <c:ptCount val="5"/>
                <c:pt idx="0">
                  <c:v>243</c:v>
                </c:pt>
                <c:pt idx="1">
                  <c:v>244</c:v>
                </c:pt>
                <c:pt idx="2">
                  <c:v>255</c:v>
                </c:pt>
                <c:pt idx="3">
                  <c:v>229</c:v>
                </c:pt>
                <c:pt idx="4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A-4877-B737-8B66E9BF45C0}"/>
            </c:ext>
          </c:extLst>
        </c:ser>
        <c:ser>
          <c:idx val="2"/>
          <c:order val="2"/>
          <c:tx>
            <c:strRef>
              <c:f>'Table 13.7'!$S$11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13.7'!$V$11:$Z$11</c:f>
              <c:numCache>
                <c:formatCode>#,##0</c:formatCode>
                <c:ptCount val="5"/>
                <c:pt idx="0">
                  <c:v>318</c:v>
                </c:pt>
                <c:pt idx="1">
                  <c:v>307</c:v>
                </c:pt>
                <c:pt idx="2">
                  <c:v>335</c:v>
                </c:pt>
                <c:pt idx="3">
                  <c:v>294</c:v>
                </c:pt>
                <c:pt idx="4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8A-4877-B737-8B66E9BF45C0}"/>
            </c:ext>
          </c:extLst>
        </c:ser>
        <c:ser>
          <c:idx val="3"/>
          <c:order val="3"/>
          <c:tx>
            <c:strRef>
              <c:f>'Table 13.7'!$S$12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13.7'!$V$12:$Z$12</c:f>
              <c:numCache>
                <c:formatCode>#,##0</c:formatCode>
                <c:ptCount val="5"/>
                <c:pt idx="0">
                  <c:v>16</c:v>
                </c:pt>
                <c:pt idx="1">
                  <c:v>21</c:v>
                </c:pt>
                <c:pt idx="2">
                  <c:v>19</c:v>
                </c:pt>
                <c:pt idx="3">
                  <c:v>8</c:v>
                </c:pt>
                <c:pt idx="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8A-4877-B737-8B66E9BF4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Darwin Waterfront Precinct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13.7'!$AB$15:$AB$33</c:f>
              <c:numCache>
                <c:formatCode>0.0%</c:formatCode>
                <c:ptCount val="19"/>
                <c:pt idx="0">
                  <c:v>0</c:v>
                </c:pt>
                <c:pt idx="1">
                  <c:v>3.1468531468531472E-2</c:v>
                </c:pt>
                <c:pt idx="2">
                  <c:v>4.195804195804196E-2</c:v>
                </c:pt>
                <c:pt idx="3">
                  <c:v>2.097902097902098E-2</c:v>
                </c:pt>
                <c:pt idx="4">
                  <c:v>5.2447552447552448E-2</c:v>
                </c:pt>
                <c:pt idx="5">
                  <c:v>2.7972027972027972E-2</c:v>
                </c:pt>
                <c:pt idx="6">
                  <c:v>3.4965034965034968E-2</c:v>
                </c:pt>
                <c:pt idx="7">
                  <c:v>0.11538461538461539</c:v>
                </c:pt>
                <c:pt idx="8">
                  <c:v>4.5454545454545456E-2</c:v>
                </c:pt>
                <c:pt idx="9">
                  <c:v>0</c:v>
                </c:pt>
                <c:pt idx="10">
                  <c:v>3.8461538461538464E-2</c:v>
                </c:pt>
                <c:pt idx="11">
                  <c:v>1.7482517482517484E-2</c:v>
                </c:pt>
                <c:pt idx="12">
                  <c:v>8.0419580419580416E-2</c:v>
                </c:pt>
                <c:pt idx="13">
                  <c:v>8.0419580419580416E-2</c:v>
                </c:pt>
                <c:pt idx="14">
                  <c:v>0.20279720279720279</c:v>
                </c:pt>
                <c:pt idx="15">
                  <c:v>3.4965034965034968E-2</c:v>
                </c:pt>
                <c:pt idx="16">
                  <c:v>8.0419580419580416E-2</c:v>
                </c:pt>
                <c:pt idx="17">
                  <c:v>3.8461538461538464E-2</c:v>
                </c:pt>
                <c:pt idx="18">
                  <c:v>1.3986013986013986E-2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E-4FC8-A807-9BAC1A68D72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E-4FC8-A807-9BAC1A68D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28</c:v>
                </c:pt>
                <c:pt idx="5">
                  <c:v>18</c:v>
                </c:pt>
                <c:pt idx="6">
                  <c:v>18</c:v>
                </c:pt>
                <c:pt idx="7">
                  <c:v>11</c:v>
                </c:pt>
                <c:pt idx="8">
                  <c:v>18</c:v>
                </c:pt>
                <c:pt idx="9">
                  <c:v>7</c:v>
                </c:pt>
                <c:pt idx="10">
                  <c:v>11</c:v>
                </c:pt>
                <c:pt idx="11">
                  <c:v>12</c:v>
                </c:pt>
                <c:pt idx="12">
                  <c:v>4</c:v>
                </c:pt>
                <c:pt idx="13">
                  <c:v>0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F-4180-BF54-3B78F615FFA9}"/>
            </c:ext>
          </c:extLst>
        </c:ser>
        <c:ser>
          <c:idx val="1"/>
          <c:order val="1"/>
          <c:tx>
            <c:strRef>
              <c:f>'Table 13.7'!$S$62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13.7'!$Z$63:$Z$79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24</c:v>
                </c:pt>
                <c:pt idx="5">
                  <c:v>16</c:v>
                </c:pt>
                <c:pt idx="6">
                  <c:v>11</c:v>
                </c:pt>
                <c:pt idx="7">
                  <c:v>17</c:v>
                </c:pt>
                <c:pt idx="8">
                  <c:v>12</c:v>
                </c:pt>
                <c:pt idx="9">
                  <c:v>6</c:v>
                </c:pt>
                <c:pt idx="10">
                  <c:v>6</c:v>
                </c:pt>
                <c:pt idx="11">
                  <c:v>15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F-4180-BF54-3B78F615F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13.7'!$Z$83:$Z$90</c:f>
              <c:numCache>
                <c:formatCode>#,##0</c:formatCode>
                <c:ptCount val="8"/>
                <c:pt idx="0">
                  <c:v>31</c:v>
                </c:pt>
                <c:pt idx="1">
                  <c:v>16</c:v>
                </c:pt>
                <c:pt idx="2">
                  <c:v>9</c:v>
                </c:pt>
                <c:pt idx="3">
                  <c:v>19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E-4EA4-98D9-75E4FCDA09AF}"/>
            </c:ext>
          </c:extLst>
        </c:ser>
        <c:ser>
          <c:idx val="1"/>
          <c:order val="1"/>
          <c:tx>
            <c:strRef>
              <c:f>'Table 13.7'!$S$92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13.7'!$Z$93:$Z$100</c:f>
              <c:numCache>
                <c:formatCode>#,##0</c:formatCode>
                <c:ptCount val="8"/>
                <c:pt idx="0">
                  <c:v>17</c:v>
                </c:pt>
                <c:pt idx="1">
                  <c:v>28</c:v>
                </c:pt>
                <c:pt idx="2">
                  <c:v>0</c:v>
                </c:pt>
                <c:pt idx="3">
                  <c:v>12</c:v>
                </c:pt>
                <c:pt idx="4">
                  <c:v>12</c:v>
                </c:pt>
                <c:pt idx="5">
                  <c:v>9</c:v>
                </c:pt>
                <c:pt idx="6">
                  <c:v>0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E-4EA4-98D9-75E4FCDA0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13.1'!$AB$15:$AB$33</c:f>
              <c:numCache>
                <c:formatCode>0.0%</c:formatCode>
                <c:ptCount val="19"/>
                <c:pt idx="0">
                  <c:v>1.3724035608308606E-2</c:v>
                </c:pt>
                <c:pt idx="1">
                  <c:v>3.8637487636003958E-3</c:v>
                </c:pt>
                <c:pt idx="2">
                  <c:v>1.6938674579624134E-2</c:v>
                </c:pt>
                <c:pt idx="3">
                  <c:v>5.9347181008902079E-3</c:v>
                </c:pt>
                <c:pt idx="4">
                  <c:v>5.5885262116716121E-2</c:v>
                </c:pt>
                <c:pt idx="5">
                  <c:v>1.8453264094955488E-2</c:v>
                </c:pt>
                <c:pt idx="6">
                  <c:v>9.4739119683481698E-2</c:v>
                </c:pt>
                <c:pt idx="7">
                  <c:v>9.9097428288822953E-2</c:v>
                </c:pt>
                <c:pt idx="8">
                  <c:v>3.2146389713155289E-2</c:v>
                </c:pt>
                <c:pt idx="9">
                  <c:v>9.3966369930761628E-3</c:v>
                </c:pt>
                <c:pt idx="10">
                  <c:v>1.4404055390702275E-2</c:v>
                </c:pt>
                <c:pt idx="11">
                  <c:v>1.3754945598417409E-2</c:v>
                </c:pt>
                <c:pt idx="12">
                  <c:v>4.9795994065281901E-2</c:v>
                </c:pt>
                <c:pt idx="13">
                  <c:v>5.9934470820969338E-2</c:v>
                </c:pt>
                <c:pt idx="14">
                  <c:v>0.11282146389713155</c:v>
                </c:pt>
                <c:pt idx="15">
                  <c:v>8.6207962413452022E-2</c:v>
                </c:pt>
                <c:pt idx="16">
                  <c:v>0.2099406528189911</c:v>
                </c:pt>
                <c:pt idx="17">
                  <c:v>2.5902571711177054E-2</c:v>
                </c:pt>
                <c:pt idx="18">
                  <c:v>6.5436449060336299E-2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4F-4745-B167-FB05402F700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4F-4745-B167-FB05402F7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Darwin Waterfront Precinct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13.7'!$V$8:$Z$8</c:f>
              <c:numCache>
                <c:formatCode>#,##0</c:formatCode>
                <c:ptCount val="5"/>
                <c:pt idx="0">
                  <c:v>79765</c:v>
                </c:pt>
                <c:pt idx="1">
                  <c:v>83467.53</c:v>
                </c:pt>
                <c:pt idx="2">
                  <c:v>85901.5</c:v>
                </c:pt>
                <c:pt idx="3">
                  <c:v>90736</c:v>
                </c:pt>
                <c:pt idx="4">
                  <c:v>75142.759999999995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7-4FC7-9DA8-2A38997877D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48816</c:v>
                </c:pt>
                <c:pt idx="1">
                  <c:v>48329.32</c:v>
                </c:pt>
                <c:pt idx="2">
                  <c:v>50169</c:v>
                </c:pt>
                <c:pt idx="3">
                  <c:v>50280.88</c:v>
                </c:pt>
                <c:pt idx="4">
                  <c:v>52156.58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7-4FC7-9DA8-2A3899787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13.8'!$U$4:$Y$4</c:f>
              <c:numCache>
                <c:formatCode>#,##0</c:formatCode>
                <c:ptCount val="5"/>
                <c:pt idx="1">
                  <c:v>1828</c:v>
                </c:pt>
                <c:pt idx="2">
                  <c:v>1710</c:v>
                </c:pt>
                <c:pt idx="3">
                  <c:v>1352</c:v>
                </c:pt>
                <c:pt idx="4">
                  <c:v>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E-4349-8717-F0ADD5C5A916}"/>
            </c:ext>
          </c:extLst>
        </c:ser>
        <c:ser>
          <c:idx val="1"/>
          <c:order val="1"/>
          <c:tx>
            <c:strRef>
              <c:f>'Table 13.8'!$S$7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13.8'!$U$7:$Y$7</c:f>
              <c:numCache>
                <c:formatCode>#,##0</c:formatCode>
                <c:ptCount val="5"/>
                <c:pt idx="1">
                  <c:v>1400</c:v>
                </c:pt>
                <c:pt idx="2">
                  <c:v>1303</c:v>
                </c:pt>
                <c:pt idx="3">
                  <c:v>981</c:v>
                </c:pt>
                <c:pt idx="4">
                  <c:v>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E-4349-8717-F0ADD5C5A916}"/>
            </c:ext>
          </c:extLst>
        </c:ser>
        <c:ser>
          <c:idx val="2"/>
          <c:order val="2"/>
          <c:tx>
            <c:strRef>
              <c:f>'Table 13.8'!$S$11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13.8'!$U$11:$Y$11</c:f>
              <c:numCache>
                <c:formatCode>#,##0</c:formatCode>
                <c:ptCount val="5"/>
                <c:pt idx="1">
                  <c:v>1801</c:v>
                </c:pt>
                <c:pt idx="2">
                  <c:v>1685</c:v>
                </c:pt>
                <c:pt idx="3">
                  <c:v>1327</c:v>
                </c:pt>
                <c:pt idx="4">
                  <c:v>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0E-4349-8717-F0ADD5C5A916}"/>
            </c:ext>
          </c:extLst>
        </c:ser>
        <c:ser>
          <c:idx val="3"/>
          <c:order val="3"/>
          <c:tx>
            <c:strRef>
              <c:f>'Table 13.8'!$S$12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13.8'!$U$12:$Y$12</c:f>
              <c:numCache>
                <c:formatCode>#,##0</c:formatCode>
                <c:ptCount val="5"/>
                <c:pt idx="1">
                  <c:v>26</c:v>
                </c:pt>
                <c:pt idx="2">
                  <c:v>29</c:v>
                </c:pt>
                <c:pt idx="3">
                  <c:v>25</c:v>
                </c:pt>
                <c:pt idx="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0E-4349-8717-F0ADD5C5A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East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13.8'!$AB$15:$AB$33</c:f>
              <c:numCache>
                <c:formatCode>0.0%</c:formatCode>
                <c:ptCount val="19"/>
                <c:pt idx="0">
                  <c:v>4.6349942062572421E-3</c:v>
                </c:pt>
                <c:pt idx="1">
                  <c:v>4.248744689069139E-3</c:v>
                </c:pt>
                <c:pt idx="2">
                  <c:v>6.1799922750096561E-3</c:v>
                </c:pt>
                <c:pt idx="3">
                  <c:v>0</c:v>
                </c:pt>
                <c:pt idx="4">
                  <c:v>3.6693704132869834E-2</c:v>
                </c:pt>
                <c:pt idx="5">
                  <c:v>0</c:v>
                </c:pt>
                <c:pt idx="6">
                  <c:v>0.19351100811123986</c:v>
                </c:pt>
                <c:pt idx="7">
                  <c:v>1.7767477790652762E-2</c:v>
                </c:pt>
                <c:pt idx="8">
                  <c:v>1.6994978756276556E-2</c:v>
                </c:pt>
                <c:pt idx="9">
                  <c:v>5.0212437234453461E-3</c:v>
                </c:pt>
                <c:pt idx="10">
                  <c:v>2.3561220548474315E-2</c:v>
                </c:pt>
                <c:pt idx="11">
                  <c:v>1.2746234067207415E-2</c:v>
                </c:pt>
                <c:pt idx="12">
                  <c:v>2.3174971031286212E-2</c:v>
                </c:pt>
                <c:pt idx="13">
                  <c:v>3.8238702201622246E-2</c:v>
                </c:pt>
                <c:pt idx="14">
                  <c:v>0.14522981846272692</c:v>
                </c:pt>
                <c:pt idx="15">
                  <c:v>0.16879103901120124</c:v>
                </c:pt>
                <c:pt idx="16">
                  <c:v>0.15411355735805329</c:v>
                </c:pt>
                <c:pt idx="17">
                  <c:v>1.3904982618771726E-2</c:v>
                </c:pt>
                <c:pt idx="18">
                  <c:v>0.13402858246427191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27-4099-8C8B-660D43E1C6B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27-4099-8C8B-660D43E1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46</c:v>
                </c:pt>
                <c:pt idx="4">
                  <c:v>115</c:v>
                </c:pt>
                <c:pt idx="5">
                  <c:v>97</c:v>
                </c:pt>
                <c:pt idx="6">
                  <c:v>96</c:v>
                </c:pt>
                <c:pt idx="7">
                  <c:v>80</c:v>
                </c:pt>
                <c:pt idx="8">
                  <c:v>75</c:v>
                </c:pt>
                <c:pt idx="9">
                  <c:v>57</c:v>
                </c:pt>
                <c:pt idx="10">
                  <c:v>50</c:v>
                </c:pt>
                <c:pt idx="11">
                  <c:v>44</c:v>
                </c:pt>
                <c:pt idx="12">
                  <c:v>25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8-40E3-B35C-26EAB366EB2D}"/>
            </c:ext>
          </c:extLst>
        </c:ser>
        <c:ser>
          <c:idx val="1"/>
          <c:order val="1"/>
          <c:tx>
            <c:strRef>
              <c:f>'Table 13.8'!$S$62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13.8'!$Y$63:$Y$79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35</c:v>
                </c:pt>
                <c:pt idx="3">
                  <c:v>56</c:v>
                </c:pt>
                <c:pt idx="4">
                  <c:v>107</c:v>
                </c:pt>
                <c:pt idx="5">
                  <c:v>114</c:v>
                </c:pt>
                <c:pt idx="6">
                  <c:v>97</c:v>
                </c:pt>
                <c:pt idx="7">
                  <c:v>78</c:v>
                </c:pt>
                <c:pt idx="8">
                  <c:v>70</c:v>
                </c:pt>
                <c:pt idx="9">
                  <c:v>51</c:v>
                </c:pt>
                <c:pt idx="10">
                  <c:v>53</c:v>
                </c:pt>
                <c:pt idx="11">
                  <c:v>30</c:v>
                </c:pt>
                <c:pt idx="12">
                  <c:v>16</c:v>
                </c:pt>
                <c:pt idx="13">
                  <c:v>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28-40E3-B35C-26EAB366E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13.8'!$Y$83:$Y$90</c:f>
              <c:numCache>
                <c:formatCode>#,##0</c:formatCode>
                <c:ptCount val="8"/>
                <c:pt idx="0">
                  <c:v>30</c:v>
                </c:pt>
                <c:pt idx="1">
                  <c:v>79</c:v>
                </c:pt>
                <c:pt idx="2">
                  <c:v>29</c:v>
                </c:pt>
                <c:pt idx="3">
                  <c:v>93</c:v>
                </c:pt>
                <c:pt idx="4">
                  <c:v>10</c:v>
                </c:pt>
                <c:pt idx="5">
                  <c:v>7</c:v>
                </c:pt>
                <c:pt idx="6">
                  <c:v>20</c:v>
                </c:pt>
                <c:pt idx="7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7-4797-9825-A909155DFDB1}"/>
            </c:ext>
          </c:extLst>
        </c:ser>
        <c:ser>
          <c:idx val="1"/>
          <c:order val="1"/>
          <c:tx>
            <c:strRef>
              <c:f>'Table 13.8'!$S$92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13.8'!$Y$93:$Y$100</c:f>
              <c:numCache>
                <c:formatCode>#,##0</c:formatCode>
                <c:ptCount val="8"/>
                <c:pt idx="0">
                  <c:v>20</c:v>
                </c:pt>
                <c:pt idx="1">
                  <c:v>113</c:v>
                </c:pt>
                <c:pt idx="2">
                  <c:v>10</c:v>
                </c:pt>
                <c:pt idx="3">
                  <c:v>130</c:v>
                </c:pt>
                <c:pt idx="4">
                  <c:v>44</c:v>
                </c:pt>
                <c:pt idx="5">
                  <c:v>19</c:v>
                </c:pt>
                <c:pt idx="6">
                  <c:v>3</c:v>
                </c:pt>
                <c:pt idx="7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7-4797-9825-A909155DF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East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13.8'!$U$8:$Y$8</c:f>
              <c:numCache>
                <c:formatCode>#,##0</c:formatCode>
                <c:ptCount val="5"/>
                <c:pt idx="1">
                  <c:v>21202.34</c:v>
                </c:pt>
                <c:pt idx="2">
                  <c:v>20353.64</c:v>
                </c:pt>
                <c:pt idx="3">
                  <c:v>20166.82</c:v>
                </c:pt>
                <c:pt idx="4">
                  <c:v>19206.900000000001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0-437E-9B64-CF9BC4419DE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0-437E-9B64-CF9BC4419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13.8'!$V$4:$Z$4</c:f>
              <c:numCache>
                <c:formatCode>#,##0</c:formatCode>
                <c:ptCount val="5"/>
                <c:pt idx="0">
                  <c:v>1828</c:v>
                </c:pt>
                <c:pt idx="1">
                  <c:v>1710</c:v>
                </c:pt>
                <c:pt idx="2">
                  <c:v>1352</c:v>
                </c:pt>
                <c:pt idx="3">
                  <c:v>1435</c:v>
                </c:pt>
                <c:pt idx="4">
                  <c:v>2590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7-424C-BC74-6ED53ED68EDB}"/>
            </c:ext>
          </c:extLst>
        </c:ser>
        <c:ser>
          <c:idx val="1"/>
          <c:order val="1"/>
          <c:tx>
            <c:strRef>
              <c:f>'Table 13.8'!$S$7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13.8'!$V$7:$Z$7</c:f>
              <c:numCache>
                <c:formatCode>#,##0</c:formatCode>
                <c:ptCount val="5"/>
                <c:pt idx="0">
                  <c:v>1400</c:v>
                </c:pt>
                <c:pt idx="1">
                  <c:v>1303</c:v>
                </c:pt>
                <c:pt idx="2">
                  <c:v>981</c:v>
                </c:pt>
                <c:pt idx="3">
                  <c:v>1008</c:v>
                </c:pt>
                <c:pt idx="4">
                  <c:v>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7-424C-BC74-6ED53ED68EDB}"/>
            </c:ext>
          </c:extLst>
        </c:ser>
        <c:ser>
          <c:idx val="2"/>
          <c:order val="2"/>
          <c:tx>
            <c:strRef>
              <c:f>'Table 13.8'!$S$11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13.8'!$V$11:$Z$11</c:f>
              <c:numCache>
                <c:formatCode>#,##0</c:formatCode>
                <c:ptCount val="5"/>
                <c:pt idx="0">
                  <c:v>1801</c:v>
                </c:pt>
                <c:pt idx="1">
                  <c:v>1685</c:v>
                </c:pt>
                <c:pt idx="2">
                  <c:v>1327</c:v>
                </c:pt>
                <c:pt idx="3">
                  <c:v>1415</c:v>
                </c:pt>
                <c:pt idx="4">
                  <c:v>2544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D7-424C-BC74-6ED53ED68EDB}"/>
            </c:ext>
          </c:extLst>
        </c:ser>
        <c:ser>
          <c:idx val="3"/>
          <c:order val="3"/>
          <c:tx>
            <c:strRef>
              <c:f>'Table 13.8'!$S$12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13.8'!$V$12:$Z$12</c:f>
              <c:numCache>
                <c:formatCode>#,##0</c:formatCode>
                <c:ptCount val="5"/>
                <c:pt idx="0">
                  <c:v>26</c:v>
                </c:pt>
                <c:pt idx="1">
                  <c:v>29</c:v>
                </c:pt>
                <c:pt idx="2">
                  <c:v>25</c:v>
                </c:pt>
                <c:pt idx="3">
                  <c:v>16</c:v>
                </c:pt>
                <c:pt idx="4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D7-424C-BC74-6ED53ED68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East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13.8'!$AB$15:$AB$33</c:f>
              <c:numCache>
                <c:formatCode>0.0%</c:formatCode>
                <c:ptCount val="19"/>
                <c:pt idx="0">
                  <c:v>4.6349942062572421E-3</c:v>
                </c:pt>
                <c:pt idx="1">
                  <c:v>4.248744689069139E-3</c:v>
                </c:pt>
                <c:pt idx="2">
                  <c:v>6.1799922750096561E-3</c:v>
                </c:pt>
                <c:pt idx="3">
                  <c:v>0</c:v>
                </c:pt>
                <c:pt idx="4">
                  <c:v>3.6693704132869834E-2</c:v>
                </c:pt>
                <c:pt idx="5">
                  <c:v>0</c:v>
                </c:pt>
                <c:pt idx="6">
                  <c:v>0.19351100811123986</c:v>
                </c:pt>
                <c:pt idx="7">
                  <c:v>1.7767477790652762E-2</c:v>
                </c:pt>
                <c:pt idx="8">
                  <c:v>1.6994978756276556E-2</c:v>
                </c:pt>
                <c:pt idx="9">
                  <c:v>5.0212437234453461E-3</c:v>
                </c:pt>
                <c:pt idx="10">
                  <c:v>2.3561220548474315E-2</c:v>
                </c:pt>
                <c:pt idx="11">
                  <c:v>1.2746234067207415E-2</c:v>
                </c:pt>
                <c:pt idx="12">
                  <c:v>2.3174971031286212E-2</c:v>
                </c:pt>
                <c:pt idx="13">
                  <c:v>3.8238702201622246E-2</c:v>
                </c:pt>
                <c:pt idx="14">
                  <c:v>0.14522981846272692</c:v>
                </c:pt>
                <c:pt idx="15">
                  <c:v>0.16879103901120124</c:v>
                </c:pt>
                <c:pt idx="16">
                  <c:v>0.15411355735805329</c:v>
                </c:pt>
                <c:pt idx="17">
                  <c:v>1.3904982618771726E-2</c:v>
                </c:pt>
                <c:pt idx="18">
                  <c:v>0.13402858246427191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B-4C33-A9A3-97B225E91A4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B-4C33-A9A3-97B225E9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13.8'!$Z$44:$Z$60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47</c:v>
                </c:pt>
                <c:pt idx="3">
                  <c:v>112</c:v>
                </c:pt>
                <c:pt idx="4">
                  <c:v>187</c:v>
                </c:pt>
                <c:pt idx="5">
                  <c:v>181</c:v>
                </c:pt>
                <c:pt idx="6">
                  <c:v>129</c:v>
                </c:pt>
                <c:pt idx="7">
                  <c:v>138</c:v>
                </c:pt>
                <c:pt idx="8">
                  <c:v>125</c:v>
                </c:pt>
                <c:pt idx="9">
                  <c:v>102</c:v>
                </c:pt>
                <c:pt idx="10">
                  <c:v>92</c:v>
                </c:pt>
                <c:pt idx="11">
                  <c:v>69</c:v>
                </c:pt>
                <c:pt idx="12">
                  <c:v>37</c:v>
                </c:pt>
                <c:pt idx="13">
                  <c:v>13</c:v>
                </c:pt>
                <c:pt idx="14">
                  <c:v>9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E-4C81-A9F3-671275C4ED53}"/>
            </c:ext>
          </c:extLst>
        </c:ser>
        <c:ser>
          <c:idx val="1"/>
          <c:order val="1"/>
          <c:tx>
            <c:strRef>
              <c:f>'Table 13.8'!$S$62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13.8'!$Z$63:$Z$79</c:f>
              <c:numCache>
                <c:formatCode>#,##0</c:formatCode>
                <c:ptCount val="17"/>
                <c:pt idx="0">
                  <c:v>0</c:v>
                </c:pt>
                <c:pt idx="1">
                  <c:v>15</c:v>
                </c:pt>
                <c:pt idx="2">
                  <c:v>44</c:v>
                </c:pt>
                <c:pt idx="3">
                  <c:v>119</c:v>
                </c:pt>
                <c:pt idx="4">
                  <c:v>207</c:v>
                </c:pt>
                <c:pt idx="5">
                  <c:v>185</c:v>
                </c:pt>
                <c:pt idx="6">
                  <c:v>152</c:v>
                </c:pt>
                <c:pt idx="7">
                  <c:v>148</c:v>
                </c:pt>
                <c:pt idx="8">
                  <c:v>136</c:v>
                </c:pt>
                <c:pt idx="9">
                  <c:v>97</c:v>
                </c:pt>
                <c:pt idx="10">
                  <c:v>84</c:v>
                </c:pt>
                <c:pt idx="11">
                  <c:v>87</c:v>
                </c:pt>
                <c:pt idx="12">
                  <c:v>43</c:v>
                </c:pt>
                <c:pt idx="13">
                  <c:v>13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5E-4C81-A9F3-671275C4E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13.8'!$Z$83:$Z$90</c:f>
              <c:numCache>
                <c:formatCode>#,##0</c:formatCode>
                <c:ptCount val="8"/>
                <c:pt idx="0">
                  <c:v>43</c:v>
                </c:pt>
                <c:pt idx="1">
                  <c:v>160</c:v>
                </c:pt>
                <c:pt idx="2">
                  <c:v>39</c:v>
                </c:pt>
                <c:pt idx="3">
                  <c:v>194</c:v>
                </c:pt>
                <c:pt idx="4">
                  <c:v>18</c:v>
                </c:pt>
                <c:pt idx="5">
                  <c:v>21</c:v>
                </c:pt>
                <c:pt idx="6">
                  <c:v>45</c:v>
                </c:pt>
                <c:pt idx="7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9-4EC1-B948-6BF6CF16C8ED}"/>
            </c:ext>
          </c:extLst>
        </c:ser>
        <c:ser>
          <c:idx val="1"/>
          <c:order val="1"/>
          <c:tx>
            <c:strRef>
              <c:f>'Table 13.8'!$S$92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13.8'!$Z$93:$Z$100</c:f>
              <c:numCache>
                <c:formatCode>#,##0</c:formatCode>
                <c:ptCount val="8"/>
                <c:pt idx="0">
                  <c:v>55</c:v>
                </c:pt>
                <c:pt idx="1">
                  <c:v>181</c:v>
                </c:pt>
                <c:pt idx="2">
                  <c:v>14</c:v>
                </c:pt>
                <c:pt idx="3">
                  <c:v>273</c:v>
                </c:pt>
                <c:pt idx="4">
                  <c:v>83</c:v>
                </c:pt>
                <c:pt idx="5">
                  <c:v>44</c:v>
                </c:pt>
                <c:pt idx="6">
                  <c:v>9</c:v>
                </c:pt>
                <c:pt idx="7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9-4EC1-B948-6BF6CF16C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13.1'!$Z$44:$Z$60</c:f>
              <c:numCache>
                <c:formatCode>#,##0</c:formatCode>
                <c:ptCount val="17"/>
                <c:pt idx="0">
                  <c:v>53</c:v>
                </c:pt>
                <c:pt idx="1">
                  <c:v>361</c:v>
                </c:pt>
                <c:pt idx="2">
                  <c:v>714</c:v>
                </c:pt>
                <c:pt idx="3">
                  <c:v>1113</c:v>
                </c:pt>
                <c:pt idx="4">
                  <c:v>2482</c:v>
                </c:pt>
                <c:pt idx="5">
                  <c:v>2651</c:v>
                </c:pt>
                <c:pt idx="6">
                  <c:v>1920</c:v>
                </c:pt>
                <c:pt idx="7">
                  <c:v>1520</c:v>
                </c:pt>
                <c:pt idx="8">
                  <c:v>1233</c:v>
                </c:pt>
                <c:pt idx="9">
                  <c:v>1178</c:v>
                </c:pt>
                <c:pt idx="10">
                  <c:v>1064</c:v>
                </c:pt>
                <c:pt idx="11">
                  <c:v>811</c:v>
                </c:pt>
                <c:pt idx="12">
                  <c:v>536</c:v>
                </c:pt>
                <c:pt idx="13">
                  <c:v>216</c:v>
                </c:pt>
                <c:pt idx="14">
                  <c:v>63</c:v>
                </c:pt>
                <c:pt idx="15">
                  <c:v>27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A-434C-88B4-05C285B23F70}"/>
            </c:ext>
          </c:extLst>
        </c:ser>
        <c:ser>
          <c:idx val="1"/>
          <c:order val="1"/>
          <c:tx>
            <c:strRef>
              <c:f>'Table 13.1'!$S$62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13.1'!$Z$63:$Z$79</c:f>
              <c:numCache>
                <c:formatCode>#,##0</c:formatCode>
                <c:ptCount val="17"/>
                <c:pt idx="0">
                  <c:v>53</c:v>
                </c:pt>
                <c:pt idx="1">
                  <c:v>370</c:v>
                </c:pt>
                <c:pt idx="2">
                  <c:v>734</c:v>
                </c:pt>
                <c:pt idx="3">
                  <c:v>1134</c:v>
                </c:pt>
                <c:pt idx="4">
                  <c:v>2812</c:v>
                </c:pt>
                <c:pt idx="5">
                  <c:v>2785</c:v>
                </c:pt>
                <c:pt idx="6">
                  <c:v>1874</c:v>
                </c:pt>
                <c:pt idx="7">
                  <c:v>1383</c:v>
                </c:pt>
                <c:pt idx="8">
                  <c:v>1263</c:v>
                </c:pt>
                <c:pt idx="9">
                  <c:v>1287</c:v>
                </c:pt>
                <c:pt idx="10">
                  <c:v>1106</c:v>
                </c:pt>
                <c:pt idx="11">
                  <c:v>851</c:v>
                </c:pt>
                <c:pt idx="12">
                  <c:v>481</c:v>
                </c:pt>
                <c:pt idx="13">
                  <c:v>153</c:v>
                </c:pt>
                <c:pt idx="14">
                  <c:v>64</c:v>
                </c:pt>
                <c:pt idx="15">
                  <c:v>24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FA-434C-88B4-05C285B23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East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13.8'!$V$8:$Z$8</c:f>
              <c:numCache>
                <c:formatCode>#,##0</c:formatCode>
                <c:ptCount val="5"/>
                <c:pt idx="0">
                  <c:v>21202.34</c:v>
                </c:pt>
                <c:pt idx="1">
                  <c:v>20353.64</c:v>
                </c:pt>
                <c:pt idx="2">
                  <c:v>20166.82</c:v>
                </c:pt>
                <c:pt idx="3">
                  <c:v>19206.900000000001</c:v>
                </c:pt>
                <c:pt idx="4">
                  <c:v>19203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1-4C74-ACFA-AD7EB82FD7B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48816</c:v>
                </c:pt>
                <c:pt idx="1">
                  <c:v>48329.32</c:v>
                </c:pt>
                <c:pt idx="2">
                  <c:v>50169</c:v>
                </c:pt>
                <c:pt idx="3">
                  <c:v>50280.88</c:v>
                </c:pt>
                <c:pt idx="4">
                  <c:v>52156.58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1-4C74-ACFA-AD7EB82FD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13.9'!$U$4:$Y$4</c:f>
              <c:numCache>
                <c:formatCode>#,##0</c:formatCode>
                <c:ptCount val="5"/>
                <c:pt idx="1">
                  <c:v>8803</c:v>
                </c:pt>
                <c:pt idx="2">
                  <c:v>10094</c:v>
                </c:pt>
                <c:pt idx="3">
                  <c:v>11105</c:v>
                </c:pt>
                <c:pt idx="4">
                  <c:v>11729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6-49DB-AB8F-9CCA2B891687}"/>
            </c:ext>
          </c:extLst>
        </c:ser>
        <c:ser>
          <c:idx val="1"/>
          <c:order val="1"/>
          <c:tx>
            <c:strRef>
              <c:f>'Table 13.9'!$S$7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13.9'!$U$7:$Y$7</c:f>
              <c:numCache>
                <c:formatCode>#,##0</c:formatCode>
                <c:ptCount val="5"/>
                <c:pt idx="1">
                  <c:v>5729</c:v>
                </c:pt>
                <c:pt idx="2">
                  <c:v>6713</c:v>
                </c:pt>
                <c:pt idx="3">
                  <c:v>7099</c:v>
                </c:pt>
                <c:pt idx="4">
                  <c:v>7171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6-49DB-AB8F-9CCA2B891687}"/>
            </c:ext>
          </c:extLst>
        </c:ser>
        <c:ser>
          <c:idx val="2"/>
          <c:order val="2"/>
          <c:tx>
            <c:strRef>
              <c:f>'Table 13.9'!$S$11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13.9'!$U$11:$Y$11</c:f>
              <c:numCache>
                <c:formatCode>#,##0</c:formatCode>
                <c:ptCount val="5"/>
                <c:pt idx="1">
                  <c:v>8359</c:v>
                </c:pt>
                <c:pt idx="2">
                  <c:v>9560</c:v>
                </c:pt>
                <c:pt idx="3">
                  <c:v>10497</c:v>
                </c:pt>
                <c:pt idx="4">
                  <c:v>11132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F6-49DB-AB8F-9CCA2B891687}"/>
            </c:ext>
          </c:extLst>
        </c:ser>
        <c:ser>
          <c:idx val="3"/>
          <c:order val="3"/>
          <c:tx>
            <c:strRef>
              <c:f>'Table 13.9'!$S$12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13.9'!$U$12:$Y$12</c:f>
              <c:numCache>
                <c:formatCode>#,##0</c:formatCode>
                <c:ptCount val="5"/>
                <c:pt idx="1">
                  <c:v>445</c:v>
                </c:pt>
                <c:pt idx="2">
                  <c:v>528</c:v>
                </c:pt>
                <c:pt idx="3">
                  <c:v>608</c:v>
                </c:pt>
                <c:pt idx="4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F6-49DB-AB8F-9CCA2B891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Katherine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13.9'!$AB$15:$AB$33</c:f>
              <c:numCache>
                <c:formatCode>0.0%</c:formatCode>
                <c:ptCount val="19"/>
                <c:pt idx="0">
                  <c:v>8.0065500301646123E-2</c:v>
                </c:pt>
                <c:pt idx="1">
                  <c:v>6.2052917348961473E-3</c:v>
                </c:pt>
                <c:pt idx="2">
                  <c:v>1.6030336981815049E-2</c:v>
                </c:pt>
                <c:pt idx="3">
                  <c:v>1.2669137292079635E-2</c:v>
                </c:pt>
                <c:pt idx="4">
                  <c:v>7.3429285529604413E-2</c:v>
                </c:pt>
                <c:pt idx="5">
                  <c:v>1.4651383262949237E-2</c:v>
                </c:pt>
                <c:pt idx="6">
                  <c:v>9.3251745238300446E-2</c:v>
                </c:pt>
                <c:pt idx="7">
                  <c:v>8.0754977161079031E-2</c:v>
                </c:pt>
                <c:pt idx="8">
                  <c:v>2.6113936051021289E-2</c:v>
                </c:pt>
                <c:pt idx="9">
                  <c:v>2.9302766525898475E-3</c:v>
                </c:pt>
                <c:pt idx="10">
                  <c:v>1.0686891321210031E-2</c:v>
                </c:pt>
                <c:pt idx="11">
                  <c:v>1.3013875721796088E-2</c:v>
                </c:pt>
                <c:pt idx="12">
                  <c:v>3.6025165905369298E-2</c:v>
                </c:pt>
                <c:pt idx="13">
                  <c:v>7.687666982676894E-2</c:v>
                </c:pt>
                <c:pt idx="14">
                  <c:v>0.13100060329225199</c:v>
                </c:pt>
                <c:pt idx="15">
                  <c:v>7.7824700508489178E-2</c:v>
                </c:pt>
                <c:pt idx="16">
                  <c:v>0.16125140049987072</c:v>
                </c:pt>
                <c:pt idx="17">
                  <c:v>1.0945445143497372E-2</c:v>
                </c:pt>
                <c:pt idx="18">
                  <c:v>6.0846332844953895E-2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E-44E2-8C47-B8C541711AF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CE-44E2-8C47-B8C541711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13.9'!$Y$44:$Y$60</c:f>
              <c:numCache>
                <c:formatCode>#,##0</c:formatCode>
                <c:ptCount val="17"/>
                <c:pt idx="0">
                  <c:v>20</c:v>
                </c:pt>
                <c:pt idx="1">
                  <c:v>104</c:v>
                </c:pt>
                <c:pt idx="2">
                  <c:v>272</c:v>
                </c:pt>
                <c:pt idx="3">
                  <c:v>562</c:v>
                </c:pt>
                <c:pt idx="4">
                  <c:v>972</c:v>
                </c:pt>
                <c:pt idx="5">
                  <c:v>1046</c:v>
                </c:pt>
                <c:pt idx="6">
                  <c:v>792</c:v>
                </c:pt>
                <c:pt idx="7">
                  <c:v>492</c:v>
                </c:pt>
                <c:pt idx="8">
                  <c:v>456</c:v>
                </c:pt>
                <c:pt idx="9">
                  <c:v>427</c:v>
                </c:pt>
                <c:pt idx="10">
                  <c:v>382</c:v>
                </c:pt>
                <c:pt idx="11">
                  <c:v>287</c:v>
                </c:pt>
                <c:pt idx="12">
                  <c:v>179</c:v>
                </c:pt>
                <c:pt idx="13">
                  <c:v>69</c:v>
                </c:pt>
                <c:pt idx="14">
                  <c:v>31</c:v>
                </c:pt>
                <c:pt idx="15">
                  <c:v>7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0-43FC-9578-C23E082BE6A4}"/>
            </c:ext>
          </c:extLst>
        </c:ser>
        <c:ser>
          <c:idx val="1"/>
          <c:order val="1"/>
          <c:tx>
            <c:strRef>
              <c:f>'Table 13.9'!$S$62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13.9'!$Y$63:$Y$79</c:f>
              <c:numCache>
                <c:formatCode>#,##0</c:formatCode>
                <c:ptCount val="17"/>
                <c:pt idx="0">
                  <c:v>19</c:v>
                </c:pt>
                <c:pt idx="1">
                  <c:v>125</c:v>
                </c:pt>
                <c:pt idx="2">
                  <c:v>329</c:v>
                </c:pt>
                <c:pt idx="3">
                  <c:v>530</c:v>
                </c:pt>
                <c:pt idx="4">
                  <c:v>909</c:v>
                </c:pt>
                <c:pt idx="5">
                  <c:v>908</c:v>
                </c:pt>
                <c:pt idx="6">
                  <c:v>676</c:v>
                </c:pt>
                <c:pt idx="7">
                  <c:v>425</c:v>
                </c:pt>
                <c:pt idx="8">
                  <c:v>421</c:v>
                </c:pt>
                <c:pt idx="9">
                  <c:v>495</c:v>
                </c:pt>
                <c:pt idx="10">
                  <c:v>325</c:v>
                </c:pt>
                <c:pt idx="11">
                  <c:v>256</c:v>
                </c:pt>
                <c:pt idx="12">
                  <c:v>109</c:v>
                </c:pt>
                <c:pt idx="13">
                  <c:v>58</c:v>
                </c:pt>
                <c:pt idx="14">
                  <c:v>15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0-43FC-9578-C23E082BE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13.9'!$Y$83:$Y$90</c:f>
              <c:numCache>
                <c:formatCode>#,##0</c:formatCode>
                <c:ptCount val="8"/>
                <c:pt idx="0">
                  <c:v>424</c:v>
                </c:pt>
                <c:pt idx="1">
                  <c:v>340</c:v>
                </c:pt>
                <c:pt idx="2">
                  <c:v>628</c:v>
                </c:pt>
                <c:pt idx="3">
                  <c:v>531</c:v>
                </c:pt>
                <c:pt idx="4">
                  <c:v>131</c:v>
                </c:pt>
                <c:pt idx="5">
                  <c:v>123</c:v>
                </c:pt>
                <c:pt idx="6">
                  <c:v>279</c:v>
                </c:pt>
                <c:pt idx="7">
                  <c:v>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D-44F3-B535-B96B6812C48F}"/>
            </c:ext>
          </c:extLst>
        </c:ser>
        <c:ser>
          <c:idx val="1"/>
          <c:order val="1"/>
          <c:tx>
            <c:strRef>
              <c:f>'Table 13.9'!$S$92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13.9'!$Y$93:$Y$100</c:f>
              <c:numCache>
                <c:formatCode>#,##0</c:formatCode>
                <c:ptCount val="8"/>
                <c:pt idx="0">
                  <c:v>304</c:v>
                </c:pt>
                <c:pt idx="1">
                  <c:v>596</c:v>
                </c:pt>
                <c:pt idx="2">
                  <c:v>110</c:v>
                </c:pt>
                <c:pt idx="3">
                  <c:v>756</c:v>
                </c:pt>
                <c:pt idx="4">
                  <c:v>536</c:v>
                </c:pt>
                <c:pt idx="5">
                  <c:v>198</c:v>
                </c:pt>
                <c:pt idx="6">
                  <c:v>27</c:v>
                </c:pt>
                <c:pt idx="7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6D-44F3-B535-B96B6812C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Katherine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13.9'!$U$8:$Y$8</c:f>
              <c:numCache>
                <c:formatCode>#,##0</c:formatCode>
                <c:ptCount val="5"/>
                <c:pt idx="1">
                  <c:v>47206</c:v>
                </c:pt>
                <c:pt idx="2">
                  <c:v>45163.56</c:v>
                </c:pt>
                <c:pt idx="3">
                  <c:v>46333.85</c:v>
                </c:pt>
                <c:pt idx="4">
                  <c:v>45165.33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B-401D-B306-7161AE505FB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B-401D-B306-7161AE505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13.9'!$V$4:$Z$4</c:f>
              <c:numCache>
                <c:formatCode>#,##0</c:formatCode>
                <c:ptCount val="5"/>
                <c:pt idx="0">
                  <c:v>8803</c:v>
                </c:pt>
                <c:pt idx="1">
                  <c:v>10094</c:v>
                </c:pt>
                <c:pt idx="2">
                  <c:v>11105</c:v>
                </c:pt>
                <c:pt idx="3">
                  <c:v>11729</c:v>
                </c:pt>
                <c:pt idx="4">
                  <c:v>11600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6-4F09-8A3F-15FF148E8537}"/>
            </c:ext>
          </c:extLst>
        </c:ser>
        <c:ser>
          <c:idx val="1"/>
          <c:order val="1"/>
          <c:tx>
            <c:strRef>
              <c:f>'Table 13.9'!$S$7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13.9'!$V$7:$Z$7</c:f>
              <c:numCache>
                <c:formatCode>#,##0</c:formatCode>
                <c:ptCount val="5"/>
                <c:pt idx="0">
                  <c:v>5729</c:v>
                </c:pt>
                <c:pt idx="1">
                  <c:v>6713</c:v>
                </c:pt>
                <c:pt idx="2">
                  <c:v>7099</c:v>
                </c:pt>
                <c:pt idx="3">
                  <c:v>7171</c:v>
                </c:pt>
                <c:pt idx="4">
                  <c:v>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6-4F09-8A3F-15FF148E8537}"/>
            </c:ext>
          </c:extLst>
        </c:ser>
        <c:ser>
          <c:idx val="2"/>
          <c:order val="2"/>
          <c:tx>
            <c:strRef>
              <c:f>'Table 13.9'!$S$11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13.9'!$V$11:$Z$11</c:f>
              <c:numCache>
                <c:formatCode>#,##0</c:formatCode>
                <c:ptCount val="5"/>
                <c:pt idx="0">
                  <c:v>8359</c:v>
                </c:pt>
                <c:pt idx="1">
                  <c:v>9560</c:v>
                </c:pt>
                <c:pt idx="2">
                  <c:v>10497</c:v>
                </c:pt>
                <c:pt idx="3">
                  <c:v>11132</c:v>
                </c:pt>
                <c:pt idx="4">
                  <c:v>11036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26-4F09-8A3F-15FF148E8537}"/>
            </c:ext>
          </c:extLst>
        </c:ser>
        <c:ser>
          <c:idx val="3"/>
          <c:order val="3"/>
          <c:tx>
            <c:strRef>
              <c:f>'Table 13.9'!$S$12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13.9'!$V$12:$Z$12</c:f>
              <c:numCache>
                <c:formatCode>#,##0</c:formatCode>
                <c:ptCount val="5"/>
                <c:pt idx="0">
                  <c:v>445</c:v>
                </c:pt>
                <c:pt idx="1">
                  <c:v>528</c:v>
                </c:pt>
                <c:pt idx="2">
                  <c:v>608</c:v>
                </c:pt>
                <c:pt idx="3">
                  <c:v>603</c:v>
                </c:pt>
                <c:pt idx="4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26-4F09-8A3F-15FF148E8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Katherine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13.9'!$AB$15:$AB$33</c:f>
              <c:numCache>
                <c:formatCode>0.0%</c:formatCode>
                <c:ptCount val="19"/>
                <c:pt idx="0">
                  <c:v>8.0065500301646123E-2</c:v>
                </c:pt>
                <c:pt idx="1">
                  <c:v>6.2052917348961473E-3</c:v>
                </c:pt>
                <c:pt idx="2">
                  <c:v>1.6030336981815049E-2</c:v>
                </c:pt>
                <c:pt idx="3">
                  <c:v>1.2669137292079635E-2</c:v>
                </c:pt>
                <c:pt idx="4">
                  <c:v>7.3429285529604413E-2</c:v>
                </c:pt>
                <c:pt idx="5">
                  <c:v>1.4651383262949237E-2</c:v>
                </c:pt>
                <c:pt idx="6">
                  <c:v>9.3251745238300446E-2</c:v>
                </c:pt>
                <c:pt idx="7">
                  <c:v>8.0754977161079031E-2</c:v>
                </c:pt>
                <c:pt idx="8">
                  <c:v>2.6113936051021289E-2</c:v>
                </c:pt>
                <c:pt idx="9">
                  <c:v>2.9302766525898475E-3</c:v>
                </c:pt>
                <c:pt idx="10">
                  <c:v>1.0686891321210031E-2</c:v>
                </c:pt>
                <c:pt idx="11">
                  <c:v>1.3013875721796088E-2</c:v>
                </c:pt>
                <c:pt idx="12">
                  <c:v>3.6025165905369298E-2</c:v>
                </c:pt>
                <c:pt idx="13">
                  <c:v>7.687666982676894E-2</c:v>
                </c:pt>
                <c:pt idx="14">
                  <c:v>0.13100060329225199</c:v>
                </c:pt>
                <c:pt idx="15">
                  <c:v>7.7824700508489178E-2</c:v>
                </c:pt>
                <c:pt idx="16">
                  <c:v>0.16125140049987072</c:v>
                </c:pt>
                <c:pt idx="17">
                  <c:v>1.0945445143497372E-2</c:v>
                </c:pt>
                <c:pt idx="18">
                  <c:v>6.0846332844953895E-2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A-4F14-ABB4-8B44BF42893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FA-4F14-ABB4-8B44BF428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13.9'!$Z$44:$Z$60</c:f>
              <c:numCache>
                <c:formatCode>#,##0</c:formatCode>
                <c:ptCount val="17"/>
                <c:pt idx="0">
                  <c:v>22</c:v>
                </c:pt>
                <c:pt idx="1">
                  <c:v>112</c:v>
                </c:pt>
                <c:pt idx="2">
                  <c:v>247</c:v>
                </c:pt>
                <c:pt idx="3">
                  <c:v>581</c:v>
                </c:pt>
                <c:pt idx="4">
                  <c:v>1091</c:v>
                </c:pt>
                <c:pt idx="5">
                  <c:v>1010</c:v>
                </c:pt>
                <c:pt idx="6">
                  <c:v>769</c:v>
                </c:pt>
                <c:pt idx="7">
                  <c:v>550</c:v>
                </c:pt>
                <c:pt idx="8">
                  <c:v>392</c:v>
                </c:pt>
                <c:pt idx="9">
                  <c:v>426</c:v>
                </c:pt>
                <c:pt idx="10">
                  <c:v>376</c:v>
                </c:pt>
                <c:pt idx="11">
                  <c:v>300</c:v>
                </c:pt>
                <c:pt idx="12">
                  <c:v>170</c:v>
                </c:pt>
                <c:pt idx="13">
                  <c:v>74</c:v>
                </c:pt>
                <c:pt idx="14">
                  <c:v>38</c:v>
                </c:pt>
                <c:pt idx="15">
                  <c:v>8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C-4854-8D39-FAB9EB2CDF06}"/>
            </c:ext>
          </c:extLst>
        </c:ser>
        <c:ser>
          <c:idx val="1"/>
          <c:order val="1"/>
          <c:tx>
            <c:strRef>
              <c:f>'Table 13.9'!$S$62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13.9'!$Z$63:$Z$79</c:f>
              <c:numCache>
                <c:formatCode>#,##0</c:formatCode>
                <c:ptCount val="17"/>
                <c:pt idx="0">
                  <c:v>15</c:v>
                </c:pt>
                <c:pt idx="1">
                  <c:v>135</c:v>
                </c:pt>
                <c:pt idx="2">
                  <c:v>305</c:v>
                </c:pt>
                <c:pt idx="3">
                  <c:v>497</c:v>
                </c:pt>
                <c:pt idx="4">
                  <c:v>958</c:v>
                </c:pt>
                <c:pt idx="5">
                  <c:v>821</c:v>
                </c:pt>
                <c:pt idx="6">
                  <c:v>659</c:v>
                </c:pt>
                <c:pt idx="7">
                  <c:v>485</c:v>
                </c:pt>
                <c:pt idx="8">
                  <c:v>361</c:v>
                </c:pt>
                <c:pt idx="9">
                  <c:v>467</c:v>
                </c:pt>
                <c:pt idx="10">
                  <c:v>322</c:v>
                </c:pt>
                <c:pt idx="11">
                  <c:v>226</c:v>
                </c:pt>
                <c:pt idx="12">
                  <c:v>102</c:v>
                </c:pt>
                <c:pt idx="13">
                  <c:v>47</c:v>
                </c:pt>
                <c:pt idx="14">
                  <c:v>17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AC-4854-8D39-FAB9EB2CD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13.9'!$Z$83:$Z$90</c:f>
              <c:numCache>
                <c:formatCode>#,##0</c:formatCode>
                <c:ptCount val="8"/>
                <c:pt idx="0">
                  <c:v>402</c:v>
                </c:pt>
                <c:pt idx="1">
                  <c:v>358</c:v>
                </c:pt>
                <c:pt idx="2">
                  <c:v>628</c:v>
                </c:pt>
                <c:pt idx="3">
                  <c:v>540</c:v>
                </c:pt>
                <c:pt idx="4">
                  <c:v>135</c:v>
                </c:pt>
                <c:pt idx="5">
                  <c:v>111</c:v>
                </c:pt>
                <c:pt idx="6">
                  <c:v>282</c:v>
                </c:pt>
                <c:pt idx="7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8-45DB-AAFB-34CFBB65DB32}"/>
            </c:ext>
          </c:extLst>
        </c:ser>
        <c:ser>
          <c:idx val="1"/>
          <c:order val="1"/>
          <c:tx>
            <c:strRef>
              <c:f>'Table 13.9'!$S$92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13.9'!$Z$93:$Z$100</c:f>
              <c:numCache>
                <c:formatCode>#,##0</c:formatCode>
                <c:ptCount val="8"/>
                <c:pt idx="0">
                  <c:v>287</c:v>
                </c:pt>
                <c:pt idx="1">
                  <c:v>612</c:v>
                </c:pt>
                <c:pt idx="2">
                  <c:v>118</c:v>
                </c:pt>
                <c:pt idx="3">
                  <c:v>726</c:v>
                </c:pt>
                <c:pt idx="4">
                  <c:v>535</c:v>
                </c:pt>
                <c:pt idx="5">
                  <c:v>201</c:v>
                </c:pt>
                <c:pt idx="6">
                  <c:v>33</c:v>
                </c:pt>
                <c:pt idx="7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B8-45DB-AAFB-34CFBB65D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13.1'!$Z$83:$Z$90</c:f>
              <c:numCache>
                <c:formatCode>#,##0</c:formatCode>
                <c:ptCount val="8"/>
                <c:pt idx="0">
                  <c:v>918</c:v>
                </c:pt>
                <c:pt idx="1">
                  <c:v>1228</c:v>
                </c:pt>
                <c:pt idx="2">
                  <c:v>1640</c:v>
                </c:pt>
                <c:pt idx="3">
                  <c:v>1701</c:v>
                </c:pt>
                <c:pt idx="4">
                  <c:v>406</c:v>
                </c:pt>
                <c:pt idx="5">
                  <c:v>352</c:v>
                </c:pt>
                <c:pt idx="6">
                  <c:v>533</c:v>
                </c:pt>
                <c:pt idx="7">
                  <c:v>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8-490C-9060-2C7E2204CBC5}"/>
            </c:ext>
          </c:extLst>
        </c:ser>
        <c:ser>
          <c:idx val="1"/>
          <c:order val="1"/>
          <c:tx>
            <c:strRef>
              <c:f>'Table 13.1'!$S$92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13.1'!$Z$93:$Z$100</c:f>
              <c:numCache>
                <c:formatCode>#,##0</c:formatCode>
                <c:ptCount val="8"/>
                <c:pt idx="0">
                  <c:v>871</c:v>
                </c:pt>
                <c:pt idx="1">
                  <c:v>2272</c:v>
                </c:pt>
                <c:pt idx="2">
                  <c:v>311</c:v>
                </c:pt>
                <c:pt idx="3">
                  <c:v>1917</c:v>
                </c:pt>
                <c:pt idx="4">
                  <c:v>1529</c:v>
                </c:pt>
                <c:pt idx="5">
                  <c:v>533</c:v>
                </c:pt>
                <c:pt idx="6">
                  <c:v>66</c:v>
                </c:pt>
                <c:pt idx="7">
                  <c:v>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F8-490C-9060-2C7E2204C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Katherine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13.9'!$V$8:$Z$8</c:f>
              <c:numCache>
                <c:formatCode>#,##0</c:formatCode>
                <c:ptCount val="5"/>
                <c:pt idx="0">
                  <c:v>47206</c:v>
                </c:pt>
                <c:pt idx="1">
                  <c:v>45163.56</c:v>
                </c:pt>
                <c:pt idx="2">
                  <c:v>46333.85</c:v>
                </c:pt>
                <c:pt idx="3">
                  <c:v>45165.33</c:v>
                </c:pt>
                <c:pt idx="4">
                  <c:v>47615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F-435B-9141-0FEF3BCB47B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48816</c:v>
                </c:pt>
                <c:pt idx="1">
                  <c:v>48329.32</c:v>
                </c:pt>
                <c:pt idx="2">
                  <c:v>50169</c:v>
                </c:pt>
                <c:pt idx="3">
                  <c:v>50280.88</c:v>
                </c:pt>
                <c:pt idx="4">
                  <c:v>52156.58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F-435B-9141-0FEF3BCB4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13.10'!$U$4:$Y$4</c:f>
              <c:numCache>
                <c:formatCode>#,##0</c:formatCode>
                <c:ptCount val="5"/>
                <c:pt idx="1">
                  <c:v>18895</c:v>
                </c:pt>
                <c:pt idx="2">
                  <c:v>19720</c:v>
                </c:pt>
                <c:pt idx="3">
                  <c:v>20451</c:v>
                </c:pt>
                <c:pt idx="4">
                  <c:v>22085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4-4889-9165-B0812314C47D}"/>
            </c:ext>
          </c:extLst>
        </c:ser>
        <c:ser>
          <c:idx val="1"/>
          <c:order val="1"/>
          <c:tx>
            <c:strRef>
              <c:f>'Table 13.10'!$S$7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13.10'!$U$7:$Y$7</c:f>
              <c:numCache>
                <c:formatCode>#,##0</c:formatCode>
                <c:ptCount val="5"/>
                <c:pt idx="1">
                  <c:v>12736</c:v>
                </c:pt>
                <c:pt idx="2">
                  <c:v>13779</c:v>
                </c:pt>
                <c:pt idx="3">
                  <c:v>13897</c:v>
                </c:pt>
                <c:pt idx="4">
                  <c:v>14553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4-4889-9165-B0812314C47D}"/>
            </c:ext>
          </c:extLst>
        </c:ser>
        <c:ser>
          <c:idx val="2"/>
          <c:order val="2"/>
          <c:tx>
            <c:strRef>
              <c:f>'Table 13.10'!$S$11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13.10'!$U$11:$Y$11</c:f>
              <c:numCache>
                <c:formatCode>#,##0</c:formatCode>
                <c:ptCount val="5"/>
                <c:pt idx="1">
                  <c:v>17166</c:v>
                </c:pt>
                <c:pt idx="2">
                  <c:v>17817</c:v>
                </c:pt>
                <c:pt idx="3">
                  <c:v>18595</c:v>
                </c:pt>
                <c:pt idx="4">
                  <c:v>20118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44-4889-9165-B0812314C47D}"/>
            </c:ext>
          </c:extLst>
        </c:ser>
        <c:ser>
          <c:idx val="3"/>
          <c:order val="3"/>
          <c:tx>
            <c:strRef>
              <c:f>'Table 13.10'!$S$12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13.10'!$U$12:$Y$12</c:f>
              <c:numCache>
                <c:formatCode>#,##0</c:formatCode>
                <c:ptCount val="5"/>
                <c:pt idx="1">
                  <c:v>1727</c:v>
                </c:pt>
                <c:pt idx="2">
                  <c:v>1898</c:v>
                </c:pt>
                <c:pt idx="3">
                  <c:v>1856</c:v>
                </c:pt>
                <c:pt idx="4">
                  <c:v>1964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44-4889-9165-B0812314C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Litchfield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13.10'!$AB$15:$AB$33</c:f>
              <c:numCache>
                <c:formatCode>0.0%</c:formatCode>
                <c:ptCount val="19"/>
                <c:pt idx="0">
                  <c:v>3.8242473555736373E-2</c:v>
                </c:pt>
                <c:pt idx="1">
                  <c:v>2.9382515143296265E-2</c:v>
                </c:pt>
                <c:pt idx="2">
                  <c:v>3.9191754814212096E-2</c:v>
                </c:pt>
                <c:pt idx="3">
                  <c:v>9.9448512792695062E-3</c:v>
                </c:pt>
                <c:pt idx="4">
                  <c:v>0.15880119338215351</c:v>
                </c:pt>
                <c:pt idx="5">
                  <c:v>2.6173040412259291E-2</c:v>
                </c:pt>
                <c:pt idx="6">
                  <c:v>8.0688906970436666E-2</c:v>
                </c:pt>
                <c:pt idx="7">
                  <c:v>5.6414429075128829E-2</c:v>
                </c:pt>
                <c:pt idx="8">
                  <c:v>5.2391284693969802E-2</c:v>
                </c:pt>
                <c:pt idx="9">
                  <c:v>3.3902902088418767E-3</c:v>
                </c:pt>
                <c:pt idx="10">
                  <c:v>1.5369315613416508E-2</c:v>
                </c:pt>
                <c:pt idx="11">
                  <c:v>1.9437663864026761E-2</c:v>
                </c:pt>
                <c:pt idx="12">
                  <c:v>5.1396799566042851E-2</c:v>
                </c:pt>
                <c:pt idx="13">
                  <c:v>7.5897296808606823E-2</c:v>
                </c:pt>
                <c:pt idx="14">
                  <c:v>0.10405930747672</c:v>
                </c:pt>
                <c:pt idx="15">
                  <c:v>6.3601844317873607E-2</c:v>
                </c:pt>
                <c:pt idx="16">
                  <c:v>7.9649217973058489E-2</c:v>
                </c:pt>
                <c:pt idx="17">
                  <c:v>1.9663683211282885E-2</c:v>
                </c:pt>
                <c:pt idx="18">
                  <c:v>5.2617304041225929E-2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0-4290-9AFD-F98A3FD45C4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0-4290-9AFD-F98A3FD45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13.10'!$Y$44:$Y$60</c:f>
              <c:numCache>
                <c:formatCode>#,##0</c:formatCode>
                <c:ptCount val="17"/>
                <c:pt idx="0">
                  <c:v>42</c:v>
                </c:pt>
                <c:pt idx="1">
                  <c:v>417</c:v>
                </c:pt>
                <c:pt idx="2">
                  <c:v>855</c:v>
                </c:pt>
                <c:pt idx="3">
                  <c:v>1036</c:v>
                </c:pt>
                <c:pt idx="4">
                  <c:v>1198</c:v>
                </c:pt>
                <c:pt idx="5">
                  <c:v>1270</c:v>
                </c:pt>
                <c:pt idx="6">
                  <c:v>1169</c:v>
                </c:pt>
                <c:pt idx="7">
                  <c:v>1139</c:v>
                </c:pt>
                <c:pt idx="8">
                  <c:v>1135</c:v>
                </c:pt>
                <c:pt idx="9">
                  <c:v>1296</c:v>
                </c:pt>
                <c:pt idx="10">
                  <c:v>1053</c:v>
                </c:pt>
                <c:pt idx="11">
                  <c:v>845</c:v>
                </c:pt>
                <c:pt idx="12">
                  <c:v>392</c:v>
                </c:pt>
                <c:pt idx="13">
                  <c:v>130</c:v>
                </c:pt>
                <c:pt idx="14">
                  <c:v>51</c:v>
                </c:pt>
                <c:pt idx="15">
                  <c:v>15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4-4B6E-9FF6-94DBC0B1368F}"/>
            </c:ext>
          </c:extLst>
        </c:ser>
        <c:ser>
          <c:idx val="1"/>
          <c:order val="1"/>
          <c:tx>
            <c:strRef>
              <c:f>'Table 13.10'!$S$62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13.10'!$Y$63:$Y$79</c:f>
              <c:numCache>
                <c:formatCode>#,##0</c:formatCode>
                <c:ptCount val="17"/>
                <c:pt idx="0">
                  <c:v>38</c:v>
                </c:pt>
                <c:pt idx="1">
                  <c:v>453</c:v>
                </c:pt>
                <c:pt idx="2">
                  <c:v>800</c:v>
                </c:pt>
                <c:pt idx="3">
                  <c:v>745</c:v>
                </c:pt>
                <c:pt idx="4">
                  <c:v>984</c:v>
                </c:pt>
                <c:pt idx="5">
                  <c:v>942</c:v>
                </c:pt>
                <c:pt idx="6">
                  <c:v>1103</c:v>
                </c:pt>
                <c:pt idx="7">
                  <c:v>972</c:v>
                </c:pt>
                <c:pt idx="8">
                  <c:v>985</c:v>
                </c:pt>
                <c:pt idx="9">
                  <c:v>1033</c:v>
                </c:pt>
                <c:pt idx="10">
                  <c:v>907</c:v>
                </c:pt>
                <c:pt idx="11">
                  <c:v>600</c:v>
                </c:pt>
                <c:pt idx="12">
                  <c:v>305</c:v>
                </c:pt>
                <c:pt idx="13">
                  <c:v>105</c:v>
                </c:pt>
                <c:pt idx="14">
                  <c:v>30</c:v>
                </c:pt>
                <c:pt idx="15">
                  <c:v>5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D4-4B6E-9FF6-94DBC0B13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13.10'!$Y$83:$Y$90</c:f>
              <c:numCache>
                <c:formatCode>#,##0</c:formatCode>
                <c:ptCount val="8"/>
                <c:pt idx="0">
                  <c:v>919</c:v>
                </c:pt>
                <c:pt idx="1">
                  <c:v>524</c:v>
                </c:pt>
                <c:pt idx="2">
                  <c:v>2119</c:v>
                </c:pt>
                <c:pt idx="3">
                  <c:v>633</c:v>
                </c:pt>
                <c:pt idx="4">
                  <c:v>217</c:v>
                </c:pt>
                <c:pt idx="5">
                  <c:v>224</c:v>
                </c:pt>
                <c:pt idx="6">
                  <c:v>976</c:v>
                </c:pt>
                <c:pt idx="7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8-4B95-9D6B-7F127E9A314A}"/>
            </c:ext>
          </c:extLst>
        </c:ser>
        <c:ser>
          <c:idx val="1"/>
          <c:order val="1"/>
          <c:tx>
            <c:strRef>
              <c:f>'Table 13.10'!$S$92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13.10'!$Y$93:$Y$100</c:f>
              <c:numCache>
                <c:formatCode>#,##0</c:formatCode>
                <c:ptCount val="8"/>
                <c:pt idx="0">
                  <c:v>702</c:v>
                </c:pt>
                <c:pt idx="1">
                  <c:v>1020</c:v>
                </c:pt>
                <c:pt idx="2">
                  <c:v>329</c:v>
                </c:pt>
                <c:pt idx="3">
                  <c:v>900</c:v>
                </c:pt>
                <c:pt idx="4">
                  <c:v>1469</c:v>
                </c:pt>
                <c:pt idx="5">
                  <c:v>502</c:v>
                </c:pt>
                <c:pt idx="6">
                  <c:v>121</c:v>
                </c:pt>
                <c:pt idx="7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F8-4B95-9D6B-7F127E9A3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Litchfield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13.10'!$U$8:$Y$8</c:f>
              <c:numCache>
                <c:formatCode>#,##0</c:formatCode>
                <c:ptCount val="5"/>
                <c:pt idx="1">
                  <c:v>56212.84</c:v>
                </c:pt>
                <c:pt idx="2">
                  <c:v>56461.95</c:v>
                </c:pt>
                <c:pt idx="3">
                  <c:v>58534</c:v>
                </c:pt>
                <c:pt idx="4">
                  <c:v>60271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7-4B77-A50D-DB6004E9E25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48816</c:v>
                </c:pt>
                <c:pt idx="2">
                  <c:v>48329.32</c:v>
                </c:pt>
                <c:pt idx="3">
                  <c:v>50169</c:v>
                </c:pt>
                <c:pt idx="4">
                  <c:v>50280.88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7-4B77-A50D-DB6004E9E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13.10'!$V$4:$Z$4</c:f>
              <c:numCache>
                <c:formatCode>#,##0</c:formatCode>
                <c:ptCount val="5"/>
                <c:pt idx="0">
                  <c:v>18895</c:v>
                </c:pt>
                <c:pt idx="1">
                  <c:v>19720</c:v>
                </c:pt>
                <c:pt idx="2">
                  <c:v>20451</c:v>
                </c:pt>
                <c:pt idx="3">
                  <c:v>22085</c:v>
                </c:pt>
                <c:pt idx="4">
                  <c:v>22121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0-4F59-A1FF-555752227E5D}"/>
            </c:ext>
          </c:extLst>
        </c:ser>
        <c:ser>
          <c:idx val="1"/>
          <c:order val="1"/>
          <c:tx>
            <c:strRef>
              <c:f>'Table 13.10'!$S$7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13.10'!$V$7:$Z$7</c:f>
              <c:numCache>
                <c:formatCode>#,##0</c:formatCode>
                <c:ptCount val="5"/>
                <c:pt idx="0">
                  <c:v>12736</c:v>
                </c:pt>
                <c:pt idx="1">
                  <c:v>13779</c:v>
                </c:pt>
                <c:pt idx="2">
                  <c:v>13897</c:v>
                </c:pt>
                <c:pt idx="3">
                  <c:v>14553</c:v>
                </c:pt>
                <c:pt idx="4">
                  <c:v>15002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0-4F59-A1FF-555752227E5D}"/>
            </c:ext>
          </c:extLst>
        </c:ser>
        <c:ser>
          <c:idx val="2"/>
          <c:order val="2"/>
          <c:tx>
            <c:strRef>
              <c:f>'Table 13.10'!$S$11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13.10'!$V$11:$Z$11</c:f>
              <c:numCache>
                <c:formatCode>#,##0</c:formatCode>
                <c:ptCount val="5"/>
                <c:pt idx="0">
                  <c:v>17166</c:v>
                </c:pt>
                <c:pt idx="1">
                  <c:v>17817</c:v>
                </c:pt>
                <c:pt idx="2">
                  <c:v>18595</c:v>
                </c:pt>
                <c:pt idx="3">
                  <c:v>20118</c:v>
                </c:pt>
                <c:pt idx="4">
                  <c:v>20186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30-4F59-A1FF-555752227E5D}"/>
            </c:ext>
          </c:extLst>
        </c:ser>
        <c:ser>
          <c:idx val="3"/>
          <c:order val="3"/>
          <c:tx>
            <c:strRef>
              <c:f>'Table 13.10'!$S$12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'Table 13.10'!$V$12:$Z$12</c:f>
              <c:numCache>
                <c:formatCode>#,##0</c:formatCode>
                <c:ptCount val="5"/>
                <c:pt idx="0">
                  <c:v>1727</c:v>
                </c:pt>
                <c:pt idx="1">
                  <c:v>1898</c:v>
                </c:pt>
                <c:pt idx="2">
                  <c:v>1856</c:v>
                </c:pt>
                <c:pt idx="3">
                  <c:v>1964</c:v>
                </c:pt>
                <c:pt idx="4">
                  <c:v>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30-4F59-A1FF-555752227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Litchfield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13.10'!$AB$15:$AB$33</c:f>
              <c:numCache>
                <c:formatCode>0.0%</c:formatCode>
                <c:ptCount val="19"/>
                <c:pt idx="0">
                  <c:v>3.8242473555736373E-2</c:v>
                </c:pt>
                <c:pt idx="1">
                  <c:v>2.9382515143296265E-2</c:v>
                </c:pt>
                <c:pt idx="2">
                  <c:v>3.9191754814212096E-2</c:v>
                </c:pt>
                <c:pt idx="3">
                  <c:v>9.9448512792695062E-3</c:v>
                </c:pt>
                <c:pt idx="4">
                  <c:v>0.15880119338215351</c:v>
                </c:pt>
                <c:pt idx="5">
                  <c:v>2.6173040412259291E-2</c:v>
                </c:pt>
                <c:pt idx="6">
                  <c:v>8.0688906970436666E-2</c:v>
                </c:pt>
                <c:pt idx="7">
                  <c:v>5.6414429075128829E-2</c:v>
                </c:pt>
                <c:pt idx="8">
                  <c:v>5.2391284693969802E-2</c:v>
                </c:pt>
                <c:pt idx="9">
                  <c:v>3.3902902088418767E-3</c:v>
                </c:pt>
                <c:pt idx="10">
                  <c:v>1.5369315613416508E-2</c:v>
                </c:pt>
                <c:pt idx="11">
                  <c:v>1.9437663864026761E-2</c:v>
                </c:pt>
                <c:pt idx="12">
                  <c:v>5.1396799566042851E-2</c:v>
                </c:pt>
                <c:pt idx="13">
                  <c:v>7.5897296808606823E-2</c:v>
                </c:pt>
                <c:pt idx="14">
                  <c:v>0.10405930747672</c:v>
                </c:pt>
                <c:pt idx="15">
                  <c:v>6.3601844317873607E-2</c:v>
                </c:pt>
                <c:pt idx="16">
                  <c:v>7.9649217973058489E-2</c:v>
                </c:pt>
                <c:pt idx="17">
                  <c:v>1.9663683211282885E-2</c:v>
                </c:pt>
                <c:pt idx="18">
                  <c:v>5.2617304041225929E-2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9-4B6B-80B0-1657FEE51B8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2.3110766045548653E-2</c:v>
                </c:pt>
                <c:pt idx="1">
                  <c:v>1.456176673567978E-2</c:v>
                </c:pt>
                <c:pt idx="2">
                  <c:v>2.3300552104899931E-2</c:v>
                </c:pt>
                <c:pt idx="3">
                  <c:v>7.9968944099378884E-3</c:v>
                </c:pt>
                <c:pt idx="4">
                  <c:v>8.0840234644582468E-2</c:v>
                </c:pt>
                <c:pt idx="5">
                  <c:v>1.8775879917184265E-2</c:v>
                </c:pt>
                <c:pt idx="6">
                  <c:v>8.9704106280193235E-2</c:v>
                </c:pt>
                <c:pt idx="7">
                  <c:v>9.9353002070393381E-2</c:v>
                </c:pt>
                <c:pt idx="8">
                  <c:v>4.1360420979986198E-2</c:v>
                </c:pt>
                <c:pt idx="9">
                  <c:v>6.1594202898550728E-3</c:v>
                </c:pt>
                <c:pt idx="10">
                  <c:v>1.3932022084195998E-2</c:v>
                </c:pt>
                <c:pt idx="11">
                  <c:v>1.570048309178744E-2</c:v>
                </c:pt>
                <c:pt idx="12">
                  <c:v>5.2010006901311252E-2</c:v>
                </c:pt>
                <c:pt idx="13">
                  <c:v>7.6997066942719114E-2</c:v>
                </c:pt>
                <c:pt idx="14">
                  <c:v>0.11344030365769496</c:v>
                </c:pt>
                <c:pt idx="15">
                  <c:v>8.3169427191166323E-2</c:v>
                </c:pt>
                <c:pt idx="16">
                  <c:v>0.14643719806763286</c:v>
                </c:pt>
                <c:pt idx="17">
                  <c:v>2.7894237405106971E-2</c:v>
                </c:pt>
                <c:pt idx="18">
                  <c:v>5.2807971014492756E-2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29-4B6B-80B0-1657FEE51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13.10'!$Z$44:$Z$60</c:f>
              <c:numCache>
                <c:formatCode>#,##0</c:formatCode>
                <c:ptCount val="17"/>
                <c:pt idx="0">
                  <c:v>45</c:v>
                </c:pt>
                <c:pt idx="1">
                  <c:v>443</c:v>
                </c:pt>
                <c:pt idx="2">
                  <c:v>833</c:v>
                </c:pt>
                <c:pt idx="3">
                  <c:v>1075</c:v>
                </c:pt>
                <c:pt idx="4">
                  <c:v>1256</c:v>
                </c:pt>
                <c:pt idx="5">
                  <c:v>1266</c:v>
                </c:pt>
                <c:pt idx="6">
                  <c:v>1184</c:v>
                </c:pt>
                <c:pt idx="7">
                  <c:v>1182</c:v>
                </c:pt>
                <c:pt idx="8">
                  <c:v>1074</c:v>
                </c:pt>
                <c:pt idx="9">
                  <c:v>1240</c:v>
                </c:pt>
                <c:pt idx="10">
                  <c:v>1078</c:v>
                </c:pt>
                <c:pt idx="11">
                  <c:v>838</c:v>
                </c:pt>
                <c:pt idx="12">
                  <c:v>412</c:v>
                </c:pt>
                <c:pt idx="13">
                  <c:v>129</c:v>
                </c:pt>
                <c:pt idx="14">
                  <c:v>53</c:v>
                </c:pt>
                <c:pt idx="15">
                  <c:v>16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F-48EE-9C5B-A8FA1C7FC43C}"/>
            </c:ext>
          </c:extLst>
        </c:ser>
        <c:ser>
          <c:idx val="1"/>
          <c:order val="1"/>
          <c:tx>
            <c:strRef>
              <c:f>'Table 13.10'!$S$62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13.10'!$Z$63:$Z$79</c:f>
              <c:numCache>
                <c:formatCode>#,##0</c:formatCode>
                <c:ptCount val="17"/>
                <c:pt idx="0">
                  <c:v>30</c:v>
                </c:pt>
                <c:pt idx="1">
                  <c:v>469</c:v>
                </c:pt>
                <c:pt idx="2">
                  <c:v>705</c:v>
                </c:pt>
                <c:pt idx="3">
                  <c:v>820</c:v>
                </c:pt>
                <c:pt idx="4">
                  <c:v>916</c:v>
                </c:pt>
                <c:pt idx="5">
                  <c:v>934</c:v>
                </c:pt>
                <c:pt idx="6">
                  <c:v>1093</c:v>
                </c:pt>
                <c:pt idx="7">
                  <c:v>983</c:v>
                </c:pt>
                <c:pt idx="8">
                  <c:v>965</c:v>
                </c:pt>
                <c:pt idx="9">
                  <c:v>1037</c:v>
                </c:pt>
                <c:pt idx="10">
                  <c:v>891</c:v>
                </c:pt>
                <c:pt idx="11">
                  <c:v>650</c:v>
                </c:pt>
                <c:pt idx="12">
                  <c:v>305</c:v>
                </c:pt>
                <c:pt idx="13">
                  <c:v>121</c:v>
                </c:pt>
                <c:pt idx="14">
                  <c:v>45</c:v>
                </c:pt>
                <c:pt idx="15">
                  <c:v>6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2F-48EE-9C5B-A8FA1C7FC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13.10'!$Z$83:$Z$90</c:f>
              <c:numCache>
                <c:formatCode>#,##0</c:formatCode>
                <c:ptCount val="8"/>
                <c:pt idx="0">
                  <c:v>938</c:v>
                </c:pt>
                <c:pt idx="1">
                  <c:v>514</c:v>
                </c:pt>
                <c:pt idx="2">
                  <c:v>2190</c:v>
                </c:pt>
                <c:pt idx="3">
                  <c:v>678</c:v>
                </c:pt>
                <c:pt idx="4">
                  <c:v>232</c:v>
                </c:pt>
                <c:pt idx="5">
                  <c:v>213</c:v>
                </c:pt>
                <c:pt idx="6">
                  <c:v>1004</c:v>
                </c:pt>
                <c:pt idx="7">
                  <c:v>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6-4A63-93E3-95BF508E6EA3}"/>
            </c:ext>
          </c:extLst>
        </c:ser>
        <c:ser>
          <c:idx val="1"/>
          <c:order val="1"/>
          <c:tx>
            <c:strRef>
              <c:f>'Table 13.10'!$S$92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13.10'!$Z$93:$Z$100</c:f>
              <c:numCache>
                <c:formatCode>#,##0</c:formatCode>
                <c:ptCount val="8"/>
                <c:pt idx="0">
                  <c:v>731</c:v>
                </c:pt>
                <c:pt idx="1">
                  <c:v>1038</c:v>
                </c:pt>
                <c:pt idx="2">
                  <c:v>324</c:v>
                </c:pt>
                <c:pt idx="3">
                  <c:v>931</c:v>
                </c:pt>
                <c:pt idx="4">
                  <c:v>1524</c:v>
                </c:pt>
                <c:pt idx="5">
                  <c:v>513</c:v>
                </c:pt>
                <c:pt idx="6">
                  <c:v>146</c:v>
                </c:pt>
                <c:pt idx="7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86-4A63-93E3-95BF508E6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3.xml"/><Relationship Id="rId7" Type="http://schemas.openxmlformats.org/officeDocument/2006/relationships/chart" Target="../charts/chart46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image" Target="../media/image1.png"/><Relationship Id="rId11" Type="http://schemas.openxmlformats.org/officeDocument/2006/relationships/chart" Target="../charts/chart50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3.xml"/><Relationship Id="rId7" Type="http://schemas.openxmlformats.org/officeDocument/2006/relationships/chart" Target="../charts/chart56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image" Target="../media/image1.png"/><Relationship Id="rId11" Type="http://schemas.openxmlformats.org/officeDocument/2006/relationships/chart" Target="../charts/chart60.xml"/><Relationship Id="rId5" Type="http://schemas.openxmlformats.org/officeDocument/2006/relationships/chart" Target="../charts/chart55.xml"/><Relationship Id="rId10" Type="http://schemas.openxmlformats.org/officeDocument/2006/relationships/chart" Target="../charts/chart59.xml"/><Relationship Id="rId4" Type="http://schemas.openxmlformats.org/officeDocument/2006/relationships/chart" Target="../charts/chart54.xml"/><Relationship Id="rId9" Type="http://schemas.openxmlformats.org/officeDocument/2006/relationships/chart" Target="../charts/chart58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3.xml"/><Relationship Id="rId7" Type="http://schemas.openxmlformats.org/officeDocument/2006/relationships/chart" Target="../charts/chart66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image" Target="../media/image1.png"/><Relationship Id="rId11" Type="http://schemas.openxmlformats.org/officeDocument/2006/relationships/chart" Target="../charts/chart70.xml"/><Relationship Id="rId5" Type="http://schemas.openxmlformats.org/officeDocument/2006/relationships/chart" Target="../charts/chart65.xml"/><Relationship Id="rId10" Type="http://schemas.openxmlformats.org/officeDocument/2006/relationships/chart" Target="../charts/chart69.xml"/><Relationship Id="rId4" Type="http://schemas.openxmlformats.org/officeDocument/2006/relationships/chart" Target="../charts/chart64.xml"/><Relationship Id="rId9" Type="http://schemas.openxmlformats.org/officeDocument/2006/relationships/chart" Target="../charts/chart6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7.xml"/><Relationship Id="rId3" Type="http://schemas.openxmlformats.org/officeDocument/2006/relationships/chart" Target="../charts/chart73.xml"/><Relationship Id="rId7" Type="http://schemas.openxmlformats.org/officeDocument/2006/relationships/chart" Target="../charts/chart76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image" Target="../media/image1.png"/><Relationship Id="rId11" Type="http://schemas.openxmlformats.org/officeDocument/2006/relationships/chart" Target="../charts/chart80.xml"/><Relationship Id="rId5" Type="http://schemas.openxmlformats.org/officeDocument/2006/relationships/chart" Target="../charts/chart75.xml"/><Relationship Id="rId10" Type="http://schemas.openxmlformats.org/officeDocument/2006/relationships/chart" Target="../charts/chart79.xml"/><Relationship Id="rId4" Type="http://schemas.openxmlformats.org/officeDocument/2006/relationships/chart" Target="../charts/chart74.xml"/><Relationship Id="rId9" Type="http://schemas.openxmlformats.org/officeDocument/2006/relationships/chart" Target="../charts/chart78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chart" Target="../charts/chart83.xml"/><Relationship Id="rId7" Type="http://schemas.openxmlformats.org/officeDocument/2006/relationships/chart" Target="../charts/chart86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image" Target="../media/image1.png"/><Relationship Id="rId11" Type="http://schemas.openxmlformats.org/officeDocument/2006/relationships/chart" Target="../charts/chart90.xml"/><Relationship Id="rId5" Type="http://schemas.openxmlformats.org/officeDocument/2006/relationships/chart" Target="../charts/chart85.xml"/><Relationship Id="rId10" Type="http://schemas.openxmlformats.org/officeDocument/2006/relationships/chart" Target="../charts/chart89.xml"/><Relationship Id="rId4" Type="http://schemas.openxmlformats.org/officeDocument/2006/relationships/chart" Target="../charts/chart84.xml"/><Relationship Id="rId9" Type="http://schemas.openxmlformats.org/officeDocument/2006/relationships/chart" Target="../charts/chart8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7.xml"/><Relationship Id="rId3" Type="http://schemas.openxmlformats.org/officeDocument/2006/relationships/chart" Target="../charts/chart93.xml"/><Relationship Id="rId7" Type="http://schemas.openxmlformats.org/officeDocument/2006/relationships/chart" Target="../charts/chart96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image" Target="../media/image1.png"/><Relationship Id="rId11" Type="http://schemas.openxmlformats.org/officeDocument/2006/relationships/chart" Target="../charts/chart100.xml"/><Relationship Id="rId5" Type="http://schemas.openxmlformats.org/officeDocument/2006/relationships/chart" Target="../charts/chart95.xml"/><Relationship Id="rId10" Type="http://schemas.openxmlformats.org/officeDocument/2006/relationships/chart" Target="../charts/chart99.xml"/><Relationship Id="rId4" Type="http://schemas.openxmlformats.org/officeDocument/2006/relationships/chart" Target="../charts/chart94.xml"/><Relationship Id="rId9" Type="http://schemas.openxmlformats.org/officeDocument/2006/relationships/chart" Target="../charts/chart98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3.xml"/><Relationship Id="rId7" Type="http://schemas.openxmlformats.org/officeDocument/2006/relationships/chart" Target="../charts/chart106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6" Type="http://schemas.openxmlformats.org/officeDocument/2006/relationships/image" Target="../media/image1.png"/><Relationship Id="rId11" Type="http://schemas.openxmlformats.org/officeDocument/2006/relationships/chart" Target="../charts/chart110.xml"/><Relationship Id="rId5" Type="http://schemas.openxmlformats.org/officeDocument/2006/relationships/chart" Target="../charts/chart105.xml"/><Relationship Id="rId10" Type="http://schemas.openxmlformats.org/officeDocument/2006/relationships/chart" Target="../charts/chart109.xml"/><Relationship Id="rId4" Type="http://schemas.openxmlformats.org/officeDocument/2006/relationships/chart" Target="../charts/chart104.xml"/><Relationship Id="rId9" Type="http://schemas.openxmlformats.org/officeDocument/2006/relationships/chart" Target="../charts/chart108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7.xml"/><Relationship Id="rId3" Type="http://schemas.openxmlformats.org/officeDocument/2006/relationships/chart" Target="../charts/chart113.xml"/><Relationship Id="rId7" Type="http://schemas.openxmlformats.org/officeDocument/2006/relationships/chart" Target="../charts/chart116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image" Target="../media/image1.png"/><Relationship Id="rId11" Type="http://schemas.openxmlformats.org/officeDocument/2006/relationships/chart" Target="../charts/chart120.xml"/><Relationship Id="rId5" Type="http://schemas.openxmlformats.org/officeDocument/2006/relationships/chart" Target="../charts/chart115.xml"/><Relationship Id="rId10" Type="http://schemas.openxmlformats.org/officeDocument/2006/relationships/chart" Target="../charts/chart119.xml"/><Relationship Id="rId4" Type="http://schemas.openxmlformats.org/officeDocument/2006/relationships/chart" Target="../charts/chart114.xml"/><Relationship Id="rId9" Type="http://schemas.openxmlformats.org/officeDocument/2006/relationships/chart" Target="../charts/chart118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7.xml"/><Relationship Id="rId3" Type="http://schemas.openxmlformats.org/officeDocument/2006/relationships/chart" Target="../charts/chart123.xml"/><Relationship Id="rId7" Type="http://schemas.openxmlformats.org/officeDocument/2006/relationships/chart" Target="../charts/chart126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image" Target="../media/image1.png"/><Relationship Id="rId11" Type="http://schemas.openxmlformats.org/officeDocument/2006/relationships/chart" Target="../charts/chart130.xml"/><Relationship Id="rId5" Type="http://schemas.openxmlformats.org/officeDocument/2006/relationships/chart" Target="../charts/chart125.xml"/><Relationship Id="rId10" Type="http://schemas.openxmlformats.org/officeDocument/2006/relationships/chart" Target="../charts/chart129.xml"/><Relationship Id="rId4" Type="http://schemas.openxmlformats.org/officeDocument/2006/relationships/chart" Target="../charts/chart124.xml"/><Relationship Id="rId9" Type="http://schemas.openxmlformats.org/officeDocument/2006/relationships/chart" Target="../charts/chart128.xml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7.xml"/><Relationship Id="rId3" Type="http://schemas.openxmlformats.org/officeDocument/2006/relationships/chart" Target="../charts/chart133.xml"/><Relationship Id="rId7" Type="http://schemas.openxmlformats.org/officeDocument/2006/relationships/chart" Target="../charts/chart136.xml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Relationship Id="rId6" Type="http://schemas.openxmlformats.org/officeDocument/2006/relationships/image" Target="../media/image1.png"/><Relationship Id="rId11" Type="http://schemas.openxmlformats.org/officeDocument/2006/relationships/chart" Target="../charts/chart140.xml"/><Relationship Id="rId5" Type="http://schemas.openxmlformats.org/officeDocument/2006/relationships/chart" Target="../charts/chart135.xml"/><Relationship Id="rId10" Type="http://schemas.openxmlformats.org/officeDocument/2006/relationships/chart" Target="../charts/chart139.xml"/><Relationship Id="rId4" Type="http://schemas.openxmlformats.org/officeDocument/2006/relationships/chart" Target="../charts/chart134.xml"/><Relationship Id="rId9" Type="http://schemas.openxmlformats.org/officeDocument/2006/relationships/chart" Target="../charts/chart138.xml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7.xml"/><Relationship Id="rId3" Type="http://schemas.openxmlformats.org/officeDocument/2006/relationships/chart" Target="../charts/chart143.xml"/><Relationship Id="rId7" Type="http://schemas.openxmlformats.org/officeDocument/2006/relationships/chart" Target="../charts/chart146.xml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Relationship Id="rId6" Type="http://schemas.openxmlformats.org/officeDocument/2006/relationships/image" Target="../media/image1.png"/><Relationship Id="rId11" Type="http://schemas.openxmlformats.org/officeDocument/2006/relationships/chart" Target="../charts/chart150.xml"/><Relationship Id="rId5" Type="http://schemas.openxmlformats.org/officeDocument/2006/relationships/chart" Target="../charts/chart145.xml"/><Relationship Id="rId10" Type="http://schemas.openxmlformats.org/officeDocument/2006/relationships/chart" Target="../charts/chart149.xml"/><Relationship Id="rId4" Type="http://schemas.openxmlformats.org/officeDocument/2006/relationships/chart" Target="../charts/chart144.xml"/><Relationship Id="rId9" Type="http://schemas.openxmlformats.org/officeDocument/2006/relationships/chart" Target="../charts/chart14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7.xml"/><Relationship Id="rId3" Type="http://schemas.openxmlformats.org/officeDocument/2006/relationships/chart" Target="../charts/chart153.xml"/><Relationship Id="rId7" Type="http://schemas.openxmlformats.org/officeDocument/2006/relationships/chart" Target="../charts/chart156.xml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6" Type="http://schemas.openxmlformats.org/officeDocument/2006/relationships/image" Target="../media/image1.png"/><Relationship Id="rId11" Type="http://schemas.openxmlformats.org/officeDocument/2006/relationships/chart" Target="../charts/chart160.xml"/><Relationship Id="rId5" Type="http://schemas.openxmlformats.org/officeDocument/2006/relationships/chart" Target="../charts/chart155.xml"/><Relationship Id="rId10" Type="http://schemas.openxmlformats.org/officeDocument/2006/relationships/chart" Target="../charts/chart159.xml"/><Relationship Id="rId4" Type="http://schemas.openxmlformats.org/officeDocument/2006/relationships/chart" Target="../charts/chart154.xml"/><Relationship Id="rId9" Type="http://schemas.openxmlformats.org/officeDocument/2006/relationships/chart" Target="../charts/chart158.xml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7.xml"/><Relationship Id="rId3" Type="http://schemas.openxmlformats.org/officeDocument/2006/relationships/chart" Target="../charts/chart163.xml"/><Relationship Id="rId7" Type="http://schemas.openxmlformats.org/officeDocument/2006/relationships/chart" Target="../charts/chart166.xml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6" Type="http://schemas.openxmlformats.org/officeDocument/2006/relationships/image" Target="../media/image1.png"/><Relationship Id="rId11" Type="http://schemas.openxmlformats.org/officeDocument/2006/relationships/chart" Target="../charts/chart170.xml"/><Relationship Id="rId5" Type="http://schemas.openxmlformats.org/officeDocument/2006/relationships/chart" Target="../charts/chart165.xml"/><Relationship Id="rId10" Type="http://schemas.openxmlformats.org/officeDocument/2006/relationships/chart" Target="../charts/chart169.xml"/><Relationship Id="rId4" Type="http://schemas.openxmlformats.org/officeDocument/2006/relationships/chart" Target="../charts/chart164.xml"/><Relationship Id="rId9" Type="http://schemas.openxmlformats.org/officeDocument/2006/relationships/chart" Target="../charts/chart168.xml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7.xml"/><Relationship Id="rId3" Type="http://schemas.openxmlformats.org/officeDocument/2006/relationships/chart" Target="../charts/chart173.xml"/><Relationship Id="rId7" Type="http://schemas.openxmlformats.org/officeDocument/2006/relationships/chart" Target="../charts/chart176.xml"/><Relationship Id="rId2" Type="http://schemas.openxmlformats.org/officeDocument/2006/relationships/chart" Target="../charts/chart172.xml"/><Relationship Id="rId1" Type="http://schemas.openxmlformats.org/officeDocument/2006/relationships/chart" Target="../charts/chart171.xml"/><Relationship Id="rId6" Type="http://schemas.openxmlformats.org/officeDocument/2006/relationships/image" Target="../media/image1.png"/><Relationship Id="rId11" Type="http://schemas.openxmlformats.org/officeDocument/2006/relationships/chart" Target="../charts/chart180.xml"/><Relationship Id="rId5" Type="http://schemas.openxmlformats.org/officeDocument/2006/relationships/chart" Target="../charts/chart175.xml"/><Relationship Id="rId10" Type="http://schemas.openxmlformats.org/officeDocument/2006/relationships/chart" Target="../charts/chart179.xml"/><Relationship Id="rId4" Type="http://schemas.openxmlformats.org/officeDocument/2006/relationships/chart" Target="../charts/chart174.xml"/><Relationship Id="rId9" Type="http://schemas.openxmlformats.org/officeDocument/2006/relationships/chart" Target="../charts/chart17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3.xml"/><Relationship Id="rId7" Type="http://schemas.openxmlformats.org/officeDocument/2006/relationships/chart" Target="../charts/chart16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.png"/><Relationship Id="rId11" Type="http://schemas.openxmlformats.org/officeDocument/2006/relationships/chart" Target="../charts/chart20.xml"/><Relationship Id="rId5" Type="http://schemas.openxmlformats.org/officeDocument/2006/relationships/chart" Target="../charts/chart15.xml"/><Relationship Id="rId10" Type="http://schemas.openxmlformats.org/officeDocument/2006/relationships/chart" Target="../charts/chart19.xml"/><Relationship Id="rId4" Type="http://schemas.openxmlformats.org/officeDocument/2006/relationships/chart" Target="../charts/chart14.xml"/><Relationship Id="rId9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3.xml"/><Relationship Id="rId7" Type="http://schemas.openxmlformats.org/officeDocument/2006/relationships/chart" Target="../charts/chart26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11" Type="http://schemas.openxmlformats.org/officeDocument/2006/relationships/chart" Target="../charts/chart30.xml"/><Relationship Id="rId5" Type="http://schemas.openxmlformats.org/officeDocument/2006/relationships/chart" Target="../charts/chart25.xml"/><Relationship Id="rId10" Type="http://schemas.openxmlformats.org/officeDocument/2006/relationships/chart" Target="../charts/chart29.xml"/><Relationship Id="rId4" Type="http://schemas.openxmlformats.org/officeDocument/2006/relationships/chart" Target="../charts/chart24.xml"/><Relationship Id="rId9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3.xml"/><Relationship Id="rId7" Type="http://schemas.openxmlformats.org/officeDocument/2006/relationships/chart" Target="../charts/chart36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image" Target="../media/image1.png"/><Relationship Id="rId11" Type="http://schemas.openxmlformats.org/officeDocument/2006/relationships/chart" Target="../charts/chart40.xml"/><Relationship Id="rId5" Type="http://schemas.openxmlformats.org/officeDocument/2006/relationships/chart" Target="../charts/chart35.xml"/><Relationship Id="rId10" Type="http://schemas.openxmlformats.org/officeDocument/2006/relationships/chart" Target="../charts/chart39.xml"/><Relationship Id="rId4" Type="http://schemas.openxmlformats.org/officeDocument/2006/relationships/chart" Target="../charts/chart34.xml"/><Relationship Id="rId9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9C164C-B60D-436D-BF04-67385F732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B5E8D8-1604-4BAB-BA51-6074ABA58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C45DD2-5747-47A3-856E-699663053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E4B7B2-9912-45E4-A3D5-D445987AF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E7113A8-64FE-40C5-921F-47BEC2113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D5F76FA-C18F-453E-B470-170002007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B8C0EC3-265B-479B-A757-2F4D5F3AC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BB6B080-E7EE-4D9B-913F-5422CA31F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7B12E35-D5F6-484A-977A-3C02942D0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B1DD3A9-DA3F-4199-8C93-57B6747D5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5040FEB-B6CC-4253-BE5D-5AE3DA73F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5ED1306-8655-4D9C-A9C5-64A5AC543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B4221C-FC3B-40CA-BA5B-175781B31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50FE79-75F4-4F9F-992D-2698D8B9D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A0FFA1D-A88B-4F5A-990B-015F0AE43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963837-6EB3-4067-8A86-BBEC21C01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73F113D-EE4B-48EE-8BC6-CB93B6E43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A8BEAC-6C88-4C10-AD03-3722A2E6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CD90099-3F0A-48CB-A739-F780BF42C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E2FB9D5-7B62-48D5-9DCE-4174DC934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2F44718-D1EB-4FBC-B8E6-B07117E98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6FD6728-468F-443C-88FE-2FCBF7380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F81B69D-EDAD-408F-9517-ABFAFDB33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142A43-B7A0-430D-AEA4-B24FBC035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63F599-066F-44BB-B8C4-E4EAACC61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1F7CE30-24CB-4341-B676-44B96C505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200C5F-0866-48DF-9FC4-DCB732824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9351841-1A7E-46F7-B9F6-4F9CAB50C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4495D0C-7077-42F0-9D35-FEF0AD766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BEF5CD9-7E31-4A2B-B98C-E49F2642A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00B0C68-16B8-4127-86C3-A27FD232F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C281437-1AB7-4F5A-826E-907B6B45D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435D0EF-5292-4FC9-9A06-69CC5BBDD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941931E-875C-4DF6-A660-BAD994D40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EB80B2-65E2-4671-99FA-5255EC8EA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C594EC-614F-48B9-A987-AE8B83A02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1077C04-2E0A-4CCD-A395-6B7FCF0FC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5B0F482-952B-4340-92D6-E300CDA65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F017EE-2313-4156-A4D8-1DE255BD0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870F04D-F839-4A60-85DF-BBF887D75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502C8B1-FC94-40C6-9016-F2ECDDD02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88A2E29-3D7C-4908-8233-998B255A7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D47CD92-FF38-4187-8A4D-5140554A5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2D7445B-1B71-4258-ACCE-4F53E9A19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F81D200-5817-4C5C-B138-08129A375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904EEB-1448-42D7-A147-BEA0D83A2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F04485-43A8-4FED-93B2-15C02E18E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A3A2D6F-5D58-4904-8D1E-17A5F0DC9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8B02A76-7D2B-4167-B4F4-978949B8D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4FF0DEC-5884-4CF1-BACB-5AD5CB58B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5DE4F55-9FE2-43D3-A8FF-067F9FA6C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73BAF5A-7B33-41D6-83E6-FF2C8852E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04A42A3-664D-49DF-991E-4F2C80A19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71998A1-BADD-4F4F-BED7-C35DC6CBC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03C5D0E-550B-4406-9822-93DD5FD6A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6215E70-B5AB-4244-B4F4-86160056E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BFB7B8-A03E-47B5-87ED-F6300EFC85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2D2F32-878C-40DF-8C9E-B164BE0EC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CE0BDB4-3417-4967-8431-B92A2F2D2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93D47D6-4100-4F71-83B8-B451C28DF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CAB5202-53C2-4632-811D-456A431F1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688BA10-07F3-4BCE-97C0-3B8687ACE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2CB19D9-BFE8-4B0F-A143-A16484CE9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A0009D0-E255-4557-AF83-5E02B85B6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4E49479-2C29-470A-BB10-768672DF5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D8D9F48-1B00-494B-A943-E62785EDF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6C25BAE-FF21-4551-B1A6-9C29DCCE5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1A0B42-8AF3-4F60-B7DC-170BB8236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B3D4F4-5607-47F6-931B-6EB3E0F25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669487-4F13-4CFB-B332-0C010CCC1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F41040C-C2AD-4347-B748-04064195E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0360F0F-E931-4551-B07E-BF8359579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D1805C-007C-479E-8D34-768626D82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E474EEE-FD6A-43CF-A8CA-79F7855FA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D05FE4B-0EA3-44B1-BD6B-86CEA440B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5D47901-370E-43C4-8586-3132F12130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C28BD43-E33D-4668-A098-1788FFB68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D0D31A5-0432-433B-8632-FC23BD513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FE7FE0-4084-4266-858C-6D97066F2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AA3D21-5F3A-4383-8380-499C69FDF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5104E3-1145-4279-960D-267FE52B2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5663F6-302B-4035-99C1-C700843B8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926C9DF-011B-4731-A6AF-797E83271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3833320-5383-40E5-9236-3C148819F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0BAD5A9-9E5E-4B97-83CA-164E6E112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10E6863-A6EC-4BC1-88E5-AD1BB7371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85A4654-DC96-4B05-8075-E3FB8701B9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72F75B-2B44-4421-8575-C79A03782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5F4700F-6B78-4A62-AC61-BADBF524F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B23827-29FC-43B5-932E-B5F8ADD61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6A4DA3-BECF-496F-9D80-1791837D9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E91863-08D1-4CF0-857B-5208F23DC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29F9429-E2B5-4940-9CA4-5DCDC51444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A99FD9C-5A13-4999-9B26-519E4B550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BCDEA29-4905-424D-8C24-3B7FA3BB8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EF98921-2959-49FD-AFF7-CA2B388A4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0F46A28-DE59-4F08-8599-0797CBD3F4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E0A0384-E5DC-455D-8B6F-162F5CFCC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BB3B24B-116C-4CA3-B1DB-08FCEB99F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07F7145-74AF-4EDB-ACAC-0B7A8371B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D7D51F-6B66-4079-BE17-A23460853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567B48-33B2-46FF-9861-268340EA6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B7F70A-6DED-4713-8178-24D25E62B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CAB2C72-A24C-43B9-AC64-DDFA097ED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31794E0-179C-4FAD-96DE-04EDA900E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14FD877-836D-4FDB-8DA5-D614E2F23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E1CBD03-CEA5-455D-933F-3AE968BC1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735D75D-2610-42CB-AE2B-C9E34FDB5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D34E7C5-1BC0-4878-8A83-0D883E18D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D3896A7-B0B6-4D12-9117-C3D49B4E5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D016899-6B3B-4E67-9ED2-C55F60309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BFA313-EE05-4887-8C50-6FE58D596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50831-ECE0-45B1-B374-59C18DE9A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FED941-F8E4-46B2-ADA4-016AD79D9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E018C-CCD7-4E50-BC0C-DDB6E6481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D0B1B2-1BD9-422E-A776-DFBDCE49C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B977B67-3734-4FA5-AB40-E109C4400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45EEC2F-B111-4615-AD61-C36E89BCF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1C47CC7-72A9-4707-BFDB-C63CF8B89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9215F83-3944-43A4-AABA-4E5657647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7CCF046-DE04-44E1-87DE-CFB9BE40A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838D72F-0B7F-4184-A7D4-81ED72706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9D8C3F-C884-4D3B-ABBE-6D6F44E8A9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A37161-F40E-4A83-B438-846D4675A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F03008-8B30-46B9-8AF6-3F76AD139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F8C8BD6-D18D-4DEA-8D8A-95C47B9AC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2D7C728-0C06-48BA-88C0-5ADFBEE6E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82CB56A-F12D-4F9D-9E82-53E2ADFE2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9FAD47-15AB-4FE2-8D6D-1A95067FB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B995756-881D-42A3-955F-BF86D44E7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3EE745C-8255-45F9-ABED-68F17B15D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E3E11A9-9D29-49A6-8AB7-DF1CE3E02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BF76D53-7B2B-4B14-8245-AFCD5DC20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C51D85-F928-41D1-A7AB-27B805BA9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AD69F2-0EC4-46D3-99D4-68522601F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78B8B0-D5D9-4409-A3EF-C379C8113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A4A1367-BB58-412B-989A-989D7A026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5A2A6E-3A6B-405C-A7A5-27672318D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640D376-F454-446D-961C-2D3F74232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B82C618-DE17-4519-9F06-275DDCEC0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430C244-9C4B-4445-A1AA-97877A924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9D14D98-96C4-4E67-B4E4-706EFCB1D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A981A22-88A1-4777-B714-93477C01D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E670EB2-B949-48D6-B374-78F848C23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FB3D28-AAF0-488B-AFCB-1CDE0E746F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920E19-4D23-4680-8A05-4E79D3B5F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CC221B-7FFD-4B32-82BD-C2E103F55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D3193-96DC-445C-9CB0-79E1B6193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D81B18B-D1E9-4FD8-AC24-DE24DC89F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A7E8C9C-8CB1-4A7F-8B80-0F17F974B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A5125D9-130D-4E94-A928-A9279A2B3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5879C19-7E03-4322-B5B7-56725198D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732EB96-EDCE-4EC4-A3B8-8A8F3AAF0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AE2CFD5-C294-4D46-B217-363639AC2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113CE3B-91E8-494D-B340-F8503863C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EFE18E-362A-4756-8C9A-915D4441D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50C631-3F5E-47BF-824D-E8A28CBFF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3A3AAF-97C6-492C-927C-4CA1E6456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EBA9A40-0DBC-4A82-BF79-F44C71A15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165511-9EF0-4366-913D-EA79858CE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5B4DF9B-9DE4-4671-B29C-32D0CE86D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D9A202B-9B5E-4F9E-9C47-EDC0C9C8A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EA66955-4C35-4FC2-AFF7-C9177813A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B615485-D535-4580-9781-9B77F54DE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60BC889-5FEB-4F60-8042-C14085064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571997F-ECAF-4DE1-8341-33758BAA8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F4F7DD-EC2C-4C8B-83A4-8CF1EC73F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5C206D-5C0D-42DF-B794-9207D3609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FBB3B9-05ED-4FB8-AD9A-F325F3A11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B0E7D4E-FA92-4038-97FF-F6AF9CE08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403A9F5-0716-40A2-89F6-33072550B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7A27A7D-829E-4EAF-8016-687936435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261D106-E79C-49AD-A3AB-90876BEBD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69B78A5-63E3-4B3B-BB6A-379E408A9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7CA4847-ED8D-41D4-B476-407CB4D5E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44FFAE2-C789-4930-97C4-800B7C6D1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DC4166E-726B-4167-BEBF-98269733B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4F412F-4CB0-4EA6-9C86-3C1E9DBBC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375030-5895-4AB2-B740-CA958EA3C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49BAFB5-C8EF-495D-84EC-48AC02E5B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7EA7ED0-8085-4F5F-B063-11917FE2E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E14F792-3AB2-46F6-90B1-86670A4B1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B60A292-D1D8-41C3-A281-8C022A689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DF2F754-5B4D-4012-BED4-A3124D1D9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9F6785B-C371-4389-9B42-DBF696775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C29C445-A9E2-4F46-BBE5-15E458C98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993073A-EFE3-48D6-B20F-D954946D0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A20B5C2-45CB-4D63-A982-C141CBC6D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D66DEB-FDC8-4481-9517-8FB642A79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B860C4-AB2B-45AD-89DF-C787E4BD6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867BD08-952F-4915-8640-040346BAB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ED0CC80-CF69-4229-8F65-86692599A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A669709-A19C-4B62-A648-9AC2AD171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B94CB21-633A-45B4-9C00-228027DA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618F23D-F7F5-409D-9B2D-C394FCBA3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CC01F6E-7992-4362-9C25-3A5489423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1D5E684-8421-4C54-9F11-FFE6E438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0ED3D65-FD57-4716-B338-A312AFA6C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62E8CDF-0A98-44CC-9ECB-079135368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contact-us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E5A9-3B7E-4D0B-9B9B-5F201B663AE6}">
  <sheetPr codeName="Sheet7"/>
  <dimension ref="A1:C98"/>
  <sheetViews>
    <sheetView showGridLines="0" tabSelected="1" workbookViewId="0"/>
  </sheetViews>
  <sheetFormatPr defaultRowHeight="15" x14ac:dyDescent="0.25"/>
  <cols>
    <col min="1" max="2" width="7.7109375" customWidth="1"/>
    <col min="3" max="3" width="70.85546875" customWidth="1"/>
    <col min="4" max="4" width="25.5703125" customWidth="1"/>
    <col min="5" max="5" width="52.28515625" customWidth="1"/>
    <col min="257" max="258" width="7.7109375" customWidth="1"/>
    <col min="259" max="259" width="140.7109375" customWidth="1"/>
    <col min="260" max="260" width="25.5703125" customWidth="1"/>
    <col min="261" max="261" width="52.28515625" customWidth="1"/>
    <col min="513" max="514" width="7.7109375" customWidth="1"/>
    <col min="515" max="515" width="140.7109375" customWidth="1"/>
    <col min="516" max="516" width="25.5703125" customWidth="1"/>
    <col min="517" max="517" width="52.28515625" customWidth="1"/>
    <col min="769" max="770" width="7.7109375" customWidth="1"/>
    <col min="771" max="771" width="140.7109375" customWidth="1"/>
    <col min="772" max="772" width="25.5703125" customWidth="1"/>
    <col min="773" max="773" width="52.28515625" customWidth="1"/>
    <col min="1025" max="1026" width="7.7109375" customWidth="1"/>
    <col min="1027" max="1027" width="140.7109375" customWidth="1"/>
    <col min="1028" max="1028" width="25.5703125" customWidth="1"/>
    <col min="1029" max="1029" width="52.28515625" customWidth="1"/>
    <col min="1281" max="1282" width="7.7109375" customWidth="1"/>
    <col min="1283" max="1283" width="140.7109375" customWidth="1"/>
    <col min="1284" max="1284" width="25.5703125" customWidth="1"/>
    <col min="1285" max="1285" width="52.28515625" customWidth="1"/>
    <col min="1537" max="1538" width="7.7109375" customWidth="1"/>
    <col min="1539" max="1539" width="140.7109375" customWidth="1"/>
    <col min="1540" max="1540" width="25.5703125" customWidth="1"/>
    <col min="1541" max="1541" width="52.28515625" customWidth="1"/>
    <col min="1793" max="1794" width="7.7109375" customWidth="1"/>
    <col min="1795" max="1795" width="140.7109375" customWidth="1"/>
    <col min="1796" max="1796" width="25.5703125" customWidth="1"/>
    <col min="1797" max="1797" width="52.28515625" customWidth="1"/>
    <col min="2049" max="2050" width="7.7109375" customWidth="1"/>
    <col min="2051" max="2051" width="140.7109375" customWidth="1"/>
    <col min="2052" max="2052" width="25.5703125" customWidth="1"/>
    <col min="2053" max="2053" width="52.28515625" customWidth="1"/>
    <col min="2305" max="2306" width="7.7109375" customWidth="1"/>
    <col min="2307" max="2307" width="140.7109375" customWidth="1"/>
    <col min="2308" max="2308" width="25.5703125" customWidth="1"/>
    <col min="2309" max="2309" width="52.28515625" customWidth="1"/>
    <col min="2561" max="2562" width="7.7109375" customWidth="1"/>
    <col min="2563" max="2563" width="140.7109375" customWidth="1"/>
    <col min="2564" max="2564" width="25.5703125" customWidth="1"/>
    <col min="2565" max="2565" width="52.28515625" customWidth="1"/>
    <col min="2817" max="2818" width="7.7109375" customWidth="1"/>
    <col min="2819" max="2819" width="140.7109375" customWidth="1"/>
    <col min="2820" max="2820" width="25.5703125" customWidth="1"/>
    <col min="2821" max="2821" width="52.28515625" customWidth="1"/>
    <col min="3073" max="3074" width="7.7109375" customWidth="1"/>
    <col min="3075" max="3075" width="140.7109375" customWidth="1"/>
    <col min="3076" max="3076" width="25.5703125" customWidth="1"/>
    <col min="3077" max="3077" width="52.28515625" customWidth="1"/>
    <col min="3329" max="3330" width="7.7109375" customWidth="1"/>
    <col min="3331" max="3331" width="140.7109375" customWidth="1"/>
    <col min="3332" max="3332" width="25.5703125" customWidth="1"/>
    <col min="3333" max="3333" width="52.28515625" customWidth="1"/>
    <col min="3585" max="3586" width="7.7109375" customWidth="1"/>
    <col min="3587" max="3587" width="140.7109375" customWidth="1"/>
    <col min="3588" max="3588" width="25.5703125" customWidth="1"/>
    <col min="3589" max="3589" width="52.28515625" customWidth="1"/>
    <col min="3841" max="3842" width="7.7109375" customWidth="1"/>
    <col min="3843" max="3843" width="140.7109375" customWidth="1"/>
    <col min="3844" max="3844" width="25.5703125" customWidth="1"/>
    <col min="3845" max="3845" width="52.28515625" customWidth="1"/>
    <col min="4097" max="4098" width="7.7109375" customWidth="1"/>
    <col min="4099" max="4099" width="140.7109375" customWidth="1"/>
    <col min="4100" max="4100" width="25.5703125" customWidth="1"/>
    <col min="4101" max="4101" width="52.28515625" customWidth="1"/>
    <col min="4353" max="4354" width="7.7109375" customWidth="1"/>
    <col min="4355" max="4355" width="140.7109375" customWidth="1"/>
    <col min="4356" max="4356" width="25.5703125" customWidth="1"/>
    <col min="4357" max="4357" width="52.28515625" customWidth="1"/>
    <col min="4609" max="4610" width="7.7109375" customWidth="1"/>
    <col min="4611" max="4611" width="140.7109375" customWidth="1"/>
    <col min="4612" max="4612" width="25.5703125" customWidth="1"/>
    <col min="4613" max="4613" width="52.28515625" customWidth="1"/>
    <col min="4865" max="4866" width="7.7109375" customWidth="1"/>
    <col min="4867" max="4867" width="140.7109375" customWidth="1"/>
    <col min="4868" max="4868" width="25.5703125" customWidth="1"/>
    <col min="4869" max="4869" width="52.28515625" customWidth="1"/>
    <col min="5121" max="5122" width="7.7109375" customWidth="1"/>
    <col min="5123" max="5123" width="140.7109375" customWidth="1"/>
    <col min="5124" max="5124" width="25.5703125" customWidth="1"/>
    <col min="5125" max="5125" width="52.28515625" customWidth="1"/>
    <col min="5377" max="5378" width="7.7109375" customWidth="1"/>
    <col min="5379" max="5379" width="140.7109375" customWidth="1"/>
    <col min="5380" max="5380" width="25.5703125" customWidth="1"/>
    <col min="5381" max="5381" width="52.28515625" customWidth="1"/>
    <col min="5633" max="5634" width="7.7109375" customWidth="1"/>
    <col min="5635" max="5635" width="140.7109375" customWidth="1"/>
    <col min="5636" max="5636" width="25.5703125" customWidth="1"/>
    <col min="5637" max="5637" width="52.28515625" customWidth="1"/>
    <col min="5889" max="5890" width="7.7109375" customWidth="1"/>
    <col min="5891" max="5891" width="140.7109375" customWidth="1"/>
    <col min="5892" max="5892" width="25.5703125" customWidth="1"/>
    <col min="5893" max="5893" width="52.28515625" customWidth="1"/>
    <col min="6145" max="6146" width="7.7109375" customWidth="1"/>
    <col min="6147" max="6147" width="140.7109375" customWidth="1"/>
    <col min="6148" max="6148" width="25.5703125" customWidth="1"/>
    <col min="6149" max="6149" width="52.28515625" customWidth="1"/>
    <col min="6401" max="6402" width="7.7109375" customWidth="1"/>
    <col min="6403" max="6403" width="140.7109375" customWidth="1"/>
    <col min="6404" max="6404" width="25.5703125" customWidth="1"/>
    <col min="6405" max="6405" width="52.28515625" customWidth="1"/>
    <col min="6657" max="6658" width="7.7109375" customWidth="1"/>
    <col min="6659" max="6659" width="140.7109375" customWidth="1"/>
    <col min="6660" max="6660" width="25.5703125" customWidth="1"/>
    <col min="6661" max="6661" width="52.28515625" customWidth="1"/>
    <col min="6913" max="6914" width="7.7109375" customWidth="1"/>
    <col min="6915" max="6915" width="140.7109375" customWidth="1"/>
    <col min="6916" max="6916" width="25.5703125" customWidth="1"/>
    <col min="6917" max="6917" width="52.28515625" customWidth="1"/>
    <col min="7169" max="7170" width="7.7109375" customWidth="1"/>
    <col min="7171" max="7171" width="140.7109375" customWidth="1"/>
    <col min="7172" max="7172" width="25.5703125" customWidth="1"/>
    <col min="7173" max="7173" width="52.28515625" customWidth="1"/>
    <col min="7425" max="7426" width="7.7109375" customWidth="1"/>
    <col min="7427" max="7427" width="140.7109375" customWidth="1"/>
    <col min="7428" max="7428" width="25.5703125" customWidth="1"/>
    <col min="7429" max="7429" width="52.28515625" customWidth="1"/>
    <col min="7681" max="7682" width="7.7109375" customWidth="1"/>
    <col min="7683" max="7683" width="140.7109375" customWidth="1"/>
    <col min="7684" max="7684" width="25.5703125" customWidth="1"/>
    <col min="7685" max="7685" width="52.28515625" customWidth="1"/>
    <col min="7937" max="7938" width="7.7109375" customWidth="1"/>
    <col min="7939" max="7939" width="140.7109375" customWidth="1"/>
    <col min="7940" max="7940" width="25.5703125" customWidth="1"/>
    <col min="7941" max="7941" width="52.28515625" customWidth="1"/>
    <col min="8193" max="8194" width="7.7109375" customWidth="1"/>
    <col min="8195" max="8195" width="140.7109375" customWidth="1"/>
    <col min="8196" max="8196" width="25.5703125" customWidth="1"/>
    <col min="8197" max="8197" width="52.28515625" customWidth="1"/>
    <col min="8449" max="8450" width="7.7109375" customWidth="1"/>
    <col min="8451" max="8451" width="140.7109375" customWidth="1"/>
    <col min="8452" max="8452" width="25.5703125" customWidth="1"/>
    <col min="8453" max="8453" width="52.28515625" customWidth="1"/>
    <col min="8705" max="8706" width="7.7109375" customWidth="1"/>
    <col min="8707" max="8707" width="140.7109375" customWidth="1"/>
    <col min="8708" max="8708" width="25.5703125" customWidth="1"/>
    <col min="8709" max="8709" width="52.28515625" customWidth="1"/>
    <col min="8961" max="8962" width="7.7109375" customWidth="1"/>
    <col min="8963" max="8963" width="140.7109375" customWidth="1"/>
    <col min="8964" max="8964" width="25.5703125" customWidth="1"/>
    <col min="8965" max="8965" width="52.28515625" customWidth="1"/>
    <col min="9217" max="9218" width="7.7109375" customWidth="1"/>
    <col min="9219" max="9219" width="140.7109375" customWidth="1"/>
    <col min="9220" max="9220" width="25.5703125" customWidth="1"/>
    <col min="9221" max="9221" width="52.28515625" customWidth="1"/>
    <col min="9473" max="9474" width="7.7109375" customWidth="1"/>
    <col min="9475" max="9475" width="140.7109375" customWidth="1"/>
    <col min="9476" max="9476" width="25.5703125" customWidth="1"/>
    <col min="9477" max="9477" width="52.28515625" customWidth="1"/>
    <col min="9729" max="9730" width="7.7109375" customWidth="1"/>
    <col min="9731" max="9731" width="140.7109375" customWidth="1"/>
    <col min="9732" max="9732" width="25.5703125" customWidth="1"/>
    <col min="9733" max="9733" width="52.28515625" customWidth="1"/>
    <col min="9985" max="9986" width="7.7109375" customWidth="1"/>
    <col min="9987" max="9987" width="140.7109375" customWidth="1"/>
    <col min="9988" max="9988" width="25.5703125" customWidth="1"/>
    <col min="9989" max="9989" width="52.28515625" customWidth="1"/>
    <col min="10241" max="10242" width="7.7109375" customWidth="1"/>
    <col min="10243" max="10243" width="140.7109375" customWidth="1"/>
    <col min="10244" max="10244" width="25.5703125" customWidth="1"/>
    <col min="10245" max="10245" width="52.28515625" customWidth="1"/>
    <col min="10497" max="10498" width="7.7109375" customWidth="1"/>
    <col min="10499" max="10499" width="140.7109375" customWidth="1"/>
    <col min="10500" max="10500" width="25.5703125" customWidth="1"/>
    <col min="10501" max="10501" width="52.28515625" customWidth="1"/>
    <col min="10753" max="10754" width="7.7109375" customWidth="1"/>
    <col min="10755" max="10755" width="140.7109375" customWidth="1"/>
    <col min="10756" max="10756" width="25.5703125" customWidth="1"/>
    <col min="10757" max="10757" width="52.28515625" customWidth="1"/>
    <col min="11009" max="11010" width="7.7109375" customWidth="1"/>
    <col min="11011" max="11011" width="140.7109375" customWidth="1"/>
    <col min="11012" max="11012" width="25.5703125" customWidth="1"/>
    <col min="11013" max="11013" width="52.28515625" customWidth="1"/>
    <col min="11265" max="11266" width="7.7109375" customWidth="1"/>
    <col min="11267" max="11267" width="140.7109375" customWidth="1"/>
    <col min="11268" max="11268" width="25.5703125" customWidth="1"/>
    <col min="11269" max="11269" width="52.28515625" customWidth="1"/>
    <col min="11521" max="11522" width="7.7109375" customWidth="1"/>
    <col min="11523" max="11523" width="140.7109375" customWidth="1"/>
    <col min="11524" max="11524" width="25.5703125" customWidth="1"/>
    <col min="11525" max="11525" width="52.28515625" customWidth="1"/>
    <col min="11777" max="11778" width="7.7109375" customWidth="1"/>
    <col min="11779" max="11779" width="140.7109375" customWidth="1"/>
    <col min="11780" max="11780" width="25.5703125" customWidth="1"/>
    <col min="11781" max="11781" width="52.28515625" customWidth="1"/>
    <col min="12033" max="12034" width="7.7109375" customWidth="1"/>
    <col min="12035" max="12035" width="140.7109375" customWidth="1"/>
    <col min="12036" max="12036" width="25.5703125" customWidth="1"/>
    <col min="12037" max="12037" width="52.28515625" customWidth="1"/>
    <col min="12289" max="12290" width="7.7109375" customWidth="1"/>
    <col min="12291" max="12291" width="140.7109375" customWidth="1"/>
    <col min="12292" max="12292" width="25.5703125" customWidth="1"/>
    <col min="12293" max="12293" width="52.28515625" customWidth="1"/>
    <col min="12545" max="12546" width="7.7109375" customWidth="1"/>
    <col min="12547" max="12547" width="140.7109375" customWidth="1"/>
    <col min="12548" max="12548" width="25.5703125" customWidth="1"/>
    <col min="12549" max="12549" width="52.28515625" customWidth="1"/>
    <col min="12801" max="12802" width="7.7109375" customWidth="1"/>
    <col min="12803" max="12803" width="140.7109375" customWidth="1"/>
    <col min="12804" max="12804" width="25.5703125" customWidth="1"/>
    <col min="12805" max="12805" width="52.28515625" customWidth="1"/>
    <col min="13057" max="13058" width="7.7109375" customWidth="1"/>
    <col min="13059" max="13059" width="140.7109375" customWidth="1"/>
    <col min="13060" max="13060" width="25.5703125" customWidth="1"/>
    <col min="13061" max="13061" width="52.28515625" customWidth="1"/>
    <col min="13313" max="13314" width="7.7109375" customWidth="1"/>
    <col min="13315" max="13315" width="140.7109375" customWidth="1"/>
    <col min="13316" max="13316" width="25.5703125" customWidth="1"/>
    <col min="13317" max="13317" width="52.28515625" customWidth="1"/>
    <col min="13569" max="13570" width="7.7109375" customWidth="1"/>
    <col min="13571" max="13571" width="140.7109375" customWidth="1"/>
    <col min="13572" max="13572" width="25.5703125" customWidth="1"/>
    <col min="13573" max="13573" width="52.28515625" customWidth="1"/>
    <col min="13825" max="13826" width="7.7109375" customWidth="1"/>
    <col min="13827" max="13827" width="140.7109375" customWidth="1"/>
    <col min="13828" max="13828" width="25.5703125" customWidth="1"/>
    <col min="13829" max="13829" width="52.28515625" customWidth="1"/>
    <col min="14081" max="14082" width="7.7109375" customWidth="1"/>
    <col min="14083" max="14083" width="140.7109375" customWidth="1"/>
    <col min="14084" max="14084" width="25.5703125" customWidth="1"/>
    <col min="14085" max="14085" width="52.28515625" customWidth="1"/>
    <col min="14337" max="14338" width="7.7109375" customWidth="1"/>
    <col min="14339" max="14339" width="140.7109375" customWidth="1"/>
    <col min="14340" max="14340" width="25.5703125" customWidth="1"/>
    <col min="14341" max="14341" width="52.28515625" customWidth="1"/>
    <col min="14593" max="14594" width="7.7109375" customWidth="1"/>
    <col min="14595" max="14595" width="140.7109375" customWidth="1"/>
    <col min="14596" max="14596" width="25.5703125" customWidth="1"/>
    <col min="14597" max="14597" width="52.28515625" customWidth="1"/>
    <col min="14849" max="14850" width="7.7109375" customWidth="1"/>
    <col min="14851" max="14851" width="140.7109375" customWidth="1"/>
    <col min="14852" max="14852" width="25.5703125" customWidth="1"/>
    <col min="14853" max="14853" width="52.28515625" customWidth="1"/>
    <col min="15105" max="15106" width="7.7109375" customWidth="1"/>
    <col min="15107" max="15107" width="140.7109375" customWidth="1"/>
    <col min="15108" max="15108" width="25.5703125" customWidth="1"/>
    <col min="15109" max="15109" width="52.28515625" customWidth="1"/>
    <col min="15361" max="15362" width="7.7109375" customWidth="1"/>
    <col min="15363" max="15363" width="140.7109375" customWidth="1"/>
    <col min="15364" max="15364" width="25.5703125" customWidth="1"/>
    <col min="15365" max="15365" width="52.28515625" customWidth="1"/>
    <col min="15617" max="15618" width="7.7109375" customWidth="1"/>
    <col min="15619" max="15619" width="140.7109375" customWidth="1"/>
    <col min="15620" max="15620" width="25.5703125" customWidth="1"/>
    <col min="15621" max="15621" width="52.28515625" customWidth="1"/>
    <col min="15873" max="15874" width="7.7109375" customWidth="1"/>
    <col min="15875" max="15875" width="140.7109375" customWidth="1"/>
    <col min="15876" max="15876" width="25.5703125" customWidth="1"/>
    <col min="15877" max="15877" width="52.28515625" customWidth="1"/>
    <col min="16129" max="16130" width="7.7109375" customWidth="1"/>
    <col min="16131" max="16131" width="140.7109375" customWidth="1"/>
    <col min="16132" max="16132" width="25.5703125" customWidth="1"/>
    <col min="16133" max="16133" width="52.28515625" customWidth="1"/>
  </cols>
  <sheetData>
    <row r="1" spans="1:3" ht="60" customHeight="1" x14ac:dyDescent="0.25">
      <c r="A1" s="2" t="s">
        <v>79</v>
      </c>
      <c r="B1" s="2"/>
      <c r="C1" s="2"/>
    </row>
    <row r="2" spans="1:3" ht="19.5" customHeight="1" x14ac:dyDescent="0.25">
      <c r="A2" s="5" t="str">
        <f>"Jobs in Australia: Table 13. Northern Territory Spotlights by Local Government Areas, "&amp;'Table 13.1'!$Z$2&amp;""</f>
        <v>Jobs in Australia: Table 13. Northern Territory Spotlights by Local Government Areas, 2022-23</v>
      </c>
    </row>
    <row r="3" spans="1:3" ht="12.75" customHeight="1" x14ac:dyDescent="0.25">
      <c r="A3" s="19" t="s">
        <v>168</v>
      </c>
    </row>
    <row r="4" spans="1:3" ht="12.75" customHeight="1" x14ac:dyDescent="0.25"/>
    <row r="5" spans="1:3" ht="12.75" customHeight="1" x14ac:dyDescent="0.25">
      <c r="B5" s="6" t="s">
        <v>89</v>
      </c>
    </row>
    <row r="6" spans="1:3" ht="12.75" customHeight="1" x14ac:dyDescent="0.25">
      <c r="B6" s="7" t="s">
        <v>90</v>
      </c>
    </row>
    <row r="7" spans="1:3" ht="12.75" customHeight="1" x14ac:dyDescent="0.25">
      <c r="A7" s="8"/>
      <c r="B7" s="133">
        <v>13.1</v>
      </c>
      <c r="C7" s="15" t="s">
        <v>104</v>
      </c>
    </row>
    <row r="8" spans="1:3" ht="12.75" customHeight="1" x14ac:dyDescent="0.25">
      <c r="A8" s="8"/>
      <c r="B8" s="133">
        <v>13.2</v>
      </c>
      <c r="C8" s="15" t="s">
        <v>105</v>
      </c>
    </row>
    <row r="9" spans="1:3" ht="12.75" customHeight="1" x14ac:dyDescent="0.25">
      <c r="A9" s="8"/>
      <c r="B9" s="133">
        <v>13.3</v>
      </c>
      <c r="C9" s="15" t="s">
        <v>106</v>
      </c>
    </row>
    <row r="10" spans="1:3" ht="12.75" customHeight="1" x14ac:dyDescent="0.25">
      <c r="A10" s="8"/>
      <c r="B10" s="133">
        <v>13.4</v>
      </c>
      <c r="C10" s="15" t="s">
        <v>107</v>
      </c>
    </row>
    <row r="11" spans="1:3" ht="12.75" customHeight="1" x14ac:dyDescent="0.25">
      <c r="A11" s="8"/>
      <c r="B11" s="133">
        <v>13.5</v>
      </c>
      <c r="C11" s="15" t="s">
        <v>108</v>
      </c>
    </row>
    <row r="12" spans="1:3" ht="12.75" customHeight="1" x14ac:dyDescent="0.25">
      <c r="B12" s="133">
        <v>13.6</v>
      </c>
      <c r="C12" s="15" t="s">
        <v>109</v>
      </c>
    </row>
    <row r="13" spans="1:3" ht="12.75" customHeight="1" x14ac:dyDescent="0.25">
      <c r="B13" s="134">
        <v>13.7</v>
      </c>
      <c r="C13" s="15" t="s">
        <v>160</v>
      </c>
    </row>
    <row r="14" spans="1:3" ht="12.75" customHeight="1" x14ac:dyDescent="0.25">
      <c r="B14" s="133">
        <v>13.8</v>
      </c>
      <c r="C14" s="15" t="s">
        <v>110</v>
      </c>
    </row>
    <row r="15" spans="1:3" ht="12.75" customHeight="1" x14ac:dyDescent="0.25">
      <c r="B15" s="133">
        <v>13.9</v>
      </c>
      <c r="C15" s="15" t="s">
        <v>111</v>
      </c>
    </row>
    <row r="16" spans="1:3" ht="12.75" customHeight="1" x14ac:dyDescent="0.25">
      <c r="B16" s="133" t="s">
        <v>114</v>
      </c>
      <c r="C16" s="15" t="s">
        <v>112</v>
      </c>
    </row>
    <row r="17" spans="2:3" ht="12.75" customHeight="1" x14ac:dyDescent="0.25">
      <c r="B17" s="134">
        <v>13.11</v>
      </c>
      <c r="C17" s="15" t="s">
        <v>113</v>
      </c>
    </row>
    <row r="18" spans="2:3" ht="12.75" customHeight="1" x14ac:dyDescent="0.25">
      <c r="B18" s="133" t="s">
        <v>144</v>
      </c>
      <c r="C18" s="15" t="s">
        <v>115</v>
      </c>
    </row>
    <row r="19" spans="2:3" ht="12.75" customHeight="1" x14ac:dyDescent="0.25">
      <c r="B19" s="133" t="s">
        <v>145</v>
      </c>
      <c r="C19" s="15" t="s">
        <v>116</v>
      </c>
    </row>
    <row r="20" spans="2:3" ht="12.75" customHeight="1" x14ac:dyDescent="0.25">
      <c r="B20" s="133" t="s">
        <v>146</v>
      </c>
      <c r="C20" s="15" t="s">
        <v>117</v>
      </c>
    </row>
    <row r="21" spans="2:3" ht="12.75" customHeight="1" x14ac:dyDescent="0.25">
      <c r="B21" s="133" t="s">
        <v>147</v>
      </c>
      <c r="C21" s="15" t="s">
        <v>118</v>
      </c>
    </row>
    <row r="22" spans="2:3" ht="12.75" customHeight="1" x14ac:dyDescent="0.25">
      <c r="B22" s="133" t="s">
        <v>148</v>
      </c>
      <c r="C22" s="15" t="s">
        <v>119</v>
      </c>
    </row>
    <row r="23" spans="2:3" ht="12.75" customHeight="1" x14ac:dyDescent="0.25">
      <c r="B23" s="133" t="s">
        <v>149</v>
      </c>
      <c r="C23" s="15" t="s">
        <v>120</v>
      </c>
    </row>
    <row r="24" spans="2:3" ht="12.75" customHeight="1" x14ac:dyDescent="0.25">
      <c r="B24" s="133" t="s">
        <v>161</v>
      </c>
      <c r="C24" s="15" t="s">
        <v>121</v>
      </c>
    </row>
    <row r="25" spans="2:3" x14ac:dyDescent="0.25">
      <c r="B25" s="9"/>
      <c r="C25" s="10"/>
    </row>
    <row r="26" spans="2:3" x14ac:dyDescent="0.25">
      <c r="B26" s="54"/>
      <c r="C26" s="54"/>
    </row>
    <row r="27" spans="2:3" ht="15.75" x14ac:dyDescent="0.25">
      <c r="B27" s="11" t="s">
        <v>91</v>
      </c>
      <c r="C27" s="12"/>
    </row>
    <row r="28" spans="2:3" ht="15.75" x14ac:dyDescent="0.25">
      <c r="B28" s="6"/>
      <c r="C28" s="54"/>
    </row>
    <row r="29" spans="2:3" x14ac:dyDescent="0.25">
      <c r="B29" s="13"/>
      <c r="C29" s="54"/>
    </row>
    <row r="30" spans="2:3" x14ac:dyDescent="0.25">
      <c r="B30" s="13"/>
      <c r="C30" s="54"/>
    </row>
    <row r="31" spans="2:3" ht="15.75" x14ac:dyDescent="0.25">
      <c r="B31" s="5" t="s">
        <v>92</v>
      </c>
      <c r="C31" s="54"/>
    </row>
    <row r="32" spans="2:3" x14ac:dyDescent="0.25">
      <c r="B32" s="14"/>
      <c r="C32" s="14"/>
    </row>
    <row r="33" spans="2:3" ht="21.95" customHeight="1" x14ac:dyDescent="0.25">
      <c r="B33" s="138" t="s">
        <v>166</v>
      </c>
      <c r="C33" s="138"/>
    </row>
    <row r="34" spans="2:3" x14ac:dyDescent="0.25">
      <c r="B34" s="14"/>
      <c r="C34" s="14"/>
    </row>
    <row r="35" spans="2:3" x14ac:dyDescent="0.25">
      <c r="B35" s="14"/>
      <c r="C35" s="14"/>
    </row>
    <row r="36" spans="2:3" x14ac:dyDescent="0.25">
      <c r="B36" s="139" t="s">
        <v>170</v>
      </c>
      <c r="C36" s="139"/>
    </row>
    <row r="93" spans="1:1" x14ac:dyDescent="0.25">
      <c r="A93" s="8"/>
    </row>
    <row r="94" spans="1:1" x14ac:dyDescent="0.25">
      <c r="A94" s="8"/>
    </row>
    <row r="95" spans="1:1" x14ac:dyDescent="0.25">
      <c r="A95" s="8"/>
    </row>
    <row r="96" spans="1:1" x14ac:dyDescent="0.25">
      <c r="A96" s="8"/>
    </row>
    <row r="97" spans="1:1" x14ac:dyDescent="0.25">
      <c r="A97" s="137"/>
    </row>
    <row r="98" spans="1:1" x14ac:dyDescent="0.25">
      <c r="A98" s="137"/>
    </row>
  </sheetData>
  <mergeCells count="2">
    <mergeCell ref="B33:C33"/>
    <mergeCell ref="B36:C36"/>
  </mergeCells>
  <hyperlinks>
    <hyperlink ref="B27:C27" r:id="rId1" display="More information available from the ABS web site" xr:uid="{E21A29DA-5E04-4602-BFF1-581C78361A1B}"/>
    <hyperlink ref="B36:C36" r:id="rId2" display="© Commonwealth of Australia 2024" xr:uid="{2EA8208F-1690-4ADD-BD23-B53313CE48A6}"/>
    <hyperlink ref="B7" location="'Table 13.1'!A1" display="13.1" xr:uid="{0F543E98-AE21-4BF6-B5EE-E72F60327A0B}"/>
    <hyperlink ref="B8" location="'Table 13.2'!A1" display="13.2" xr:uid="{1CDB22CD-9A7A-4803-B1EF-864392FB196D}"/>
    <hyperlink ref="B9" location="'Table 13.3'!A1" display="13.3" xr:uid="{A37B5878-A96D-400A-BC96-8E5CCB72E2F4}"/>
    <hyperlink ref="B10" location="'Table 13.4'!A1" display="13.4" xr:uid="{62733B38-AE1B-48D0-BC23-7BB927F82D6C}"/>
    <hyperlink ref="B11" location="'Table 13.5'!A1" display="13.5" xr:uid="{1383841D-FA25-4147-94E7-76A6A7D5C627}"/>
    <hyperlink ref="B12" location="'Table 13.6'!A1" display="13.6" xr:uid="{FCD54661-40CD-488E-9FC6-7C741B2CE1BE}"/>
    <hyperlink ref="B14" location="'Table 13.8'!A1" display="'Table 13.8'!A1" xr:uid="{C675C1D5-6965-433C-84C9-EF768D30C882}"/>
    <hyperlink ref="B15" location="'Table 13.9'!A1" display="'Table 13.9'!A1" xr:uid="{837C9499-B35D-4C36-92E5-D39CEB55423D}"/>
    <hyperlink ref="B16" location="'Table 13.10'!A1" display="13.10" xr:uid="{0BBE7925-56AD-42A7-85FF-1430AC156E8B}"/>
    <hyperlink ref="B17" location="'Table 13.11'!A1" display="'Table 13.11'!A1" xr:uid="{AA7F4BE6-5310-4457-8891-6E72192A2426}"/>
    <hyperlink ref="B18" location="'Table 13.12'!A1" display="'Table 13.12'!A1" xr:uid="{C0F55264-A838-44D4-AE8E-FFB0BEF564CA}"/>
    <hyperlink ref="B19" location="'Table 13.13'!A1" display="13.13" xr:uid="{6B19AC1D-C61E-45D7-BE90-F3449D8BA104}"/>
    <hyperlink ref="B20" location="'Table 13.14'!A1" display="13.14" xr:uid="{4CA6D249-B053-4728-9F9B-C7632E38355A}"/>
    <hyperlink ref="B21" location="'Table 13.15'!A1" display="13.15" xr:uid="{FD5116C7-584C-48D0-8625-F496E4031443}"/>
    <hyperlink ref="B22" location="'Table 13.16'!A1" display="13.16" xr:uid="{8F8AACC2-DDA5-42B0-BB5C-C4CC513F7049}"/>
    <hyperlink ref="B23" location="'Table 13.17'!A1" display="13.17" xr:uid="{B1F9E2CA-0ED1-4BD3-A55D-4AFE0C85ADFA}"/>
    <hyperlink ref="B24" location="'Table 13.18'!A1" display="13.18" xr:uid="{3129F862-FA55-4BA0-847F-2C7C24394C79}"/>
    <hyperlink ref="B13" location="'Table 13.7'!A1" display="'Table 13.7'!A1" xr:uid="{90282372-5234-4528-B58E-822EFD5C4B12}"/>
    <hyperlink ref="B33:C33" r:id="rId3" display="For further information about these and related statistics visit abs.gov.au/about/contact-us." xr:uid="{67C52622-FAF2-42F9-A86B-DF242D31D124}"/>
  </hyperlink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7CBF9-C932-4998-8411-C3299B2BA5D3}">
  <sheetPr codeName="Sheet72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111</v>
      </c>
      <c r="T1" s="96"/>
      <c r="U1" s="96"/>
      <c r="V1" s="96"/>
      <c r="W1" s="96"/>
      <c r="X1" s="96"/>
      <c r="Y1" s="97" t="s">
        <v>142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88</v>
      </c>
      <c r="U2" s="100" t="s">
        <v>124</v>
      </c>
      <c r="V2" s="100" t="s">
        <v>133</v>
      </c>
      <c r="W2" s="100" t="s">
        <v>154</v>
      </c>
      <c r="X2" s="100" t="s">
        <v>162</v>
      </c>
      <c r="Y2" s="100" t="s">
        <v>165</v>
      </c>
      <c r="Z2" s="100" t="s">
        <v>169</v>
      </c>
      <c r="AB2" s="142" t="str">
        <f>$Z$2</f>
        <v>2022-23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111</v>
      </c>
      <c r="Y3" s="102" t="s">
        <v>142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13.9 Katherine, Northern Territory, 2022-23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8803</v>
      </c>
      <c r="W4" s="105">
        <v>10094</v>
      </c>
      <c r="X4" s="105">
        <v>11105</v>
      </c>
      <c r="Y4" s="105">
        <v>11729</v>
      </c>
      <c r="Z4" s="105">
        <v>11600</v>
      </c>
      <c r="AB4" s="106" t="str">
        <f>TEXT(Z4,"###,###")</f>
        <v>11,600</v>
      </c>
      <c r="AD4" s="107">
        <f>Z4/Y4-1</f>
        <v>-1.0998380083553583E-2</v>
      </c>
      <c r="AF4" s="107">
        <f>Z4/V4-1</f>
        <v>0.31773259116210384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80</v>
      </c>
      <c r="T5" s="105"/>
      <c r="U5" s="105"/>
      <c r="V5" s="105">
        <v>4549</v>
      </c>
      <c r="W5" s="105">
        <v>5386</v>
      </c>
      <c r="X5" s="105">
        <v>5810</v>
      </c>
      <c r="Y5" s="105">
        <v>6109</v>
      </c>
      <c r="Z5" s="105">
        <v>6162</v>
      </c>
      <c r="AB5" s="106" t="str">
        <f>TEXT(Z5,"###,###")</f>
        <v>6,162</v>
      </c>
      <c r="AD5" s="107">
        <f t="shared" ref="AD5:AD9" si="0">Z5/Y5-1</f>
        <v>8.6757243411359486E-3</v>
      </c>
      <c r="AF5" s="107">
        <f t="shared" ref="AF5:AF9" si="1">Z5/V5-1</f>
        <v>0.35458342492855577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81</v>
      </c>
      <c r="T6" s="105"/>
      <c r="U6" s="105"/>
      <c r="V6" s="105">
        <v>4255</v>
      </c>
      <c r="W6" s="105">
        <v>4702</v>
      </c>
      <c r="X6" s="105">
        <v>5280</v>
      </c>
      <c r="Y6" s="105">
        <v>5609</v>
      </c>
      <c r="Z6" s="105">
        <v>5421</v>
      </c>
      <c r="AB6" s="106" t="str">
        <f>TEXT(Z6,"###,###")</f>
        <v>5,421</v>
      </c>
      <c r="AD6" s="107">
        <f t="shared" si="0"/>
        <v>-3.3517561062577972E-2</v>
      </c>
      <c r="AF6" s="107">
        <f t="shared" si="1"/>
        <v>0.27403055229142192</v>
      </c>
    </row>
    <row r="7" spans="1:32" ht="16.5" customHeight="1" thickBot="1" x14ac:dyDescent="0.3">
      <c r="A7" s="60" t="str">
        <f>"QUICK STATS for "&amp;Z2&amp;" *"</f>
        <v>QUICK STATS for 2022-23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5729</v>
      </c>
      <c r="W7" s="105">
        <v>6713</v>
      </c>
      <c r="X7" s="105">
        <v>7099</v>
      </c>
      <c r="Y7" s="105">
        <v>7171</v>
      </c>
      <c r="Z7" s="105">
        <v>7146</v>
      </c>
      <c r="AB7" s="106" t="str">
        <f>TEXT(Z7,"###,###")</f>
        <v>7,146</v>
      </c>
      <c r="AD7" s="107">
        <f t="shared" si="0"/>
        <v>-3.4862641193696975E-3</v>
      </c>
      <c r="AF7" s="107">
        <f t="shared" si="1"/>
        <v>0.24733810438121839</v>
      </c>
    </row>
    <row r="8" spans="1:32" ht="17.25" customHeight="1" x14ac:dyDescent="0.25">
      <c r="A8" s="61" t="s">
        <v>12</v>
      </c>
      <c r="B8" s="62"/>
      <c r="C8" s="28"/>
      <c r="D8" s="63" t="str">
        <f>AB4</f>
        <v>11,600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7,146</v>
      </c>
      <c r="P8" s="64"/>
      <c r="S8" s="104" t="s">
        <v>82</v>
      </c>
      <c r="T8" s="105"/>
      <c r="U8" s="105"/>
      <c r="V8" s="105">
        <v>47206</v>
      </c>
      <c r="W8" s="105">
        <v>45163.56</v>
      </c>
      <c r="X8" s="105">
        <v>46333.85</v>
      </c>
      <c r="Y8" s="105">
        <v>45165.33</v>
      </c>
      <c r="Z8" s="105">
        <v>47615</v>
      </c>
      <c r="AB8" s="106" t="str">
        <f>TEXT(Z8,"$###,###")</f>
        <v>$47,615</v>
      </c>
      <c r="AD8" s="107">
        <f t="shared" si="0"/>
        <v>5.4237841282240185E-2</v>
      </c>
      <c r="AF8" s="107">
        <f t="shared" si="1"/>
        <v>8.6641528619242347E-3</v>
      </c>
    </row>
    <row r="9" spans="1:32" x14ac:dyDescent="0.25">
      <c r="A9" s="29" t="s">
        <v>14</v>
      </c>
      <c r="B9" s="68"/>
      <c r="C9" s="69"/>
      <c r="D9" s="70">
        <f>AD104</f>
        <v>67.75</v>
      </c>
      <c r="E9" s="71" t="s">
        <v>83</v>
      </c>
      <c r="F9" s="23"/>
      <c r="G9" s="72" t="s">
        <v>80</v>
      </c>
      <c r="H9" s="69"/>
      <c r="I9" s="68"/>
      <c r="J9" s="69"/>
      <c r="K9" s="68"/>
      <c r="L9" s="68"/>
      <c r="M9" s="73"/>
      <c r="N9" s="69"/>
      <c r="O9" s="70">
        <f>AD127</f>
        <v>54.19815281276238</v>
      </c>
      <c r="P9" s="71" t="s">
        <v>83</v>
      </c>
      <c r="S9" s="104" t="s">
        <v>7</v>
      </c>
      <c r="T9" s="105"/>
      <c r="U9" s="105"/>
      <c r="V9" s="105">
        <v>352545948</v>
      </c>
      <c r="W9" s="105">
        <v>402348456</v>
      </c>
      <c r="X9" s="105">
        <v>444494759</v>
      </c>
      <c r="Y9" s="105">
        <v>459559229</v>
      </c>
      <c r="Z9" s="105">
        <v>471630453</v>
      </c>
      <c r="AB9" s="106" t="str">
        <f>TEXT(Z9/1000000,"$#,###.0")&amp;" mil"</f>
        <v>$471.6 mil</v>
      </c>
      <c r="AD9" s="107">
        <f t="shared" si="0"/>
        <v>2.6266960248555904E-2</v>
      </c>
      <c r="AF9" s="107">
        <f t="shared" si="1"/>
        <v>0.33778435314763566</v>
      </c>
    </row>
    <row r="10" spans="1:32" x14ac:dyDescent="0.25">
      <c r="A10" s="29" t="s">
        <v>17</v>
      </c>
      <c r="B10" s="68"/>
      <c r="C10" s="69"/>
      <c r="D10" s="70">
        <f>AD105</f>
        <v>28.939655172413794</v>
      </c>
      <c r="E10" s="71" t="s">
        <v>83</v>
      </c>
      <c r="F10" s="23"/>
      <c r="G10" s="72" t="s">
        <v>81</v>
      </c>
      <c r="H10" s="69"/>
      <c r="I10" s="68"/>
      <c r="J10" s="69"/>
      <c r="K10" s="68"/>
      <c r="L10" s="68"/>
      <c r="M10" s="73"/>
      <c r="N10" s="69"/>
      <c r="O10" s="70">
        <f>AD128</f>
        <v>45.647914917436324</v>
      </c>
      <c r="P10" s="71" t="s">
        <v>83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84</v>
      </c>
      <c r="H11" s="76"/>
      <c r="I11" s="77"/>
      <c r="J11" s="77"/>
      <c r="K11" s="77"/>
      <c r="L11" s="77"/>
      <c r="M11" s="68"/>
      <c r="N11" s="69"/>
      <c r="O11" s="70">
        <f>T130</f>
        <v>92.03750349846068</v>
      </c>
      <c r="P11" s="71" t="s">
        <v>83</v>
      </c>
      <c r="S11" s="104" t="s">
        <v>29</v>
      </c>
      <c r="T11" s="109"/>
      <c r="U11" s="109"/>
      <c r="V11" s="109">
        <v>8359</v>
      </c>
      <c r="W11" s="109">
        <v>9560</v>
      </c>
      <c r="X11" s="109">
        <v>10497</v>
      </c>
      <c r="Y11" s="109">
        <v>11132</v>
      </c>
      <c r="Z11" s="109">
        <v>11036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2.8407500699692134</v>
      </c>
      <c r="P12" s="71" t="s">
        <v>83</v>
      </c>
      <c r="S12" s="104" t="s">
        <v>30</v>
      </c>
      <c r="T12" s="109"/>
      <c r="U12" s="109"/>
      <c r="V12" s="109">
        <v>445</v>
      </c>
      <c r="W12" s="109">
        <v>528</v>
      </c>
      <c r="X12" s="109">
        <v>608</v>
      </c>
      <c r="Y12" s="109">
        <v>603</v>
      </c>
      <c r="Z12" s="109">
        <v>571</v>
      </c>
    </row>
    <row r="13" spans="1:32" ht="15" customHeight="1" x14ac:dyDescent="0.25">
      <c r="A13" s="29" t="s">
        <v>19</v>
      </c>
      <c r="B13" s="69"/>
      <c r="C13" s="69"/>
      <c r="D13" s="70">
        <f>AD108</f>
        <v>8.681034482758621</v>
      </c>
      <c r="E13" s="71" t="s">
        <v>83</v>
      </c>
      <c r="F13" s="23"/>
      <c r="G13" s="143" t="s">
        <v>158</v>
      </c>
      <c r="H13" s="144"/>
      <c r="I13" s="144"/>
      <c r="J13" s="144"/>
      <c r="K13" s="144"/>
      <c r="L13" s="144"/>
      <c r="M13" s="78"/>
      <c r="N13" s="69"/>
      <c r="O13" s="70">
        <f>T132</f>
        <v>5.1217464315701093</v>
      </c>
      <c r="P13" s="71" t="s">
        <v>83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16.422413793103448</v>
      </c>
      <c r="E14" s="71" t="s">
        <v>83</v>
      </c>
      <c r="F14" s="23"/>
      <c r="G14" s="75" t="s">
        <v>93</v>
      </c>
      <c r="H14" s="68"/>
      <c r="I14" s="68"/>
      <c r="J14" s="68"/>
      <c r="K14" s="74"/>
      <c r="L14" s="69"/>
      <c r="M14" s="68"/>
      <c r="N14" s="69"/>
      <c r="O14" s="74" t="str">
        <f>AB118</f>
        <v>38.8</v>
      </c>
      <c r="P14" s="71" t="s">
        <v>94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34.577586206896555</v>
      </c>
      <c r="E15" s="71" t="s">
        <v>83</v>
      </c>
      <c r="F15" s="23"/>
      <c r="G15" s="32" t="s">
        <v>152</v>
      </c>
      <c r="H15" s="69"/>
      <c r="I15" s="69"/>
      <c r="J15" s="69"/>
      <c r="K15" s="79"/>
      <c r="L15" s="69"/>
      <c r="M15" s="69"/>
      <c r="N15" s="69"/>
      <c r="O15" s="70">
        <f>AB38</f>
        <v>25.094471658502449</v>
      </c>
      <c r="P15" s="71" t="s">
        <v>83</v>
      </c>
      <c r="S15" s="112" t="s">
        <v>59</v>
      </c>
      <c r="T15" s="112"/>
      <c r="U15" s="113"/>
      <c r="V15" s="113">
        <v>460</v>
      </c>
      <c r="W15" s="113">
        <v>619</v>
      </c>
      <c r="X15" s="113">
        <v>662</v>
      </c>
      <c r="Y15" s="109">
        <v>855</v>
      </c>
      <c r="Z15" s="109">
        <v>929</v>
      </c>
      <c r="AB15" s="114">
        <f t="shared" ref="AB15:AB34" si="2">IF(Z15="np",0,Z15/$Z$34)</f>
        <v>8.0065500301646123E-2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37.077586206896548</v>
      </c>
      <c r="E16" s="82" t="s">
        <v>83</v>
      </c>
      <c r="F16" s="23"/>
      <c r="G16" s="83" t="s">
        <v>153</v>
      </c>
      <c r="H16" s="34"/>
      <c r="I16" s="34"/>
      <c r="J16" s="34"/>
      <c r="K16" s="35"/>
      <c r="L16" s="34"/>
      <c r="M16" s="34"/>
      <c r="N16" s="34"/>
      <c r="O16" s="81">
        <f>AB37</f>
        <v>74.905528341497558</v>
      </c>
      <c r="P16" s="36" t="s">
        <v>83</v>
      </c>
      <c r="S16" s="112" t="s">
        <v>60</v>
      </c>
      <c r="T16" s="112"/>
      <c r="U16" s="113"/>
      <c r="V16" s="113">
        <v>112</v>
      </c>
      <c r="W16" s="113">
        <v>130</v>
      </c>
      <c r="X16" s="113">
        <v>106</v>
      </c>
      <c r="Y16" s="109">
        <v>100</v>
      </c>
      <c r="Z16" s="109">
        <v>72</v>
      </c>
      <c r="AB16" s="114">
        <f t="shared" si="2"/>
        <v>6.2052917348961473E-3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61</v>
      </c>
      <c r="T17" s="112"/>
      <c r="U17" s="113"/>
      <c r="V17" s="113">
        <v>172</v>
      </c>
      <c r="W17" s="113">
        <v>167</v>
      </c>
      <c r="X17" s="113">
        <v>190</v>
      </c>
      <c r="Y17" s="109">
        <v>190</v>
      </c>
      <c r="Z17" s="109">
        <v>186</v>
      </c>
      <c r="AB17" s="114">
        <f t="shared" si="2"/>
        <v>1.6030336981815049E-2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163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62</v>
      </c>
      <c r="T18" s="112"/>
      <c r="U18" s="113"/>
      <c r="V18" s="113">
        <v>153</v>
      </c>
      <c r="W18" s="113">
        <v>146</v>
      </c>
      <c r="X18" s="113">
        <v>138</v>
      </c>
      <c r="Y18" s="109">
        <v>152</v>
      </c>
      <c r="Z18" s="109">
        <v>147</v>
      </c>
      <c r="AB18" s="114">
        <f t="shared" si="2"/>
        <v>1.2669137292079635E-2</v>
      </c>
    </row>
    <row r="19" spans="1:28" x14ac:dyDescent="0.25">
      <c r="A19" s="60" t="str">
        <f>$S$1&amp;" ("&amp;$V$2&amp;" to "&amp;$Z$2&amp;")"</f>
        <v>Katherine (2018-19 to 2022-23)</v>
      </c>
      <c r="B19" s="60"/>
      <c r="C19" s="60"/>
      <c r="D19" s="60"/>
      <c r="E19" s="60"/>
      <c r="F19" s="60"/>
      <c r="G19" s="60" t="str">
        <f>$S$1&amp;" ("&amp;$V$2&amp;" to "&amp;$Z$2&amp;")"</f>
        <v>Katherine (2018-19 to 2022-23)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63</v>
      </c>
      <c r="T19" s="112"/>
      <c r="U19" s="113"/>
      <c r="V19" s="113">
        <v>656</v>
      </c>
      <c r="W19" s="113">
        <v>744</v>
      </c>
      <c r="X19" s="113">
        <v>784</v>
      </c>
      <c r="Y19" s="109">
        <v>798</v>
      </c>
      <c r="Z19" s="109">
        <v>852</v>
      </c>
      <c r="AB19" s="114">
        <f t="shared" si="2"/>
        <v>7.3429285529604413E-2</v>
      </c>
    </row>
    <row r="20" spans="1:28" x14ac:dyDescent="0.25">
      <c r="S20" s="112" t="s">
        <v>64</v>
      </c>
      <c r="T20" s="112"/>
      <c r="U20" s="113"/>
      <c r="V20" s="113">
        <v>203</v>
      </c>
      <c r="W20" s="113">
        <v>221</v>
      </c>
      <c r="X20" s="113">
        <v>213</v>
      </c>
      <c r="Y20" s="109">
        <v>253</v>
      </c>
      <c r="Z20" s="109">
        <v>170</v>
      </c>
      <c r="AB20" s="114">
        <f t="shared" si="2"/>
        <v>1.4651383262949237E-2</v>
      </c>
    </row>
    <row r="21" spans="1:28" x14ac:dyDescent="0.25">
      <c r="S21" s="112" t="s">
        <v>65</v>
      </c>
      <c r="T21" s="112"/>
      <c r="U21" s="113"/>
      <c r="V21" s="113">
        <v>581</v>
      </c>
      <c r="W21" s="113">
        <v>687</v>
      </c>
      <c r="X21" s="113">
        <v>917</v>
      </c>
      <c r="Y21" s="109">
        <v>960</v>
      </c>
      <c r="Z21" s="109">
        <v>1082</v>
      </c>
      <c r="AB21" s="114">
        <f t="shared" si="2"/>
        <v>9.3251745238300446E-2</v>
      </c>
    </row>
    <row r="22" spans="1:28" x14ac:dyDescent="0.25">
      <c r="S22" s="112" t="s">
        <v>66</v>
      </c>
      <c r="T22" s="112"/>
      <c r="U22" s="113"/>
      <c r="V22" s="113">
        <v>869</v>
      </c>
      <c r="W22" s="113">
        <v>846</v>
      </c>
      <c r="X22" s="113">
        <v>953</v>
      </c>
      <c r="Y22" s="109">
        <v>925</v>
      </c>
      <c r="Z22" s="109">
        <v>937</v>
      </c>
      <c r="AB22" s="114">
        <f t="shared" si="2"/>
        <v>8.0754977161079031E-2</v>
      </c>
    </row>
    <row r="23" spans="1:28" x14ac:dyDescent="0.25">
      <c r="S23" s="112" t="s">
        <v>67</v>
      </c>
      <c r="T23" s="112"/>
      <c r="U23" s="113"/>
      <c r="V23" s="113">
        <v>230</v>
      </c>
      <c r="W23" s="113">
        <v>244</v>
      </c>
      <c r="X23" s="113">
        <v>290</v>
      </c>
      <c r="Y23" s="109">
        <v>319</v>
      </c>
      <c r="Z23" s="109">
        <v>303</v>
      </c>
      <c r="AB23" s="114">
        <f t="shared" si="2"/>
        <v>2.6113936051021289E-2</v>
      </c>
    </row>
    <row r="24" spans="1:28" x14ac:dyDescent="0.25">
      <c r="S24" s="112" t="s">
        <v>68</v>
      </c>
      <c r="T24" s="112"/>
      <c r="U24" s="113"/>
      <c r="V24" s="113">
        <v>43</v>
      </c>
      <c r="W24" s="113">
        <v>37</v>
      </c>
      <c r="X24" s="113">
        <v>26</v>
      </c>
      <c r="Y24" s="109">
        <v>50</v>
      </c>
      <c r="Z24" s="109">
        <v>34</v>
      </c>
      <c r="AB24" s="114">
        <f t="shared" si="2"/>
        <v>2.9302766525898475E-3</v>
      </c>
    </row>
    <row r="25" spans="1:28" x14ac:dyDescent="0.25">
      <c r="S25" s="112" t="s">
        <v>69</v>
      </c>
      <c r="T25" s="112"/>
      <c r="U25" s="113"/>
      <c r="V25" s="113">
        <v>103</v>
      </c>
      <c r="W25" s="113">
        <v>86</v>
      </c>
      <c r="X25" s="113">
        <v>104</v>
      </c>
      <c r="Y25" s="109">
        <v>105</v>
      </c>
      <c r="Z25" s="109">
        <v>124</v>
      </c>
      <c r="AB25" s="114">
        <f t="shared" si="2"/>
        <v>1.0686891321210031E-2</v>
      </c>
    </row>
    <row r="26" spans="1:28" x14ac:dyDescent="0.25">
      <c r="S26" s="112" t="s">
        <v>70</v>
      </c>
      <c r="T26" s="112"/>
      <c r="U26" s="113"/>
      <c r="V26" s="113">
        <v>132</v>
      </c>
      <c r="W26" s="113">
        <v>182</v>
      </c>
      <c r="X26" s="113">
        <v>164</v>
      </c>
      <c r="Y26" s="109">
        <v>147</v>
      </c>
      <c r="Z26" s="109">
        <v>151</v>
      </c>
      <c r="AB26" s="114">
        <f t="shared" si="2"/>
        <v>1.3013875721796088E-2</v>
      </c>
    </row>
    <row r="27" spans="1:28" x14ac:dyDescent="0.25">
      <c r="S27" s="112" t="s">
        <v>71</v>
      </c>
      <c r="T27" s="112"/>
      <c r="U27" s="113"/>
      <c r="V27" s="113">
        <v>245</v>
      </c>
      <c r="W27" s="113">
        <v>331</v>
      </c>
      <c r="X27" s="113">
        <v>340</v>
      </c>
      <c r="Y27" s="109">
        <v>450</v>
      </c>
      <c r="Z27" s="109">
        <v>418</v>
      </c>
      <c r="AB27" s="114">
        <f t="shared" si="2"/>
        <v>3.6025165905369298E-2</v>
      </c>
    </row>
    <row r="28" spans="1:28" x14ac:dyDescent="0.25">
      <c r="S28" s="112" t="s">
        <v>72</v>
      </c>
      <c r="T28" s="112"/>
      <c r="U28" s="113"/>
      <c r="V28" s="113">
        <v>897</v>
      </c>
      <c r="W28" s="113">
        <v>1038</v>
      </c>
      <c r="X28" s="113">
        <v>899</v>
      </c>
      <c r="Y28" s="109">
        <v>868</v>
      </c>
      <c r="Z28" s="109">
        <v>892</v>
      </c>
      <c r="AB28" s="114">
        <f t="shared" si="2"/>
        <v>7.687666982676894E-2</v>
      </c>
    </row>
    <row r="29" spans="1:28" x14ac:dyDescent="0.25">
      <c r="S29" s="112" t="s">
        <v>73</v>
      </c>
      <c r="T29" s="112"/>
      <c r="U29" s="113"/>
      <c r="V29" s="113">
        <v>1301</v>
      </c>
      <c r="W29" s="113">
        <v>1411</v>
      </c>
      <c r="X29" s="113">
        <v>1611</v>
      </c>
      <c r="Y29" s="109">
        <v>1774</v>
      </c>
      <c r="Z29" s="109">
        <v>1520</v>
      </c>
      <c r="AB29" s="114">
        <f t="shared" si="2"/>
        <v>0.13100060329225199</v>
      </c>
    </row>
    <row r="30" spans="1:28" x14ac:dyDescent="0.25">
      <c r="S30" s="112" t="s">
        <v>74</v>
      </c>
      <c r="T30" s="112"/>
      <c r="U30" s="113"/>
      <c r="V30" s="113">
        <v>633</v>
      </c>
      <c r="W30" s="113">
        <v>751</v>
      </c>
      <c r="X30" s="113">
        <v>1005</v>
      </c>
      <c r="Y30" s="109">
        <v>1156</v>
      </c>
      <c r="Z30" s="109">
        <v>903</v>
      </c>
      <c r="AB30" s="114">
        <f t="shared" si="2"/>
        <v>7.7824700508489178E-2</v>
      </c>
    </row>
    <row r="31" spans="1:28" x14ac:dyDescent="0.25">
      <c r="S31" s="112" t="s">
        <v>75</v>
      </c>
      <c r="T31" s="112"/>
      <c r="U31" s="113"/>
      <c r="V31" s="113">
        <v>1338</v>
      </c>
      <c r="W31" s="113">
        <v>1642</v>
      </c>
      <c r="X31" s="113">
        <v>1741</v>
      </c>
      <c r="Y31" s="109">
        <v>1594</v>
      </c>
      <c r="Z31" s="109">
        <v>1871</v>
      </c>
      <c r="AB31" s="114">
        <f t="shared" si="2"/>
        <v>0.16125140049987072</v>
      </c>
    </row>
    <row r="32" spans="1:28" ht="15.75" customHeight="1" x14ac:dyDescent="0.25">
      <c r="A32" s="60" t="str">
        <f>"Distribution of jobs per industry "&amp;"("&amp;Z2&amp;") *"</f>
        <v>Distribution of jobs per industry (2022-23)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76</v>
      </c>
      <c r="T32" s="112"/>
      <c r="U32" s="113"/>
      <c r="V32" s="113">
        <v>66</v>
      </c>
      <c r="W32" s="113">
        <v>88</v>
      </c>
      <c r="X32" s="113">
        <v>78</v>
      </c>
      <c r="Y32" s="109">
        <v>116</v>
      </c>
      <c r="Z32" s="109">
        <v>127</v>
      </c>
      <c r="AB32" s="114">
        <f t="shared" si="2"/>
        <v>1.0945445143497372E-2</v>
      </c>
    </row>
    <row r="33" spans="19:32" x14ac:dyDescent="0.25">
      <c r="S33" s="112" t="s">
        <v>77</v>
      </c>
      <c r="T33" s="112"/>
      <c r="U33" s="113"/>
      <c r="V33" s="113">
        <v>417</v>
      </c>
      <c r="W33" s="113">
        <v>514</v>
      </c>
      <c r="X33" s="113">
        <v>676</v>
      </c>
      <c r="Y33" s="109">
        <v>729</v>
      </c>
      <c r="Z33" s="109">
        <v>706</v>
      </c>
      <c r="AB33" s="114">
        <f t="shared" si="2"/>
        <v>6.0846332844953895E-2</v>
      </c>
    </row>
    <row r="34" spans="19:32" x14ac:dyDescent="0.25">
      <c r="S34" s="115" t="s">
        <v>53</v>
      </c>
      <c r="T34" s="115"/>
      <c r="U34" s="116"/>
      <c r="V34" s="116">
        <v>8807</v>
      </c>
      <c r="W34" s="116">
        <v>10094</v>
      </c>
      <c r="X34" s="116">
        <v>11105</v>
      </c>
      <c r="Y34" s="117">
        <v>11733</v>
      </c>
      <c r="Z34" s="117">
        <v>11603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85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4468</v>
      </c>
      <c r="W37" s="109">
        <v>5304</v>
      </c>
      <c r="X37" s="109">
        <v>5516</v>
      </c>
      <c r="Y37" s="109">
        <v>5330</v>
      </c>
      <c r="Z37" s="109">
        <v>5352</v>
      </c>
      <c r="AB37" s="129">
        <f>Z37/Z40*100</f>
        <v>74.905528341497558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1267</v>
      </c>
      <c r="W38" s="109">
        <v>1407</v>
      </c>
      <c r="X38" s="109">
        <v>1589</v>
      </c>
      <c r="Y38" s="109">
        <v>1839</v>
      </c>
      <c r="Z38" s="109">
        <v>1793</v>
      </c>
      <c r="AB38" s="129">
        <f>Z38/Z40*100</f>
        <v>25.094471658502449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5735</v>
      </c>
      <c r="W40" s="109">
        <v>6711</v>
      </c>
      <c r="X40" s="109">
        <v>7105</v>
      </c>
      <c r="Y40" s="109">
        <v>7169</v>
      </c>
      <c r="Z40" s="109">
        <v>7145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10</v>
      </c>
      <c r="W44" s="109">
        <v>16</v>
      </c>
      <c r="X44" s="109">
        <v>18</v>
      </c>
      <c r="Y44" s="109">
        <v>20</v>
      </c>
      <c r="Z44" s="109">
        <v>22</v>
      </c>
    </row>
    <row r="45" spans="19:32" x14ac:dyDescent="0.25">
      <c r="S45" s="112" t="s">
        <v>37</v>
      </c>
      <c r="T45" s="112"/>
      <c r="U45" s="109"/>
      <c r="V45" s="109">
        <v>95</v>
      </c>
      <c r="W45" s="109">
        <v>106</v>
      </c>
      <c r="X45" s="109">
        <v>136</v>
      </c>
      <c r="Y45" s="109">
        <v>104</v>
      </c>
      <c r="Z45" s="109">
        <v>112</v>
      </c>
    </row>
    <row r="46" spans="19:32" x14ac:dyDescent="0.25">
      <c r="S46" s="112" t="s">
        <v>38</v>
      </c>
      <c r="T46" s="112"/>
      <c r="U46" s="109"/>
      <c r="V46" s="109">
        <v>281</v>
      </c>
      <c r="W46" s="109">
        <v>322</v>
      </c>
      <c r="X46" s="109">
        <v>277</v>
      </c>
      <c r="Y46" s="109">
        <v>272</v>
      </c>
      <c r="Z46" s="109">
        <v>247</v>
      </c>
    </row>
    <row r="47" spans="19:32" x14ac:dyDescent="0.25">
      <c r="S47" s="112" t="s">
        <v>39</v>
      </c>
      <c r="T47" s="112"/>
      <c r="U47" s="109"/>
      <c r="V47" s="109">
        <v>469</v>
      </c>
      <c r="W47" s="109">
        <v>492</v>
      </c>
      <c r="X47" s="109">
        <v>537</v>
      </c>
      <c r="Y47" s="109">
        <v>562</v>
      </c>
      <c r="Z47" s="109">
        <v>581</v>
      </c>
    </row>
    <row r="48" spans="19:32" x14ac:dyDescent="0.25">
      <c r="S48" s="112" t="s">
        <v>40</v>
      </c>
      <c r="T48" s="112"/>
      <c r="U48" s="109"/>
      <c r="V48" s="109">
        <v>749</v>
      </c>
      <c r="W48" s="109">
        <v>922</v>
      </c>
      <c r="X48" s="109">
        <v>874</v>
      </c>
      <c r="Y48" s="109">
        <v>972</v>
      </c>
      <c r="Z48" s="109">
        <v>1091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674</v>
      </c>
      <c r="W49" s="109">
        <v>805</v>
      </c>
      <c r="X49" s="109">
        <v>936</v>
      </c>
      <c r="Y49" s="109">
        <v>1046</v>
      </c>
      <c r="Z49" s="109">
        <v>1010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Katherine (2022-23)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559</v>
      </c>
      <c r="W50" s="109">
        <v>642</v>
      </c>
      <c r="X50" s="109">
        <v>699</v>
      </c>
      <c r="Y50" s="109">
        <v>792</v>
      </c>
      <c r="Z50" s="109">
        <v>769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357</v>
      </c>
      <c r="W51" s="109">
        <v>406</v>
      </c>
      <c r="X51" s="109">
        <v>473</v>
      </c>
      <c r="Y51" s="109">
        <v>492</v>
      </c>
      <c r="Z51" s="109">
        <v>550</v>
      </c>
    </row>
    <row r="52" spans="1:26" ht="15" customHeight="1" x14ac:dyDescent="0.25">
      <c r="S52" s="112" t="s">
        <v>44</v>
      </c>
      <c r="T52" s="112"/>
      <c r="U52" s="109"/>
      <c r="V52" s="109">
        <v>364</v>
      </c>
      <c r="W52" s="109">
        <v>435</v>
      </c>
      <c r="X52" s="109">
        <v>443</v>
      </c>
      <c r="Y52" s="109">
        <v>456</v>
      </c>
      <c r="Z52" s="109">
        <v>392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363</v>
      </c>
      <c r="W53" s="109">
        <v>412</v>
      </c>
      <c r="X53" s="109">
        <v>467</v>
      </c>
      <c r="Y53" s="109">
        <v>427</v>
      </c>
      <c r="Z53" s="109">
        <v>426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271</v>
      </c>
      <c r="W54" s="109">
        <v>346</v>
      </c>
      <c r="X54" s="109">
        <v>366</v>
      </c>
      <c r="Y54" s="109">
        <v>382</v>
      </c>
      <c r="Z54" s="109">
        <v>376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192</v>
      </c>
      <c r="W55" s="109">
        <v>265</v>
      </c>
      <c r="X55" s="109">
        <v>288</v>
      </c>
      <c r="Y55" s="109">
        <v>287</v>
      </c>
      <c r="Z55" s="109">
        <v>300</v>
      </c>
    </row>
    <row r="56" spans="1:26" ht="15" customHeight="1" x14ac:dyDescent="0.25">
      <c r="S56" s="112" t="s">
        <v>48</v>
      </c>
      <c r="T56" s="112"/>
      <c r="U56" s="109"/>
      <c r="V56" s="109">
        <v>113</v>
      </c>
      <c r="W56" s="109">
        <v>131</v>
      </c>
      <c r="X56" s="109">
        <v>184</v>
      </c>
      <c r="Y56" s="109">
        <v>179</v>
      </c>
      <c r="Z56" s="109">
        <v>170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48</v>
      </c>
      <c r="W57" s="109">
        <v>55</v>
      </c>
      <c r="X57" s="109">
        <v>75</v>
      </c>
      <c r="Y57" s="109">
        <v>69</v>
      </c>
      <c r="Z57" s="109">
        <v>74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17</v>
      </c>
      <c r="W58" s="109">
        <v>28</v>
      </c>
      <c r="X58" s="109">
        <v>30</v>
      </c>
      <c r="Y58" s="109">
        <v>31</v>
      </c>
      <c r="Z58" s="109">
        <v>38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4</v>
      </c>
      <c r="X59" s="109">
        <v>5</v>
      </c>
      <c r="Y59" s="109">
        <v>7</v>
      </c>
      <c r="Z59" s="109">
        <v>8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4</v>
      </c>
      <c r="X60" s="109">
        <v>2</v>
      </c>
      <c r="Y60" s="109">
        <v>5</v>
      </c>
      <c r="Z60" s="109">
        <v>3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4550</v>
      </c>
      <c r="W61" s="109">
        <v>5388</v>
      </c>
      <c r="X61" s="109">
        <v>5810</v>
      </c>
      <c r="Y61" s="109">
        <v>6111</v>
      </c>
      <c r="Z61" s="109">
        <v>6161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5</v>
      </c>
      <c r="W63" s="109">
        <v>12</v>
      </c>
      <c r="X63" s="109">
        <v>22</v>
      </c>
      <c r="Y63" s="109">
        <v>19</v>
      </c>
      <c r="Z63" s="109">
        <v>15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113</v>
      </c>
      <c r="W64" s="109">
        <v>111</v>
      </c>
      <c r="X64" s="109">
        <v>121</v>
      </c>
      <c r="Y64" s="109">
        <v>125</v>
      </c>
      <c r="Z64" s="109">
        <v>135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Katherine (2022-23)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255</v>
      </c>
      <c r="W65" s="109">
        <v>260</v>
      </c>
      <c r="X65" s="109">
        <v>330</v>
      </c>
      <c r="Y65" s="109">
        <v>329</v>
      </c>
      <c r="Z65" s="109">
        <v>305</v>
      </c>
    </row>
    <row r="66" spans="1:26" x14ac:dyDescent="0.25">
      <c r="S66" s="112" t="s">
        <v>39</v>
      </c>
      <c r="T66" s="112"/>
      <c r="U66" s="109"/>
      <c r="V66" s="109">
        <v>445</v>
      </c>
      <c r="W66" s="109">
        <v>415</v>
      </c>
      <c r="X66" s="109">
        <v>441</v>
      </c>
      <c r="Y66" s="109">
        <v>530</v>
      </c>
      <c r="Z66" s="109">
        <v>497</v>
      </c>
    </row>
    <row r="67" spans="1:26" x14ac:dyDescent="0.25">
      <c r="S67" s="112" t="s">
        <v>40</v>
      </c>
      <c r="T67" s="112"/>
      <c r="U67" s="109"/>
      <c r="V67" s="109">
        <v>787</v>
      </c>
      <c r="W67" s="109">
        <v>871</v>
      </c>
      <c r="X67" s="109">
        <v>881</v>
      </c>
      <c r="Y67" s="109">
        <v>909</v>
      </c>
      <c r="Z67" s="109">
        <v>958</v>
      </c>
    </row>
    <row r="68" spans="1:26" x14ac:dyDescent="0.25">
      <c r="S68" s="112" t="s">
        <v>41</v>
      </c>
      <c r="T68" s="112"/>
      <c r="U68" s="109"/>
      <c r="V68" s="109">
        <v>581</v>
      </c>
      <c r="W68" s="109">
        <v>697</v>
      </c>
      <c r="X68" s="109">
        <v>828</v>
      </c>
      <c r="Y68" s="109">
        <v>908</v>
      </c>
      <c r="Z68" s="109">
        <v>821</v>
      </c>
    </row>
    <row r="69" spans="1:26" x14ac:dyDescent="0.25">
      <c r="S69" s="112" t="s">
        <v>42</v>
      </c>
      <c r="T69" s="112"/>
      <c r="U69" s="109"/>
      <c r="V69" s="109">
        <v>432</v>
      </c>
      <c r="W69" s="109">
        <v>465</v>
      </c>
      <c r="X69" s="109">
        <v>606</v>
      </c>
      <c r="Y69" s="109">
        <v>676</v>
      </c>
      <c r="Z69" s="109">
        <v>659</v>
      </c>
    </row>
    <row r="70" spans="1:26" x14ac:dyDescent="0.25">
      <c r="S70" s="112" t="s">
        <v>43</v>
      </c>
      <c r="T70" s="112"/>
      <c r="U70" s="109"/>
      <c r="V70" s="109">
        <v>361</v>
      </c>
      <c r="W70" s="109">
        <v>379</v>
      </c>
      <c r="X70" s="109">
        <v>427</v>
      </c>
      <c r="Y70" s="109">
        <v>425</v>
      </c>
      <c r="Z70" s="109">
        <v>485</v>
      </c>
    </row>
    <row r="71" spans="1:26" x14ac:dyDescent="0.25">
      <c r="S71" s="112" t="s">
        <v>44</v>
      </c>
      <c r="T71" s="112"/>
      <c r="U71" s="109"/>
      <c r="V71" s="109">
        <v>382</v>
      </c>
      <c r="W71" s="109">
        <v>426</v>
      </c>
      <c r="X71" s="109">
        <v>422</v>
      </c>
      <c r="Y71" s="109">
        <v>421</v>
      </c>
      <c r="Z71" s="109">
        <v>361</v>
      </c>
    </row>
    <row r="72" spans="1:26" x14ac:dyDescent="0.25">
      <c r="S72" s="112" t="s">
        <v>45</v>
      </c>
      <c r="T72" s="112"/>
      <c r="U72" s="109"/>
      <c r="V72" s="109">
        <v>305</v>
      </c>
      <c r="W72" s="109">
        <v>367</v>
      </c>
      <c r="X72" s="109">
        <v>447</v>
      </c>
      <c r="Y72" s="109">
        <v>495</v>
      </c>
      <c r="Z72" s="109">
        <v>467</v>
      </c>
    </row>
    <row r="73" spans="1:26" x14ac:dyDescent="0.25">
      <c r="S73" s="112" t="s">
        <v>46</v>
      </c>
      <c r="T73" s="112"/>
      <c r="U73" s="109"/>
      <c r="V73" s="109">
        <v>287</v>
      </c>
      <c r="W73" s="109">
        <v>305</v>
      </c>
      <c r="X73" s="109">
        <v>340</v>
      </c>
      <c r="Y73" s="109">
        <v>325</v>
      </c>
      <c r="Z73" s="109">
        <v>322</v>
      </c>
    </row>
    <row r="74" spans="1:26" x14ac:dyDescent="0.25">
      <c r="S74" s="112" t="s">
        <v>47</v>
      </c>
      <c r="T74" s="112"/>
      <c r="U74" s="109"/>
      <c r="V74" s="109">
        <v>179</v>
      </c>
      <c r="W74" s="109">
        <v>253</v>
      </c>
      <c r="X74" s="109">
        <v>246</v>
      </c>
      <c r="Y74" s="109">
        <v>256</v>
      </c>
      <c r="Z74" s="109">
        <v>226</v>
      </c>
    </row>
    <row r="75" spans="1:26" x14ac:dyDescent="0.25">
      <c r="S75" s="112" t="s">
        <v>48</v>
      </c>
      <c r="T75" s="112"/>
      <c r="U75" s="109"/>
      <c r="V75" s="109">
        <v>75</v>
      </c>
      <c r="W75" s="109">
        <v>92</v>
      </c>
      <c r="X75" s="109">
        <v>108</v>
      </c>
      <c r="Y75" s="109">
        <v>109</v>
      </c>
      <c r="Z75" s="109">
        <v>102</v>
      </c>
    </row>
    <row r="76" spans="1:26" x14ac:dyDescent="0.25">
      <c r="S76" s="112" t="s">
        <v>49</v>
      </c>
      <c r="T76" s="112"/>
      <c r="U76" s="109"/>
      <c r="V76" s="109">
        <v>38</v>
      </c>
      <c r="W76" s="109">
        <v>39</v>
      </c>
      <c r="X76" s="109">
        <v>47</v>
      </c>
      <c r="Y76" s="109">
        <v>58</v>
      </c>
      <c r="Z76" s="109">
        <v>47</v>
      </c>
    </row>
    <row r="77" spans="1:26" x14ac:dyDescent="0.25">
      <c r="S77" s="112" t="s">
        <v>50</v>
      </c>
      <c r="T77" s="112"/>
      <c r="U77" s="109"/>
      <c r="V77" s="109">
        <v>9</v>
      </c>
      <c r="W77" s="109">
        <v>15</v>
      </c>
      <c r="X77" s="109">
        <v>9</v>
      </c>
      <c r="Y77" s="109">
        <v>15</v>
      </c>
      <c r="Z77" s="109">
        <v>17</v>
      </c>
    </row>
    <row r="78" spans="1:26" x14ac:dyDescent="0.25">
      <c r="S78" s="112" t="s">
        <v>51</v>
      </c>
      <c r="T78" s="112"/>
      <c r="U78" s="109"/>
      <c r="V78" s="109">
        <v>4</v>
      </c>
      <c r="W78" s="109">
        <v>7</v>
      </c>
      <c r="X78" s="109">
        <v>3</v>
      </c>
      <c r="Y78" s="109">
        <v>0</v>
      </c>
      <c r="Z78" s="109">
        <v>6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2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4257</v>
      </c>
      <c r="W80" s="109">
        <v>4702</v>
      </c>
      <c r="X80" s="109">
        <v>5280</v>
      </c>
      <c r="Y80" s="109">
        <v>5606</v>
      </c>
      <c r="Z80" s="109">
        <v>5425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Katherine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364</v>
      </c>
      <c r="W83" s="109">
        <v>420</v>
      </c>
      <c r="X83" s="109">
        <v>426</v>
      </c>
      <c r="Y83" s="109">
        <v>424</v>
      </c>
      <c r="Z83" s="109">
        <v>402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130</v>
      </c>
      <c r="G84" s="141"/>
      <c r="H84" s="47"/>
      <c r="I84" s="47"/>
      <c r="J84" s="47"/>
      <c r="K84" s="47"/>
      <c r="L84" s="141" t="s">
        <v>0</v>
      </c>
      <c r="M84" s="141"/>
      <c r="N84" s="141" t="s">
        <v>130</v>
      </c>
      <c r="O84" s="141"/>
      <c r="S84" s="112" t="s">
        <v>57</v>
      </c>
      <c r="T84" s="112"/>
      <c r="U84" s="109"/>
      <c r="V84" s="109">
        <v>271</v>
      </c>
      <c r="W84" s="109">
        <v>288</v>
      </c>
      <c r="X84" s="109">
        <v>336</v>
      </c>
      <c r="Y84" s="109">
        <v>340</v>
      </c>
      <c r="Z84" s="109">
        <v>358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2018-19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2018-19</v>
      </c>
      <c r="O85" s="141"/>
      <c r="S85" s="112" t="s">
        <v>125</v>
      </c>
      <c r="T85" s="112"/>
      <c r="U85" s="109"/>
      <c r="V85" s="109">
        <v>582</v>
      </c>
      <c r="W85" s="109">
        <v>609</v>
      </c>
      <c r="X85" s="109">
        <v>600</v>
      </c>
      <c r="Y85" s="109">
        <v>628</v>
      </c>
      <c r="Z85" s="109">
        <v>628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11,600</v>
      </c>
      <c r="D86" s="93">
        <f t="shared" ref="D86:D91" si="4">AD4</f>
        <v>-1.0998380083553583E-2</v>
      </c>
      <c r="E86" s="94">
        <f t="shared" ref="E86:E91" si="5">AD4</f>
        <v>-1.0998380083553583E-2</v>
      </c>
      <c r="F86" s="93">
        <f t="shared" ref="F86:F91" si="6">AF4</f>
        <v>0.31773259116210384</v>
      </c>
      <c r="G86" s="94">
        <f t="shared" ref="G86:G91" si="7">AF4</f>
        <v>0.31773259116210384</v>
      </c>
      <c r="H86" s="56"/>
      <c r="I86" s="56"/>
      <c r="J86" s="140" t="str">
        <f>'State data for spotlight'!J4</f>
        <v>231,839</v>
      </c>
      <c r="K86" s="140"/>
      <c r="L86" s="93">
        <f>'State data for spotlight'!L4</f>
        <v>1.5457054005518778E-2</v>
      </c>
      <c r="M86" s="94">
        <f>'State data for spotlight'!L4</f>
        <v>1.5457054005518778E-2</v>
      </c>
      <c r="N86" s="93">
        <f>'State data for spotlight'!N4</f>
        <v>0.12496785307033509</v>
      </c>
      <c r="O86" s="94">
        <f>'State data for spotlight'!N4</f>
        <v>0.12496785307033509</v>
      </c>
      <c r="S86" s="112" t="s">
        <v>126</v>
      </c>
      <c r="T86" s="112"/>
      <c r="U86" s="109"/>
      <c r="V86" s="109">
        <v>403</v>
      </c>
      <c r="W86" s="109">
        <v>484</v>
      </c>
      <c r="X86" s="109">
        <v>553</v>
      </c>
      <c r="Y86" s="109">
        <v>531</v>
      </c>
      <c r="Z86" s="109">
        <v>540</v>
      </c>
    </row>
    <row r="87" spans="1:30" ht="15" customHeight="1" x14ac:dyDescent="0.25">
      <c r="A87" s="95" t="s">
        <v>4</v>
      </c>
      <c r="B87" s="48"/>
      <c r="C87" s="56" t="str">
        <f t="shared" si="3"/>
        <v>6,162</v>
      </c>
      <c r="D87" s="93">
        <f t="shared" si="4"/>
        <v>8.6757243411359486E-3</v>
      </c>
      <c r="E87" s="94">
        <f t="shared" si="5"/>
        <v>8.6757243411359486E-3</v>
      </c>
      <c r="F87" s="93">
        <f t="shared" si="6"/>
        <v>0.35458342492855577</v>
      </c>
      <c r="G87" s="94">
        <f t="shared" si="7"/>
        <v>0.35458342492855577</v>
      </c>
      <c r="H87" s="56"/>
      <c r="I87" s="56"/>
      <c r="J87" s="140" t="str">
        <f>'State data for spotlight'!J5</f>
        <v>120,390</v>
      </c>
      <c r="K87" s="140"/>
      <c r="L87" s="93">
        <f>'State data for spotlight'!L5</f>
        <v>2.2967702465013229E-2</v>
      </c>
      <c r="M87" s="94">
        <f>'State data for spotlight'!L5</f>
        <v>2.2967702465013229E-2</v>
      </c>
      <c r="N87" s="93">
        <f>'State data for spotlight'!N5</f>
        <v>0.11692504661972225</v>
      </c>
      <c r="O87" s="94">
        <f>'State data for spotlight'!N5</f>
        <v>0.11692504661972225</v>
      </c>
      <c r="S87" s="112" t="s">
        <v>127</v>
      </c>
      <c r="T87" s="112"/>
      <c r="U87" s="109"/>
      <c r="V87" s="109">
        <v>103</v>
      </c>
      <c r="W87" s="109">
        <v>114</v>
      </c>
      <c r="X87" s="109">
        <v>132</v>
      </c>
      <c r="Y87" s="109">
        <v>131</v>
      </c>
      <c r="Z87" s="109">
        <v>135</v>
      </c>
    </row>
    <row r="88" spans="1:30" ht="15" customHeight="1" x14ac:dyDescent="0.25">
      <c r="A88" s="95" t="s">
        <v>5</v>
      </c>
      <c r="B88" s="48"/>
      <c r="C88" s="56" t="str">
        <f t="shared" si="3"/>
        <v>5,421</v>
      </c>
      <c r="D88" s="93">
        <f t="shared" si="4"/>
        <v>-3.3517561062577972E-2</v>
      </c>
      <c r="E88" s="94">
        <f t="shared" si="5"/>
        <v>-3.3517561062577972E-2</v>
      </c>
      <c r="F88" s="93">
        <f t="shared" si="6"/>
        <v>0.27403055229142192</v>
      </c>
      <c r="G88" s="94">
        <f t="shared" si="7"/>
        <v>0.27403055229142192</v>
      </c>
      <c r="H88" s="56"/>
      <c r="I88" s="56"/>
      <c r="J88" s="140" t="str">
        <f>'State data for spotlight'!J6</f>
        <v>111,242</v>
      </c>
      <c r="K88" s="140"/>
      <c r="L88" s="93">
        <f>'State data for spotlight'!L6</f>
        <v>7.5081738563393952E-3</v>
      </c>
      <c r="M88" s="94">
        <f>'State data for spotlight'!L6</f>
        <v>7.5081738563393952E-3</v>
      </c>
      <c r="N88" s="93">
        <f>'State data for spotlight'!N6</f>
        <v>0.13162365339816695</v>
      </c>
      <c r="O88" s="94">
        <f>'State data for spotlight'!N6</f>
        <v>0.13162365339816695</v>
      </c>
      <c r="S88" s="112" t="s">
        <v>128</v>
      </c>
      <c r="T88" s="112"/>
      <c r="U88" s="109"/>
      <c r="V88" s="109">
        <v>97</v>
      </c>
      <c r="W88" s="109">
        <v>105</v>
      </c>
      <c r="X88" s="109">
        <v>102</v>
      </c>
      <c r="Y88" s="109">
        <v>123</v>
      </c>
      <c r="Z88" s="109">
        <v>111</v>
      </c>
    </row>
    <row r="89" spans="1:30" ht="15" customHeight="1" x14ac:dyDescent="0.25">
      <c r="A89" s="48" t="s">
        <v>6</v>
      </c>
      <c r="B89" s="48"/>
      <c r="C89" s="56" t="str">
        <f t="shared" si="3"/>
        <v>7,146</v>
      </c>
      <c r="D89" s="93">
        <f t="shared" si="4"/>
        <v>-3.4862641193696975E-3</v>
      </c>
      <c r="E89" s="94">
        <f t="shared" si="5"/>
        <v>-3.4862641193696975E-3</v>
      </c>
      <c r="F89" s="93">
        <f t="shared" si="6"/>
        <v>0.24733810438121839</v>
      </c>
      <c r="G89" s="94">
        <f t="shared" si="7"/>
        <v>0.24733810438121839</v>
      </c>
      <c r="H89" s="56"/>
      <c r="I89" s="56"/>
      <c r="J89" s="140" t="str">
        <f>'State data for spotlight'!J7</f>
        <v>142,883</v>
      </c>
      <c r="K89" s="140"/>
      <c r="L89" s="93">
        <f>'State data for spotlight'!L7</f>
        <v>2.3575849618889366E-2</v>
      </c>
      <c r="M89" s="94">
        <f>'State data for spotlight'!L7</f>
        <v>2.3575849618889366E-2</v>
      </c>
      <c r="N89" s="93">
        <f>'State data for spotlight'!N7</f>
        <v>4.6355627485298756E-2</v>
      </c>
      <c r="O89" s="94">
        <f>'State data for spotlight'!N7</f>
        <v>4.6355627485298756E-2</v>
      </c>
      <c r="S89" s="112" t="s">
        <v>129</v>
      </c>
      <c r="T89" s="112"/>
      <c r="U89" s="109"/>
      <c r="V89" s="109">
        <v>232</v>
      </c>
      <c r="W89" s="109">
        <v>275</v>
      </c>
      <c r="X89" s="109">
        <v>282</v>
      </c>
      <c r="Y89" s="109">
        <v>279</v>
      </c>
      <c r="Z89" s="109">
        <v>282</v>
      </c>
    </row>
    <row r="90" spans="1:30" ht="15" customHeight="1" x14ac:dyDescent="0.25">
      <c r="A90" s="48" t="s">
        <v>95</v>
      </c>
      <c r="B90" s="48"/>
      <c r="C90" s="56" t="str">
        <f t="shared" si="3"/>
        <v>$47,615</v>
      </c>
      <c r="D90" s="93">
        <f t="shared" si="4"/>
        <v>5.4237841282240185E-2</v>
      </c>
      <c r="E90" s="94">
        <f t="shared" si="5"/>
        <v>5.4237841282240185E-2</v>
      </c>
      <c r="F90" s="93">
        <f t="shared" si="6"/>
        <v>8.6641528619242347E-3</v>
      </c>
      <c r="G90" s="94">
        <f t="shared" si="7"/>
        <v>8.6641528619242347E-3</v>
      </c>
      <c r="H90" s="56"/>
      <c r="I90" s="56"/>
      <c r="J90" s="56"/>
      <c r="K90" s="56" t="str">
        <f>'State data for spotlight'!J8</f>
        <v>$52,157</v>
      </c>
      <c r="L90" s="93">
        <f>'State data for spotlight'!L8</f>
        <v>3.730443858580057E-2</v>
      </c>
      <c r="M90" s="94">
        <f>'State data for spotlight'!L8</f>
        <v>3.730443858580057E-2</v>
      </c>
      <c r="N90" s="93">
        <f>'State data for spotlight'!N8</f>
        <v>6.8432071451983045E-2</v>
      </c>
      <c r="O90" s="94">
        <f>'State data for spotlight'!N8</f>
        <v>6.8432071451983045E-2</v>
      </c>
      <c r="S90" s="112" t="s">
        <v>58</v>
      </c>
      <c r="T90" s="112"/>
      <c r="U90" s="109"/>
      <c r="V90" s="109">
        <v>367</v>
      </c>
      <c r="W90" s="109">
        <v>424</v>
      </c>
      <c r="X90" s="109">
        <v>438</v>
      </c>
      <c r="Y90" s="109">
        <v>436</v>
      </c>
      <c r="Z90" s="109">
        <v>402</v>
      </c>
    </row>
    <row r="91" spans="1:30" ht="15" customHeight="1" x14ac:dyDescent="0.25">
      <c r="A91" s="48" t="s">
        <v>7</v>
      </c>
      <c r="B91" s="48"/>
      <c r="C91" s="56" t="str">
        <f t="shared" si="3"/>
        <v>$471.6 mil</v>
      </c>
      <c r="D91" s="93">
        <f t="shared" si="4"/>
        <v>2.6266960248555904E-2</v>
      </c>
      <c r="E91" s="94">
        <f t="shared" si="5"/>
        <v>2.6266960248555904E-2</v>
      </c>
      <c r="F91" s="93">
        <f t="shared" si="6"/>
        <v>0.33778435314763566</v>
      </c>
      <c r="G91" s="94">
        <f t="shared" si="7"/>
        <v>0.33778435314763566</v>
      </c>
      <c r="H91" s="56"/>
      <c r="I91" s="56"/>
      <c r="J91" s="56"/>
      <c r="K91" s="56" t="str">
        <f>'State data for spotlight'!J9</f>
        <v>$10.7 bil</v>
      </c>
      <c r="L91" s="93">
        <f>'State data for spotlight'!L9</f>
        <v>6.1565168558201044E-2</v>
      </c>
      <c r="M91" s="94">
        <f>'State data for spotlight'!L9</f>
        <v>6.1565168558201044E-2</v>
      </c>
      <c r="N91" s="93">
        <f>'State data for spotlight'!N9</f>
        <v>0.18858544211512585</v>
      </c>
      <c r="O91" s="94">
        <f>'State data for spotlight'!N9</f>
        <v>0.18858544211512585</v>
      </c>
      <c r="S91" s="115" t="s">
        <v>53</v>
      </c>
      <c r="T91" s="115"/>
      <c r="U91" s="109"/>
      <c r="V91" s="109">
        <v>3073</v>
      </c>
      <c r="W91" s="109">
        <v>3686</v>
      </c>
      <c r="X91" s="109">
        <v>3806</v>
      </c>
      <c r="Y91" s="109">
        <v>3834</v>
      </c>
      <c r="Z91" s="109">
        <v>3868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131</v>
      </c>
      <c r="S93" s="112" t="s">
        <v>56</v>
      </c>
      <c r="T93" s="112"/>
      <c r="U93" s="109"/>
      <c r="V93" s="109">
        <v>269</v>
      </c>
      <c r="W93" s="109">
        <v>309</v>
      </c>
      <c r="X93" s="109">
        <v>295</v>
      </c>
      <c r="Y93" s="109">
        <v>304</v>
      </c>
      <c r="Z93" s="109">
        <v>287</v>
      </c>
    </row>
    <row r="94" spans="1:30" ht="15" customHeight="1" x14ac:dyDescent="0.25">
      <c r="A94" s="136" t="s">
        <v>132</v>
      </c>
      <c r="S94" s="112" t="s">
        <v>57</v>
      </c>
      <c r="T94" s="112"/>
      <c r="U94" s="109"/>
      <c r="V94" s="109">
        <v>478</v>
      </c>
      <c r="W94" s="109">
        <v>524</v>
      </c>
      <c r="X94" s="109">
        <v>591</v>
      </c>
      <c r="Y94" s="109">
        <v>596</v>
      </c>
      <c r="Z94" s="109">
        <v>612</v>
      </c>
    </row>
    <row r="95" spans="1:30" ht="15" customHeight="1" x14ac:dyDescent="0.25">
      <c r="A95" s="137" t="s">
        <v>159</v>
      </c>
      <c r="S95" s="112" t="s">
        <v>125</v>
      </c>
      <c r="T95" s="112"/>
      <c r="U95" s="109"/>
      <c r="V95" s="109">
        <v>77</v>
      </c>
      <c r="W95" s="109">
        <v>82</v>
      </c>
      <c r="X95" s="109">
        <v>81</v>
      </c>
      <c r="Y95" s="109">
        <v>110</v>
      </c>
      <c r="Z95" s="109">
        <v>118</v>
      </c>
    </row>
    <row r="96" spans="1:30" ht="15" customHeight="1" x14ac:dyDescent="0.25">
      <c r="A96" s="135" t="s">
        <v>151</v>
      </c>
      <c r="S96" s="112" t="s">
        <v>126</v>
      </c>
      <c r="T96" s="112"/>
      <c r="U96" s="109"/>
      <c r="V96" s="109">
        <v>582</v>
      </c>
      <c r="W96" s="109">
        <v>664</v>
      </c>
      <c r="X96" s="109">
        <v>756</v>
      </c>
      <c r="Y96" s="109">
        <v>756</v>
      </c>
      <c r="Z96" s="109">
        <v>726</v>
      </c>
    </row>
    <row r="97" spans="1:32" ht="15" customHeight="1" x14ac:dyDescent="0.25">
      <c r="A97" s="137" t="s">
        <v>164</v>
      </c>
      <c r="S97" s="112" t="s">
        <v>127</v>
      </c>
      <c r="T97" s="112"/>
      <c r="U97" s="109"/>
      <c r="V97" s="109">
        <v>485</v>
      </c>
      <c r="W97" s="109">
        <v>499</v>
      </c>
      <c r="X97" s="109">
        <v>534</v>
      </c>
      <c r="Y97" s="109">
        <v>536</v>
      </c>
      <c r="Z97" s="109">
        <v>535</v>
      </c>
    </row>
    <row r="98" spans="1:32" ht="15" customHeight="1" x14ac:dyDescent="0.25">
      <c r="A98" s="137" t="s">
        <v>167</v>
      </c>
      <c r="S98" s="112" t="s">
        <v>128</v>
      </c>
      <c r="T98" s="112"/>
      <c r="U98" s="109"/>
      <c r="V98" s="109">
        <v>181</v>
      </c>
      <c r="W98" s="109">
        <v>168</v>
      </c>
      <c r="X98" s="109">
        <v>196</v>
      </c>
      <c r="Y98" s="109">
        <v>198</v>
      </c>
      <c r="Z98" s="109">
        <v>201</v>
      </c>
    </row>
    <row r="99" spans="1:32" ht="15" customHeight="1" x14ac:dyDescent="0.25">
      <c r="S99" s="112" t="s">
        <v>129</v>
      </c>
      <c r="T99" s="112"/>
      <c r="U99" s="109"/>
      <c r="V99" s="109">
        <v>30</v>
      </c>
      <c r="W99" s="109">
        <v>25</v>
      </c>
      <c r="X99" s="109">
        <v>36</v>
      </c>
      <c r="Y99" s="109">
        <v>27</v>
      </c>
      <c r="Z99" s="109">
        <v>33</v>
      </c>
    </row>
    <row r="100" spans="1:32" ht="15" customHeight="1" x14ac:dyDescent="0.25">
      <c r="S100" s="112" t="s">
        <v>58</v>
      </c>
      <c r="T100" s="112"/>
      <c r="U100" s="109"/>
      <c r="V100" s="109">
        <v>183</v>
      </c>
      <c r="W100" s="109">
        <v>205</v>
      </c>
      <c r="X100" s="109">
        <v>231</v>
      </c>
      <c r="Y100" s="109">
        <v>222</v>
      </c>
      <c r="Z100" s="109">
        <v>201</v>
      </c>
    </row>
    <row r="101" spans="1:32" x14ac:dyDescent="0.25">
      <c r="A101" s="16"/>
      <c r="S101" s="115" t="s">
        <v>53</v>
      </c>
      <c r="T101" s="115"/>
      <c r="U101" s="109"/>
      <c r="V101" s="109">
        <v>2662</v>
      </c>
      <c r="W101" s="109">
        <v>3028</v>
      </c>
      <c r="X101" s="109">
        <v>3286</v>
      </c>
      <c r="Y101" s="109">
        <v>3330</v>
      </c>
      <c r="Z101" s="109">
        <v>3263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133</v>
      </c>
      <c r="W103" s="103" t="s">
        <v>154</v>
      </c>
      <c r="X103" s="103" t="s">
        <v>162</v>
      </c>
      <c r="Y103" s="103" t="s">
        <v>165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5908</v>
      </c>
      <c r="W104" s="109">
        <v>7139</v>
      </c>
      <c r="X104" s="109">
        <v>7164</v>
      </c>
      <c r="Y104" s="109">
        <v>7739</v>
      </c>
      <c r="Z104" s="109">
        <v>7859</v>
      </c>
      <c r="AB104" s="106" t="str">
        <f>TEXT(Z104,"###,###")</f>
        <v>7,859</v>
      </c>
      <c r="AD104" s="127">
        <f>Z104/($Z$4)*100</f>
        <v>67.75</v>
      </c>
      <c r="AF104" s="106"/>
    </row>
    <row r="105" spans="1:32" x14ac:dyDescent="0.25">
      <c r="S105" s="112" t="s">
        <v>17</v>
      </c>
      <c r="T105" s="112"/>
      <c r="U105" s="109"/>
      <c r="V105" s="109">
        <v>2743</v>
      </c>
      <c r="W105" s="109">
        <v>3059</v>
      </c>
      <c r="X105" s="109">
        <v>3531</v>
      </c>
      <c r="Y105" s="109">
        <v>3586</v>
      </c>
      <c r="Z105" s="109">
        <v>3357</v>
      </c>
      <c r="AB105" s="106" t="str">
        <f>TEXT(Z105,"###,###")</f>
        <v>3,357</v>
      </c>
      <c r="AD105" s="127">
        <f>Z105/($Z$4)*100</f>
        <v>28.939655172413794</v>
      </c>
      <c r="AF105" s="106"/>
    </row>
    <row r="106" spans="1:32" x14ac:dyDescent="0.25">
      <c r="S106" s="115" t="s">
        <v>53</v>
      </c>
      <c r="T106" s="115"/>
      <c r="U106" s="117"/>
      <c r="V106" s="117">
        <v>8651</v>
      </c>
      <c r="W106" s="117">
        <v>10198</v>
      </c>
      <c r="X106" s="117">
        <v>10695</v>
      </c>
      <c r="Y106" s="117">
        <v>11325</v>
      </c>
      <c r="Z106" s="117">
        <v>11216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841</v>
      </c>
      <c r="W108" s="109">
        <v>1016</v>
      </c>
      <c r="X108" s="109">
        <v>1150</v>
      </c>
      <c r="Y108" s="109">
        <v>1287</v>
      </c>
      <c r="Z108" s="109">
        <v>1007</v>
      </c>
      <c r="AB108" s="106" t="str">
        <f>TEXT(Z108,"###,###")</f>
        <v>1,007</v>
      </c>
      <c r="AD108" s="127">
        <f>Z108/($Z$4)*100</f>
        <v>8.681034482758621</v>
      </c>
      <c r="AF108" s="106"/>
    </row>
    <row r="109" spans="1:32" x14ac:dyDescent="0.25">
      <c r="S109" s="112" t="s">
        <v>20</v>
      </c>
      <c r="T109" s="112"/>
      <c r="U109" s="109"/>
      <c r="V109" s="109">
        <v>1279</v>
      </c>
      <c r="W109" s="109">
        <v>1483</v>
      </c>
      <c r="X109" s="109">
        <v>1741</v>
      </c>
      <c r="Y109" s="109">
        <v>1895</v>
      </c>
      <c r="Z109" s="109">
        <v>1905</v>
      </c>
      <c r="AB109" s="106" t="str">
        <f>TEXT(Z109,"###,###")</f>
        <v>1,905</v>
      </c>
      <c r="AD109" s="127">
        <f>Z109/($Z$4)*100</f>
        <v>16.422413793103448</v>
      </c>
      <c r="AF109" s="106"/>
    </row>
    <row r="110" spans="1:32" x14ac:dyDescent="0.25">
      <c r="S110" s="112" t="s">
        <v>21</v>
      </c>
      <c r="T110" s="112"/>
      <c r="U110" s="109"/>
      <c r="V110" s="109">
        <v>2561</v>
      </c>
      <c r="W110" s="109">
        <v>3002</v>
      </c>
      <c r="X110" s="109">
        <v>3254</v>
      </c>
      <c r="Y110" s="109">
        <v>3499</v>
      </c>
      <c r="Z110" s="109">
        <v>4011</v>
      </c>
      <c r="AB110" s="106" t="str">
        <f>TEXT(Z110,"###,###")</f>
        <v>4,011</v>
      </c>
      <c r="AD110" s="127">
        <f>Z110/($Z$4)*100</f>
        <v>34.577586206896555</v>
      </c>
      <c r="AF110" s="106"/>
    </row>
    <row r="111" spans="1:32" x14ac:dyDescent="0.25">
      <c r="S111" s="112" t="s">
        <v>22</v>
      </c>
      <c r="T111" s="112"/>
      <c r="U111" s="109"/>
      <c r="V111" s="109">
        <v>3778</v>
      </c>
      <c r="W111" s="109">
        <v>4229</v>
      </c>
      <c r="X111" s="109">
        <v>4550</v>
      </c>
      <c r="Y111" s="109">
        <v>4636</v>
      </c>
      <c r="Z111" s="109">
        <v>4301</v>
      </c>
      <c r="AB111" s="106" t="str">
        <f>TEXT(Z111,"###,###")</f>
        <v>4,301</v>
      </c>
      <c r="AD111" s="127">
        <f>Z111/($Z$4)*100</f>
        <v>37.077586206896548</v>
      </c>
      <c r="AF111" s="106"/>
    </row>
    <row r="112" spans="1:32" x14ac:dyDescent="0.25">
      <c r="S112" s="115" t="s">
        <v>53</v>
      </c>
      <c r="T112" s="115"/>
      <c r="U112" s="109"/>
      <c r="V112" s="109">
        <v>8804</v>
      </c>
      <c r="W112" s="109">
        <v>10090</v>
      </c>
      <c r="X112" s="109">
        <v>11105</v>
      </c>
      <c r="Y112" s="109">
        <v>11729</v>
      </c>
      <c r="Z112" s="109">
        <v>11601</v>
      </c>
    </row>
    <row r="113" spans="19:32" x14ac:dyDescent="0.25">
      <c r="AB113" s="122" t="s">
        <v>24</v>
      </c>
      <c r="AC113" s="103"/>
      <c r="AD113" s="103" t="s">
        <v>122</v>
      </c>
      <c r="AF113" s="103" t="s">
        <v>123</v>
      </c>
    </row>
    <row r="114" spans="19:32" x14ac:dyDescent="0.25">
      <c r="S114" s="112" t="s">
        <v>86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87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96</v>
      </c>
      <c r="T118" s="128"/>
      <c r="U118" s="128"/>
      <c r="V118" s="128">
        <v>38.39</v>
      </c>
      <c r="W118" s="128">
        <v>38.96</v>
      </c>
      <c r="X118" s="128">
        <v>39.270000000000003</v>
      </c>
      <c r="Y118" s="128">
        <v>38.94</v>
      </c>
      <c r="Z118" s="128">
        <v>38.770000000000003</v>
      </c>
      <c r="AB118" s="106" t="str">
        <f>TEXT(Z118,"##.0")</f>
        <v>38.8</v>
      </c>
    </row>
    <row r="120" spans="19:32" x14ac:dyDescent="0.25">
      <c r="S120" s="98" t="s">
        <v>97</v>
      </c>
      <c r="T120" s="109"/>
      <c r="U120" s="109"/>
      <c r="V120" s="109">
        <v>5286</v>
      </c>
      <c r="W120" s="109">
        <v>6185</v>
      </c>
      <c r="X120" s="109">
        <v>6495</v>
      </c>
      <c r="Y120" s="109">
        <v>6568</v>
      </c>
      <c r="Z120" s="109">
        <v>6577</v>
      </c>
      <c r="AB120" s="106" t="str">
        <f>TEXT(Z120,"###,###")</f>
        <v>6,577</v>
      </c>
    </row>
    <row r="121" spans="19:32" x14ac:dyDescent="0.25">
      <c r="S121" s="98" t="s">
        <v>98</v>
      </c>
      <c r="T121" s="109"/>
      <c r="U121" s="109"/>
      <c r="V121" s="109">
        <v>162</v>
      </c>
      <c r="W121" s="109">
        <v>201</v>
      </c>
      <c r="X121" s="109">
        <v>247</v>
      </c>
      <c r="Y121" s="109">
        <v>219</v>
      </c>
      <c r="Z121" s="109">
        <v>203</v>
      </c>
      <c r="AB121" s="106" t="str">
        <f>TEXT(Z121,"###,###")</f>
        <v>203</v>
      </c>
    </row>
    <row r="122" spans="19:32" x14ac:dyDescent="0.25">
      <c r="S122" s="98" t="s">
        <v>99</v>
      </c>
      <c r="T122" s="109"/>
      <c r="U122" s="109"/>
      <c r="V122" s="109">
        <v>287</v>
      </c>
      <c r="W122" s="109">
        <v>324</v>
      </c>
      <c r="X122" s="109">
        <v>361</v>
      </c>
      <c r="Y122" s="109">
        <v>379</v>
      </c>
      <c r="Z122" s="109">
        <v>366</v>
      </c>
      <c r="AB122" s="106" t="str">
        <f>TEXT(Z122,"###,###")</f>
        <v>366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100</v>
      </c>
      <c r="T124" s="109"/>
      <c r="U124" s="109"/>
      <c r="V124" s="109">
        <v>5573</v>
      </c>
      <c r="W124" s="109">
        <v>6509</v>
      </c>
      <c r="X124" s="109">
        <v>6856</v>
      </c>
      <c r="Y124" s="109">
        <v>6947</v>
      </c>
      <c r="Z124" s="109">
        <v>6943</v>
      </c>
      <c r="AB124" s="106" t="str">
        <f>TEXT(Z124,"###,###")</f>
        <v>6,943</v>
      </c>
      <c r="AD124" s="124">
        <f>Z124/$Z$7*100</f>
        <v>97.159249930030782</v>
      </c>
    </row>
    <row r="125" spans="19:32" x14ac:dyDescent="0.25">
      <c r="S125" s="98" t="s">
        <v>101</v>
      </c>
      <c r="T125" s="109"/>
      <c r="U125" s="109"/>
      <c r="V125" s="109">
        <v>449</v>
      </c>
      <c r="W125" s="109">
        <v>525</v>
      </c>
      <c r="X125" s="109">
        <v>608</v>
      </c>
      <c r="Y125" s="109">
        <v>598</v>
      </c>
      <c r="Z125" s="109">
        <v>569</v>
      </c>
      <c r="AB125" s="106" t="str">
        <f>TEXT(Z125,"###,###")</f>
        <v>569</v>
      </c>
      <c r="AD125" s="124">
        <f>Z125/$Z$7*100</f>
        <v>7.9624965015393219</v>
      </c>
    </row>
    <row r="127" spans="19:32" x14ac:dyDescent="0.25">
      <c r="S127" s="98" t="s">
        <v>102</v>
      </c>
      <c r="T127" s="109"/>
      <c r="U127" s="109"/>
      <c r="V127" s="109">
        <v>3070</v>
      </c>
      <c r="W127" s="109">
        <v>3686</v>
      </c>
      <c r="X127" s="109">
        <v>3801</v>
      </c>
      <c r="Y127" s="109">
        <v>3829</v>
      </c>
      <c r="Z127" s="109">
        <v>3873</v>
      </c>
      <c r="AB127" s="106" t="str">
        <f>TEXT(Z127,"###,###")</f>
        <v>3,873</v>
      </c>
      <c r="AD127" s="124">
        <f>Z127/$Z$7*100</f>
        <v>54.19815281276238</v>
      </c>
    </row>
    <row r="128" spans="19:32" x14ac:dyDescent="0.25">
      <c r="S128" s="98" t="s">
        <v>103</v>
      </c>
      <c r="T128" s="109"/>
      <c r="U128" s="109"/>
      <c r="V128" s="109">
        <v>2663</v>
      </c>
      <c r="W128" s="109">
        <v>3022</v>
      </c>
      <c r="X128" s="109">
        <v>3286</v>
      </c>
      <c r="Y128" s="109">
        <v>3332</v>
      </c>
      <c r="Z128" s="109">
        <v>3262</v>
      </c>
      <c r="AB128" s="106" t="str">
        <f>TEXT(Z128,"###,###")</f>
        <v>3,262</v>
      </c>
      <c r="AD128" s="124">
        <f>Z128/$Z$7*100</f>
        <v>45.647914917436324</v>
      </c>
    </row>
    <row r="130" spans="19:20" x14ac:dyDescent="0.25">
      <c r="S130" s="98" t="s">
        <v>155</v>
      </c>
      <c r="T130" s="124">
        <v>92.03750349846068</v>
      </c>
    </row>
    <row r="131" spans="19:20" x14ac:dyDescent="0.25">
      <c r="S131" s="98" t="s">
        <v>156</v>
      </c>
      <c r="T131" s="124">
        <v>2.8407500699692134</v>
      </c>
    </row>
    <row r="132" spans="19:20" x14ac:dyDescent="0.25">
      <c r="S132" s="98" t="s">
        <v>157</v>
      </c>
      <c r="T132" s="124">
        <v>5.1217464315701093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333AB81-A142-469E-9112-64389875860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C3244F89-F9BD-4D7A-9BB9-AAB424F04F7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56549A9C-98DA-4059-A829-BD2229C5168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D2A004E2-8597-4937-9C2D-938077A59B6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D481-6624-46CB-A1F5-4E9F20AF4449}">
  <sheetPr codeName="Sheet73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112</v>
      </c>
      <c r="T1" s="96"/>
      <c r="U1" s="96"/>
      <c r="V1" s="96"/>
      <c r="W1" s="96"/>
      <c r="X1" s="96"/>
      <c r="Y1" s="97" t="s">
        <v>114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88</v>
      </c>
      <c r="U2" s="100" t="s">
        <v>124</v>
      </c>
      <c r="V2" s="100" t="s">
        <v>133</v>
      </c>
      <c r="W2" s="100" t="s">
        <v>154</v>
      </c>
      <c r="X2" s="100" t="s">
        <v>162</v>
      </c>
      <c r="Y2" s="100" t="s">
        <v>165</v>
      </c>
      <c r="Z2" s="100" t="s">
        <v>169</v>
      </c>
      <c r="AB2" s="142" t="str">
        <f>$Z$2</f>
        <v>2022-23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112</v>
      </c>
      <c r="Y3" s="102" t="s">
        <v>114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13.10 Litchfield, Northern Territory, 2022-23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18895</v>
      </c>
      <c r="W4" s="105">
        <v>19720</v>
      </c>
      <c r="X4" s="105">
        <v>20451</v>
      </c>
      <c r="Y4" s="105">
        <v>22085</v>
      </c>
      <c r="Z4" s="105">
        <v>22121</v>
      </c>
      <c r="AB4" s="106" t="str">
        <f>TEXT(Z4,"###,###")</f>
        <v>22,121</v>
      </c>
      <c r="AD4" s="107">
        <f>Z4/Y4-1</f>
        <v>1.6300656554222304E-3</v>
      </c>
      <c r="AF4" s="107">
        <f>Z4/V4-1</f>
        <v>0.17073299814765819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80</v>
      </c>
      <c r="T5" s="105"/>
      <c r="U5" s="105"/>
      <c r="V5" s="105">
        <v>10460</v>
      </c>
      <c r="W5" s="105">
        <v>11068</v>
      </c>
      <c r="X5" s="105">
        <v>11403</v>
      </c>
      <c r="Y5" s="105">
        <v>12044</v>
      </c>
      <c r="Z5" s="105">
        <v>12125</v>
      </c>
      <c r="AB5" s="106" t="str">
        <f>TEXT(Z5,"###,###")</f>
        <v>12,125</v>
      </c>
      <c r="AD5" s="107">
        <f t="shared" ref="AD5:AD9" si="0">Z5/Y5-1</f>
        <v>6.7253404184657306E-3</v>
      </c>
      <c r="AF5" s="107">
        <f t="shared" ref="AF5:AF9" si="1">Z5/V5-1</f>
        <v>0.15917782026768634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81</v>
      </c>
      <c r="T6" s="105"/>
      <c r="U6" s="105"/>
      <c r="V6" s="105">
        <v>8438</v>
      </c>
      <c r="W6" s="105">
        <v>8647</v>
      </c>
      <c r="X6" s="105">
        <v>9025</v>
      </c>
      <c r="Y6" s="105">
        <v>10024</v>
      </c>
      <c r="Z6" s="105">
        <v>9977</v>
      </c>
      <c r="AB6" s="106" t="str">
        <f>TEXT(Z6,"###,###")</f>
        <v>9,977</v>
      </c>
      <c r="AD6" s="107">
        <f t="shared" si="0"/>
        <v>-4.688747007182803E-3</v>
      </c>
      <c r="AF6" s="107">
        <f t="shared" si="1"/>
        <v>0.18238919175159984</v>
      </c>
    </row>
    <row r="7" spans="1:32" ht="16.5" customHeight="1" thickBot="1" x14ac:dyDescent="0.3">
      <c r="A7" s="60" t="str">
        <f>"QUICK STATS for "&amp;Z2&amp;" *"</f>
        <v>QUICK STATS for 2022-23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12736</v>
      </c>
      <c r="W7" s="105">
        <v>13779</v>
      </c>
      <c r="X7" s="105">
        <v>13897</v>
      </c>
      <c r="Y7" s="105">
        <v>14553</v>
      </c>
      <c r="Z7" s="105">
        <v>15002</v>
      </c>
      <c r="AB7" s="106" t="str">
        <f>TEXT(Z7,"###,###")</f>
        <v>15,002</v>
      </c>
      <c r="AD7" s="107">
        <f t="shared" si="0"/>
        <v>3.0852745138459481E-2</v>
      </c>
      <c r="AF7" s="107">
        <f t="shared" si="1"/>
        <v>0.17792085427135684</v>
      </c>
    </row>
    <row r="8" spans="1:32" ht="17.25" customHeight="1" x14ac:dyDescent="0.25">
      <c r="A8" s="61" t="s">
        <v>12</v>
      </c>
      <c r="B8" s="62"/>
      <c r="C8" s="28"/>
      <c r="D8" s="63" t="str">
        <f>AB4</f>
        <v>22,121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15,002</v>
      </c>
      <c r="P8" s="64"/>
      <c r="S8" s="104" t="s">
        <v>82</v>
      </c>
      <c r="T8" s="105"/>
      <c r="U8" s="105"/>
      <c r="V8" s="105">
        <v>56212.84</v>
      </c>
      <c r="W8" s="105">
        <v>56461.95</v>
      </c>
      <c r="X8" s="105">
        <v>58534</v>
      </c>
      <c r="Y8" s="105">
        <v>60271</v>
      </c>
      <c r="Z8" s="105">
        <v>64809.2</v>
      </c>
      <c r="AB8" s="106" t="str">
        <f>TEXT(Z8,"$###,###")</f>
        <v>$64,809</v>
      </c>
      <c r="AD8" s="107">
        <f t="shared" si="0"/>
        <v>7.5296577126644504E-2</v>
      </c>
      <c r="AF8" s="107">
        <f t="shared" si="1"/>
        <v>0.15292520356559103</v>
      </c>
    </row>
    <row r="9" spans="1:32" x14ac:dyDescent="0.25">
      <c r="A9" s="29" t="s">
        <v>14</v>
      </c>
      <c r="B9" s="68"/>
      <c r="C9" s="69"/>
      <c r="D9" s="70">
        <f>AD104</f>
        <v>74.983047782649976</v>
      </c>
      <c r="E9" s="71" t="s">
        <v>83</v>
      </c>
      <c r="F9" s="23"/>
      <c r="G9" s="72" t="s">
        <v>80</v>
      </c>
      <c r="H9" s="69"/>
      <c r="I9" s="68"/>
      <c r="J9" s="69"/>
      <c r="K9" s="68"/>
      <c r="L9" s="68"/>
      <c r="M9" s="73"/>
      <c r="N9" s="69"/>
      <c r="O9" s="70">
        <f>AD127</f>
        <v>55.739234768697507</v>
      </c>
      <c r="P9" s="71" t="s">
        <v>83</v>
      </c>
      <c r="S9" s="104" t="s">
        <v>7</v>
      </c>
      <c r="T9" s="105"/>
      <c r="U9" s="105"/>
      <c r="V9" s="105">
        <v>897757146</v>
      </c>
      <c r="W9" s="105">
        <v>964298169</v>
      </c>
      <c r="X9" s="105">
        <v>1006733144</v>
      </c>
      <c r="Y9" s="105">
        <v>1105151648</v>
      </c>
      <c r="Z9" s="105">
        <v>1186881164</v>
      </c>
      <c r="AB9" s="106" t="str">
        <f>TEXT(Z9/1000000,"$#,###.0")&amp;" mil"</f>
        <v>$1,186.9 mil</v>
      </c>
      <c r="AD9" s="107">
        <f t="shared" si="0"/>
        <v>7.3953213704116116E-2</v>
      </c>
      <c r="AF9" s="107">
        <f t="shared" si="1"/>
        <v>0.32205148050138721</v>
      </c>
    </row>
    <row r="10" spans="1:32" x14ac:dyDescent="0.25">
      <c r="A10" s="29" t="s">
        <v>17</v>
      </c>
      <c r="B10" s="68"/>
      <c r="C10" s="69"/>
      <c r="D10" s="70">
        <f>AD105</f>
        <v>19.944848786221236</v>
      </c>
      <c r="E10" s="71" t="s">
        <v>83</v>
      </c>
      <c r="F10" s="23"/>
      <c r="G10" s="72" t="s">
        <v>81</v>
      </c>
      <c r="H10" s="69"/>
      <c r="I10" s="68"/>
      <c r="J10" s="69"/>
      <c r="K10" s="68"/>
      <c r="L10" s="68"/>
      <c r="M10" s="73"/>
      <c r="N10" s="69"/>
      <c r="O10" s="70">
        <f>AD128</f>
        <v>44.15411278496201</v>
      </c>
      <c r="P10" s="71" t="s">
        <v>83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84</v>
      </c>
      <c r="H11" s="76"/>
      <c r="I11" s="77"/>
      <c r="J11" s="77"/>
      <c r="K11" s="77"/>
      <c r="L11" s="77"/>
      <c r="M11" s="68"/>
      <c r="N11" s="69"/>
      <c r="O11" s="70">
        <f>T130</f>
        <v>87.108385548593532</v>
      </c>
      <c r="P11" s="71" t="s">
        <v>83</v>
      </c>
      <c r="S11" s="104" t="s">
        <v>29</v>
      </c>
      <c r="T11" s="109"/>
      <c r="U11" s="109"/>
      <c r="V11" s="109">
        <v>17166</v>
      </c>
      <c r="W11" s="109">
        <v>17817</v>
      </c>
      <c r="X11" s="109">
        <v>18595</v>
      </c>
      <c r="Y11" s="109">
        <v>20118</v>
      </c>
      <c r="Z11" s="109">
        <v>20186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6.4991334488734847</v>
      </c>
      <c r="P12" s="71" t="s">
        <v>83</v>
      </c>
      <c r="S12" s="104" t="s">
        <v>30</v>
      </c>
      <c r="T12" s="109"/>
      <c r="U12" s="109"/>
      <c r="V12" s="109">
        <v>1727</v>
      </c>
      <c r="W12" s="109">
        <v>1898</v>
      </c>
      <c r="X12" s="109">
        <v>1856</v>
      </c>
      <c r="Y12" s="109">
        <v>1964</v>
      </c>
      <c r="Z12" s="109">
        <v>1937</v>
      </c>
    </row>
    <row r="13" spans="1:32" ht="15" customHeight="1" x14ac:dyDescent="0.25">
      <c r="A13" s="29" t="s">
        <v>19</v>
      </c>
      <c r="B13" s="69"/>
      <c r="C13" s="69"/>
      <c r="D13" s="70">
        <f>AD108</f>
        <v>13.430676732516615</v>
      </c>
      <c r="E13" s="71" t="s">
        <v>83</v>
      </c>
      <c r="F13" s="23"/>
      <c r="G13" s="143" t="s">
        <v>158</v>
      </c>
      <c r="H13" s="144"/>
      <c r="I13" s="144"/>
      <c r="J13" s="144"/>
      <c r="K13" s="144"/>
      <c r="L13" s="144"/>
      <c r="M13" s="78"/>
      <c r="N13" s="69"/>
      <c r="O13" s="70">
        <f>T132</f>
        <v>6.3991467804292768</v>
      </c>
      <c r="P13" s="71" t="s">
        <v>83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15.681931196600516</v>
      </c>
      <c r="E14" s="71" t="s">
        <v>83</v>
      </c>
      <c r="F14" s="23"/>
      <c r="G14" s="75" t="s">
        <v>93</v>
      </c>
      <c r="H14" s="68"/>
      <c r="I14" s="68"/>
      <c r="J14" s="68"/>
      <c r="K14" s="74"/>
      <c r="L14" s="69"/>
      <c r="M14" s="68"/>
      <c r="N14" s="69"/>
      <c r="O14" s="74" t="str">
        <f>AB118</f>
        <v>41.3</v>
      </c>
      <c r="P14" s="71" t="s">
        <v>94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26.18326477103205</v>
      </c>
      <c r="E15" s="71" t="s">
        <v>83</v>
      </c>
      <c r="F15" s="23"/>
      <c r="G15" s="32" t="s">
        <v>152</v>
      </c>
      <c r="H15" s="69"/>
      <c r="I15" s="69"/>
      <c r="J15" s="69"/>
      <c r="K15" s="79"/>
      <c r="L15" s="69"/>
      <c r="M15" s="69"/>
      <c r="N15" s="69"/>
      <c r="O15" s="70">
        <f>AB38</f>
        <v>17.037728302892948</v>
      </c>
      <c r="P15" s="71" t="s">
        <v>83</v>
      </c>
      <c r="S15" s="112" t="s">
        <v>59</v>
      </c>
      <c r="T15" s="112"/>
      <c r="U15" s="113"/>
      <c r="V15" s="113">
        <v>786</v>
      </c>
      <c r="W15" s="113">
        <v>921</v>
      </c>
      <c r="X15" s="113">
        <v>827</v>
      </c>
      <c r="Y15" s="109">
        <v>786</v>
      </c>
      <c r="Z15" s="109">
        <v>846</v>
      </c>
      <c r="AB15" s="114">
        <f t="shared" ref="AB15:AB34" si="2">IF(Z15="np",0,Z15/$Z$34)</f>
        <v>3.8242473555736373E-2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39.622982686135344</v>
      </c>
      <c r="E16" s="82" t="s">
        <v>83</v>
      </c>
      <c r="F16" s="23"/>
      <c r="G16" s="83" t="s">
        <v>153</v>
      </c>
      <c r="H16" s="34"/>
      <c r="I16" s="34"/>
      <c r="J16" s="34"/>
      <c r="K16" s="35"/>
      <c r="L16" s="34"/>
      <c r="M16" s="34"/>
      <c r="N16" s="34"/>
      <c r="O16" s="81">
        <f>AB37</f>
        <v>82.962271697107042</v>
      </c>
      <c r="P16" s="36" t="s">
        <v>83</v>
      </c>
      <c r="S16" s="112" t="s">
        <v>60</v>
      </c>
      <c r="T16" s="112"/>
      <c r="U16" s="113"/>
      <c r="V16" s="113">
        <v>510</v>
      </c>
      <c r="W16" s="113">
        <v>589</v>
      </c>
      <c r="X16" s="113">
        <v>649</v>
      </c>
      <c r="Y16" s="109">
        <v>676</v>
      </c>
      <c r="Z16" s="109">
        <v>650</v>
      </c>
      <c r="AB16" s="114">
        <f t="shared" si="2"/>
        <v>2.9382515143296265E-2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61</v>
      </c>
      <c r="T17" s="112"/>
      <c r="U17" s="113"/>
      <c r="V17" s="113">
        <v>807</v>
      </c>
      <c r="W17" s="113">
        <v>840</v>
      </c>
      <c r="X17" s="113">
        <v>862</v>
      </c>
      <c r="Y17" s="109">
        <v>897</v>
      </c>
      <c r="Z17" s="109">
        <v>867</v>
      </c>
      <c r="AB17" s="114">
        <f t="shared" si="2"/>
        <v>3.9191754814212096E-2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163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62</v>
      </c>
      <c r="T18" s="112"/>
      <c r="U18" s="113"/>
      <c r="V18" s="113">
        <v>232</v>
      </c>
      <c r="W18" s="113">
        <v>237</v>
      </c>
      <c r="X18" s="113">
        <v>227</v>
      </c>
      <c r="Y18" s="109">
        <v>233</v>
      </c>
      <c r="Z18" s="109">
        <v>220</v>
      </c>
      <c r="AB18" s="114">
        <f t="shared" si="2"/>
        <v>9.9448512792695062E-3</v>
      </c>
    </row>
    <row r="19" spans="1:28" x14ac:dyDescent="0.25">
      <c r="A19" s="60" t="str">
        <f>$S$1&amp;" ("&amp;$V$2&amp;" to "&amp;$Z$2&amp;")"</f>
        <v>Litchfield (2018-19 to 2022-23)</v>
      </c>
      <c r="B19" s="60"/>
      <c r="C19" s="60"/>
      <c r="D19" s="60"/>
      <c r="E19" s="60"/>
      <c r="F19" s="60"/>
      <c r="G19" s="60" t="str">
        <f>$S$1&amp;" ("&amp;$V$2&amp;" to "&amp;$Z$2&amp;")"</f>
        <v>Litchfield (2018-19 to 2022-23)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63</v>
      </c>
      <c r="T19" s="112"/>
      <c r="U19" s="113"/>
      <c r="V19" s="113">
        <v>2903</v>
      </c>
      <c r="W19" s="113">
        <v>2962</v>
      </c>
      <c r="X19" s="113">
        <v>3124</v>
      </c>
      <c r="Y19" s="109">
        <v>3487</v>
      </c>
      <c r="Z19" s="109">
        <v>3513</v>
      </c>
      <c r="AB19" s="114">
        <f t="shared" si="2"/>
        <v>0.15880119338215351</v>
      </c>
    </row>
    <row r="20" spans="1:28" x14ac:dyDescent="0.25">
      <c r="S20" s="112" t="s">
        <v>64</v>
      </c>
      <c r="T20" s="112"/>
      <c r="U20" s="113"/>
      <c r="V20" s="113">
        <v>586</v>
      </c>
      <c r="W20" s="113">
        <v>635</v>
      </c>
      <c r="X20" s="113">
        <v>629</v>
      </c>
      <c r="Y20" s="109">
        <v>621</v>
      </c>
      <c r="Z20" s="109">
        <v>579</v>
      </c>
      <c r="AB20" s="114">
        <f t="shared" si="2"/>
        <v>2.6173040412259291E-2</v>
      </c>
    </row>
    <row r="21" spans="1:28" x14ac:dyDescent="0.25">
      <c r="S21" s="112" t="s">
        <v>65</v>
      </c>
      <c r="T21" s="112"/>
      <c r="U21" s="113"/>
      <c r="V21" s="113">
        <v>1346</v>
      </c>
      <c r="W21" s="113">
        <v>1414</v>
      </c>
      <c r="X21" s="113">
        <v>1476</v>
      </c>
      <c r="Y21" s="109">
        <v>1749</v>
      </c>
      <c r="Z21" s="109">
        <v>1785</v>
      </c>
      <c r="AB21" s="114">
        <f t="shared" si="2"/>
        <v>8.0688906970436666E-2</v>
      </c>
    </row>
    <row r="22" spans="1:28" x14ac:dyDescent="0.25">
      <c r="S22" s="112" t="s">
        <v>66</v>
      </c>
      <c r="T22" s="112"/>
      <c r="U22" s="113"/>
      <c r="V22" s="113">
        <v>984</v>
      </c>
      <c r="W22" s="113">
        <v>971</v>
      </c>
      <c r="X22" s="113">
        <v>1199</v>
      </c>
      <c r="Y22" s="109">
        <v>1338</v>
      </c>
      <c r="Z22" s="109">
        <v>1248</v>
      </c>
      <c r="AB22" s="114">
        <f t="shared" si="2"/>
        <v>5.6414429075128829E-2</v>
      </c>
    </row>
    <row r="23" spans="1:28" x14ac:dyDescent="0.25">
      <c r="S23" s="112" t="s">
        <v>67</v>
      </c>
      <c r="T23" s="112"/>
      <c r="U23" s="113"/>
      <c r="V23" s="113">
        <v>979</v>
      </c>
      <c r="W23" s="113">
        <v>980</v>
      </c>
      <c r="X23" s="113">
        <v>1035</v>
      </c>
      <c r="Y23" s="109">
        <v>1158</v>
      </c>
      <c r="Z23" s="109">
        <v>1159</v>
      </c>
      <c r="AB23" s="114">
        <f t="shared" si="2"/>
        <v>5.2391284693969802E-2</v>
      </c>
    </row>
    <row r="24" spans="1:28" x14ac:dyDescent="0.25">
      <c r="S24" s="112" t="s">
        <v>68</v>
      </c>
      <c r="T24" s="112"/>
      <c r="U24" s="113"/>
      <c r="V24" s="113">
        <v>63</v>
      </c>
      <c r="W24" s="113">
        <v>61</v>
      </c>
      <c r="X24" s="113">
        <v>67</v>
      </c>
      <c r="Y24" s="109">
        <v>74</v>
      </c>
      <c r="Z24" s="109">
        <v>75</v>
      </c>
      <c r="AB24" s="114">
        <f t="shared" si="2"/>
        <v>3.3902902088418767E-3</v>
      </c>
    </row>
    <row r="25" spans="1:28" x14ac:dyDescent="0.25">
      <c r="S25" s="112" t="s">
        <v>69</v>
      </c>
      <c r="T25" s="112"/>
      <c r="U25" s="113"/>
      <c r="V25" s="113">
        <v>279</v>
      </c>
      <c r="W25" s="113">
        <v>285</v>
      </c>
      <c r="X25" s="113">
        <v>309</v>
      </c>
      <c r="Y25" s="109">
        <v>310</v>
      </c>
      <c r="Z25" s="109">
        <v>340</v>
      </c>
      <c r="AB25" s="114">
        <f t="shared" si="2"/>
        <v>1.5369315613416508E-2</v>
      </c>
    </row>
    <row r="26" spans="1:28" x14ac:dyDescent="0.25">
      <c r="S26" s="112" t="s">
        <v>70</v>
      </c>
      <c r="T26" s="112"/>
      <c r="U26" s="113"/>
      <c r="V26" s="113">
        <v>387</v>
      </c>
      <c r="W26" s="113">
        <v>370</v>
      </c>
      <c r="X26" s="113">
        <v>357</v>
      </c>
      <c r="Y26" s="109">
        <v>424</v>
      </c>
      <c r="Z26" s="109">
        <v>430</v>
      </c>
      <c r="AB26" s="114">
        <f t="shared" si="2"/>
        <v>1.9437663864026761E-2</v>
      </c>
    </row>
    <row r="27" spans="1:28" x14ac:dyDescent="0.25">
      <c r="S27" s="112" t="s">
        <v>71</v>
      </c>
      <c r="T27" s="112"/>
      <c r="U27" s="113"/>
      <c r="V27" s="113">
        <v>955</v>
      </c>
      <c r="W27" s="113">
        <v>975</v>
      </c>
      <c r="X27" s="113">
        <v>1039</v>
      </c>
      <c r="Y27" s="109">
        <v>1110</v>
      </c>
      <c r="Z27" s="109">
        <v>1137</v>
      </c>
      <c r="AB27" s="114">
        <f t="shared" si="2"/>
        <v>5.1396799566042851E-2</v>
      </c>
    </row>
    <row r="28" spans="1:28" x14ac:dyDescent="0.25">
      <c r="S28" s="112" t="s">
        <v>72</v>
      </c>
      <c r="T28" s="112"/>
      <c r="U28" s="113"/>
      <c r="V28" s="113">
        <v>1591</v>
      </c>
      <c r="W28" s="113">
        <v>1667</v>
      </c>
      <c r="X28" s="113">
        <v>1528</v>
      </c>
      <c r="Y28" s="109">
        <v>1597</v>
      </c>
      <c r="Z28" s="109">
        <v>1679</v>
      </c>
      <c r="AB28" s="114">
        <f t="shared" si="2"/>
        <v>7.5897296808606823E-2</v>
      </c>
    </row>
    <row r="29" spans="1:28" x14ac:dyDescent="0.25">
      <c r="S29" s="112" t="s">
        <v>73</v>
      </c>
      <c r="T29" s="112"/>
      <c r="U29" s="113"/>
      <c r="V29" s="113">
        <v>1960</v>
      </c>
      <c r="W29" s="113">
        <v>2176</v>
      </c>
      <c r="X29" s="113">
        <v>2315</v>
      </c>
      <c r="Y29" s="109">
        <v>2715</v>
      </c>
      <c r="Z29" s="109">
        <v>2302</v>
      </c>
      <c r="AB29" s="114">
        <f t="shared" si="2"/>
        <v>0.10405930747672</v>
      </c>
    </row>
    <row r="30" spans="1:28" x14ac:dyDescent="0.25">
      <c r="S30" s="112" t="s">
        <v>74</v>
      </c>
      <c r="T30" s="112"/>
      <c r="U30" s="113"/>
      <c r="V30" s="113">
        <v>1349</v>
      </c>
      <c r="W30" s="113">
        <v>1310</v>
      </c>
      <c r="X30" s="113">
        <v>1371</v>
      </c>
      <c r="Y30" s="109">
        <v>1615</v>
      </c>
      <c r="Z30" s="109">
        <v>1407</v>
      </c>
      <c r="AB30" s="114">
        <f t="shared" si="2"/>
        <v>6.3601844317873607E-2</v>
      </c>
    </row>
    <row r="31" spans="1:28" x14ac:dyDescent="0.25">
      <c r="S31" s="112" t="s">
        <v>75</v>
      </c>
      <c r="T31" s="112"/>
      <c r="U31" s="113"/>
      <c r="V31" s="113">
        <v>1206</v>
      </c>
      <c r="W31" s="113">
        <v>1347</v>
      </c>
      <c r="X31" s="113">
        <v>1458</v>
      </c>
      <c r="Y31" s="109">
        <v>1197</v>
      </c>
      <c r="Z31" s="109">
        <v>1762</v>
      </c>
      <c r="AB31" s="114">
        <f t="shared" si="2"/>
        <v>7.9649217973058489E-2</v>
      </c>
    </row>
    <row r="32" spans="1:28" ht="15.75" customHeight="1" x14ac:dyDescent="0.25">
      <c r="A32" s="60" t="str">
        <f>"Distribution of jobs per industry "&amp;"("&amp;Z2&amp;") *"</f>
        <v>Distribution of jobs per industry (2022-23)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76</v>
      </c>
      <c r="T32" s="112"/>
      <c r="U32" s="113"/>
      <c r="V32" s="113">
        <v>432</v>
      </c>
      <c r="W32" s="113">
        <v>363</v>
      </c>
      <c r="X32" s="113">
        <v>364</v>
      </c>
      <c r="Y32" s="109">
        <v>410</v>
      </c>
      <c r="Z32" s="109">
        <v>435</v>
      </c>
      <c r="AB32" s="114">
        <f t="shared" si="2"/>
        <v>1.9663683211282885E-2</v>
      </c>
    </row>
    <row r="33" spans="19:32" x14ac:dyDescent="0.25">
      <c r="S33" s="112" t="s">
        <v>77</v>
      </c>
      <c r="T33" s="112"/>
      <c r="U33" s="113"/>
      <c r="V33" s="113">
        <v>776</v>
      </c>
      <c r="W33" s="113">
        <v>885</v>
      </c>
      <c r="X33" s="113">
        <v>1017</v>
      </c>
      <c r="Y33" s="109">
        <v>1075</v>
      </c>
      <c r="Z33" s="109">
        <v>1164</v>
      </c>
      <c r="AB33" s="114">
        <f t="shared" si="2"/>
        <v>5.2617304041225929E-2</v>
      </c>
    </row>
    <row r="34" spans="19:32" x14ac:dyDescent="0.25">
      <c r="S34" s="115" t="s">
        <v>53</v>
      </c>
      <c r="T34" s="115"/>
      <c r="U34" s="116"/>
      <c r="V34" s="116">
        <v>18894</v>
      </c>
      <c r="W34" s="116">
        <v>19721</v>
      </c>
      <c r="X34" s="116">
        <v>20451</v>
      </c>
      <c r="Y34" s="117">
        <v>22085</v>
      </c>
      <c r="Z34" s="117">
        <v>22122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85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10481</v>
      </c>
      <c r="W37" s="109">
        <v>11378</v>
      </c>
      <c r="X37" s="109">
        <v>11433</v>
      </c>
      <c r="Y37" s="109">
        <v>11834</v>
      </c>
      <c r="Z37" s="109">
        <v>12446</v>
      </c>
      <c r="AB37" s="129">
        <f>Z37/Z40*100</f>
        <v>82.962271697107042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2253</v>
      </c>
      <c r="W38" s="109">
        <v>2402</v>
      </c>
      <c r="X38" s="109">
        <v>2461</v>
      </c>
      <c r="Y38" s="109">
        <v>2726</v>
      </c>
      <c r="Z38" s="109">
        <v>2556</v>
      </c>
      <c r="AB38" s="129">
        <f>Z38/Z40*100</f>
        <v>17.037728302892948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12734</v>
      </c>
      <c r="W40" s="109">
        <v>13780</v>
      </c>
      <c r="X40" s="109">
        <v>13894</v>
      </c>
      <c r="Y40" s="109">
        <v>14560</v>
      </c>
      <c r="Z40" s="109">
        <v>15002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19</v>
      </c>
      <c r="W44" s="109">
        <v>22</v>
      </c>
      <c r="X44" s="109">
        <v>21</v>
      </c>
      <c r="Y44" s="109">
        <v>42</v>
      </c>
      <c r="Z44" s="109">
        <v>45</v>
      </c>
    </row>
    <row r="45" spans="19:32" x14ac:dyDescent="0.25">
      <c r="S45" s="112" t="s">
        <v>37</v>
      </c>
      <c r="T45" s="112"/>
      <c r="U45" s="109"/>
      <c r="V45" s="109">
        <v>234</v>
      </c>
      <c r="W45" s="109">
        <v>287</v>
      </c>
      <c r="X45" s="109">
        <v>338</v>
      </c>
      <c r="Y45" s="109">
        <v>417</v>
      </c>
      <c r="Z45" s="109">
        <v>443</v>
      </c>
    </row>
    <row r="46" spans="19:32" x14ac:dyDescent="0.25">
      <c r="S46" s="112" t="s">
        <v>38</v>
      </c>
      <c r="T46" s="112"/>
      <c r="U46" s="109"/>
      <c r="V46" s="109">
        <v>697</v>
      </c>
      <c r="W46" s="109">
        <v>681</v>
      </c>
      <c r="X46" s="109">
        <v>836</v>
      </c>
      <c r="Y46" s="109">
        <v>855</v>
      </c>
      <c r="Z46" s="109">
        <v>833</v>
      </c>
    </row>
    <row r="47" spans="19:32" x14ac:dyDescent="0.25">
      <c r="S47" s="112" t="s">
        <v>39</v>
      </c>
      <c r="T47" s="112"/>
      <c r="U47" s="109"/>
      <c r="V47" s="109">
        <v>929</v>
      </c>
      <c r="W47" s="109">
        <v>985</v>
      </c>
      <c r="X47" s="109">
        <v>1061</v>
      </c>
      <c r="Y47" s="109">
        <v>1036</v>
      </c>
      <c r="Z47" s="109">
        <v>1075</v>
      </c>
    </row>
    <row r="48" spans="19:32" x14ac:dyDescent="0.25">
      <c r="S48" s="112" t="s">
        <v>40</v>
      </c>
      <c r="T48" s="112"/>
      <c r="U48" s="109"/>
      <c r="V48" s="109">
        <v>1197</v>
      </c>
      <c r="W48" s="109">
        <v>1244</v>
      </c>
      <c r="X48" s="109">
        <v>1167</v>
      </c>
      <c r="Y48" s="109">
        <v>1198</v>
      </c>
      <c r="Z48" s="109">
        <v>1256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1096</v>
      </c>
      <c r="W49" s="109">
        <v>1173</v>
      </c>
      <c r="X49" s="109">
        <v>1235</v>
      </c>
      <c r="Y49" s="109">
        <v>1270</v>
      </c>
      <c r="Z49" s="109">
        <v>1266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Litchfield (2022-23)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1073</v>
      </c>
      <c r="W50" s="109">
        <v>1070</v>
      </c>
      <c r="X50" s="109">
        <v>1087</v>
      </c>
      <c r="Y50" s="109">
        <v>1169</v>
      </c>
      <c r="Z50" s="109">
        <v>1184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975</v>
      </c>
      <c r="W51" s="109">
        <v>1024</v>
      </c>
      <c r="X51" s="109">
        <v>997</v>
      </c>
      <c r="Y51" s="109">
        <v>1139</v>
      </c>
      <c r="Z51" s="109">
        <v>1182</v>
      </c>
    </row>
    <row r="52" spans="1:26" ht="15" customHeight="1" x14ac:dyDescent="0.25">
      <c r="S52" s="112" t="s">
        <v>44</v>
      </c>
      <c r="T52" s="112"/>
      <c r="U52" s="109"/>
      <c r="V52" s="109">
        <v>1231</v>
      </c>
      <c r="W52" s="109">
        <v>1169</v>
      </c>
      <c r="X52" s="109">
        <v>1114</v>
      </c>
      <c r="Y52" s="109">
        <v>1135</v>
      </c>
      <c r="Z52" s="109">
        <v>1074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1034</v>
      </c>
      <c r="W53" s="109">
        <v>1156</v>
      </c>
      <c r="X53" s="109">
        <v>1216</v>
      </c>
      <c r="Y53" s="109">
        <v>1296</v>
      </c>
      <c r="Z53" s="109">
        <v>1240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954</v>
      </c>
      <c r="W54" s="109">
        <v>1043</v>
      </c>
      <c r="X54" s="109">
        <v>1028</v>
      </c>
      <c r="Y54" s="109">
        <v>1053</v>
      </c>
      <c r="Z54" s="109">
        <v>1078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617</v>
      </c>
      <c r="W55" s="109">
        <v>690</v>
      </c>
      <c r="X55" s="109">
        <v>741</v>
      </c>
      <c r="Y55" s="109">
        <v>845</v>
      </c>
      <c r="Z55" s="109">
        <v>838</v>
      </c>
    </row>
    <row r="56" spans="1:26" ht="15" customHeight="1" x14ac:dyDescent="0.25">
      <c r="S56" s="112" t="s">
        <v>48</v>
      </c>
      <c r="T56" s="112"/>
      <c r="U56" s="109"/>
      <c r="V56" s="109">
        <v>268</v>
      </c>
      <c r="W56" s="109">
        <v>336</v>
      </c>
      <c r="X56" s="109">
        <v>371</v>
      </c>
      <c r="Y56" s="109">
        <v>392</v>
      </c>
      <c r="Z56" s="109">
        <v>412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101</v>
      </c>
      <c r="W57" s="109">
        <v>122</v>
      </c>
      <c r="X57" s="109">
        <v>123</v>
      </c>
      <c r="Y57" s="109">
        <v>130</v>
      </c>
      <c r="Z57" s="109">
        <v>129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25</v>
      </c>
      <c r="W58" s="109">
        <v>49</v>
      </c>
      <c r="X58" s="109">
        <v>46</v>
      </c>
      <c r="Y58" s="109">
        <v>51</v>
      </c>
      <c r="Z58" s="109">
        <v>53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13</v>
      </c>
      <c r="W59" s="109">
        <v>13</v>
      </c>
      <c r="X59" s="109">
        <v>18</v>
      </c>
      <c r="Y59" s="109">
        <v>15</v>
      </c>
      <c r="Z59" s="109">
        <v>16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4</v>
      </c>
      <c r="Y60" s="109">
        <v>6</v>
      </c>
      <c r="Z60" s="109">
        <v>7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10460</v>
      </c>
      <c r="W61" s="109">
        <v>11068</v>
      </c>
      <c r="X61" s="109">
        <v>11403</v>
      </c>
      <c r="Y61" s="109">
        <v>12048</v>
      </c>
      <c r="Z61" s="109">
        <v>12124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24</v>
      </c>
      <c r="W63" s="109">
        <v>25</v>
      </c>
      <c r="X63" s="109">
        <v>42</v>
      </c>
      <c r="Y63" s="109">
        <v>38</v>
      </c>
      <c r="Z63" s="109">
        <v>30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291</v>
      </c>
      <c r="W64" s="109">
        <v>291</v>
      </c>
      <c r="X64" s="109">
        <v>352</v>
      </c>
      <c r="Y64" s="109">
        <v>453</v>
      </c>
      <c r="Z64" s="109">
        <v>469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Litchfield (2022-23)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584</v>
      </c>
      <c r="W65" s="109">
        <v>622</v>
      </c>
      <c r="X65" s="109">
        <v>679</v>
      </c>
      <c r="Y65" s="109">
        <v>800</v>
      </c>
      <c r="Z65" s="109">
        <v>705</v>
      </c>
    </row>
    <row r="66" spans="1:26" x14ac:dyDescent="0.25">
      <c r="S66" s="112" t="s">
        <v>39</v>
      </c>
      <c r="T66" s="112"/>
      <c r="U66" s="109"/>
      <c r="V66" s="109">
        <v>652</v>
      </c>
      <c r="W66" s="109">
        <v>594</v>
      </c>
      <c r="X66" s="109">
        <v>684</v>
      </c>
      <c r="Y66" s="109">
        <v>745</v>
      </c>
      <c r="Z66" s="109">
        <v>820</v>
      </c>
    </row>
    <row r="67" spans="1:26" x14ac:dyDescent="0.25">
      <c r="S67" s="112" t="s">
        <v>40</v>
      </c>
      <c r="T67" s="112"/>
      <c r="U67" s="109"/>
      <c r="V67" s="109">
        <v>856</v>
      </c>
      <c r="W67" s="109">
        <v>840</v>
      </c>
      <c r="X67" s="109">
        <v>857</v>
      </c>
      <c r="Y67" s="109">
        <v>984</v>
      </c>
      <c r="Z67" s="109">
        <v>916</v>
      </c>
    </row>
    <row r="68" spans="1:26" x14ac:dyDescent="0.25">
      <c r="S68" s="112" t="s">
        <v>41</v>
      </c>
      <c r="T68" s="112"/>
      <c r="U68" s="109"/>
      <c r="V68" s="109">
        <v>863</v>
      </c>
      <c r="W68" s="109">
        <v>869</v>
      </c>
      <c r="X68" s="109">
        <v>860</v>
      </c>
      <c r="Y68" s="109">
        <v>942</v>
      </c>
      <c r="Z68" s="109">
        <v>934</v>
      </c>
    </row>
    <row r="69" spans="1:26" x14ac:dyDescent="0.25">
      <c r="S69" s="112" t="s">
        <v>42</v>
      </c>
      <c r="T69" s="112"/>
      <c r="U69" s="109"/>
      <c r="V69" s="109">
        <v>858</v>
      </c>
      <c r="W69" s="109">
        <v>894</v>
      </c>
      <c r="X69" s="109">
        <v>931</v>
      </c>
      <c r="Y69" s="109">
        <v>1103</v>
      </c>
      <c r="Z69" s="109">
        <v>1093</v>
      </c>
    </row>
    <row r="70" spans="1:26" x14ac:dyDescent="0.25">
      <c r="S70" s="112" t="s">
        <v>43</v>
      </c>
      <c r="T70" s="112"/>
      <c r="U70" s="109"/>
      <c r="V70" s="109">
        <v>882</v>
      </c>
      <c r="W70" s="109">
        <v>851</v>
      </c>
      <c r="X70" s="109">
        <v>839</v>
      </c>
      <c r="Y70" s="109">
        <v>972</v>
      </c>
      <c r="Z70" s="109">
        <v>983</v>
      </c>
    </row>
    <row r="71" spans="1:26" x14ac:dyDescent="0.25">
      <c r="S71" s="112" t="s">
        <v>44</v>
      </c>
      <c r="T71" s="112"/>
      <c r="U71" s="109"/>
      <c r="V71" s="109">
        <v>965</v>
      </c>
      <c r="W71" s="109">
        <v>1005</v>
      </c>
      <c r="X71" s="109">
        <v>971</v>
      </c>
      <c r="Y71" s="109">
        <v>985</v>
      </c>
      <c r="Z71" s="109">
        <v>965</v>
      </c>
    </row>
    <row r="72" spans="1:26" x14ac:dyDescent="0.25">
      <c r="S72" s="112" t="s">
        <v>45</v>
      </c>
      <c r="T72" s="112"/>
      <c r="U72" s="109"/>
      <c r="V72" s="109">
        <v>941</v>
      </c>
      <c r="W72" s="109">
        <v>1011</v>
      </c>
      <c r="X72" s="109">
        <v>1040</v>
      </c>
      <c r="Y72" s="109">
        <v>1033</v>
      </c>
      <c r="Z72" s="109">
        <v>1037</v>
      </c>
    </row>
    <row r="73" spans="1:26" x14ac:dyDescent="0.25">
      <c r="S73" s="112" t="s">
        <v>46</v>
      </c>
      <c r="T73" s="112"/>
      <c r="U73" s="109"/>
      <c r="V73" s="109">
        <v>735</v>
      </c>
      <c r="W73" s="109">
        <v>774</v>
      </c>
      <c r="X73" s="109">
        <v>850</v>
      </c>
      <c r="Y73" s="109">
        <v>907</v>
      </c>
      <c r="Z73" s="109">
        <v>891</v>
      </c>
    </row>
    <row r="74" spans="1:26" x14ac:dyDescent="0.25">
      <c r="S74" s="112" t="s">
        <v>47</v>
      </c>
      <c r="T74" s="112"/>
      <c r="U74" s="109"/>
      <c r="V74" s="109">
        <v>445</v>
      </c>
      <c r="W74" s="109">
        <v>498</v>
      </c>
      <c r="X74" s="109">
        <v>524</v>
      </c>
      <c r="Y74" s="109">
        <v>600</v>
      </c>
      <c r="Z74" s="109">
        <v>650</v>
      </c>
    </row>
    <row r="75" spans="1:26" x14ac:dyDescent="0.25">
      <c r="S75" s="112" t="s">
        <v>48</v>
      </c>
      <c r="T75" s="112"/>
      <c r="U75" s="109"/>
      <c r="V75" s="109">
        <v>231</v>
      </c>
      <c r="W75" s="109">
        <v>234</v>
      </c>
      <c r="X75" s="109">
        <v>253</v>
      </c>
      <c r="Y75" s="109">
        <v>305</v>
      </c>
      <c r="Z75" s="109">
        <v>305</v>
      </c>
    </row>
    <row r="76" spans="1:26" x14ac:dyDescent="0.25">
      <c r="S76" s="112" t="s">
        <v>49</v>
      </c>
      <c r="T76" s="112"/>
      <c r="U76" s="109"/>
      <c r="V76" s="109">
        <v>83</v>
      </c>
      <c r="W76" s="109">
        <v>120</v>
      </c>
      <c r="X76" s="109">
        <v>101</v>
      </c>
      <c r="Y76" s="109">
        <v>105</v>
      </c>
      <c r="Z76" s="109">
        <v>121</v>
      </c>
    </row>
    <row r="77" spans="1:26" x14ac:dyDescent="0.25">
      <c r="S77" s="112" t="s">
        <v>50</v>
      </c>
      <c r="T77" s="112"/>
      <c r="U77" s="109"/>
      <c r="V77" s="109">
        <v>13</v>
      </c>
      <c r="W77" s="109">
        <v>19</v>
      </c>
      <c r="X77" s="109">
        <v>27</v>
      </c>
      <c r="Y77" s="109">
        <v>30</v>
      </c>
      <c r="Z77" s="109">
        <v>45</v>
      </c>
    </row>
    <row r="78" spans="1:26" x14ac:dyDescent="0.25">
      <c r="S78" s="112" t="s">
        <v>51</v>
      </c>
      <c r="T78" s="112"/>
      <c r="U78" s="109"/>
      <c r="V78" s="109">
        <v>6</v>
      </c>
      <c r="W78" s="109">
        <v>5</v>
      </c>
      <c r="X78" s="109">
        <v>10</v>
      </c>
      <c r="Y78" s="109">
        <v>5</v>
      </c>
      <c r="Z78" s="109">
        <v>6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5</v>
      </c>
      <c r="X79" s="109">
        <v>5</v>
      </c>
      <c r="Y79" s="109">
        <v>5</v>
      </c>
      <c r="Z79" s="109">
        <v>3</v>
      </c>
    </row>
    <row r="80" spans="1:26" x14ac:dyDescent="0.25">
      <c r="S80" s="115" t="s">
        <v>53</v>
      </c>
      <c r="T80" s="115"/>
      <c r="U80" s="109"/>
      <c r="V80" s="109">
        <v>8434</v>
      </c>
      <c r="W80" s="109">
        <v>8646</v>
      </c>
      <c r="X80" s="109">
        <v>9025</v>
      </c>
      <c r="Y80" s="109">
        <v>10020</v>
      </c>
      <c r="Z80" s="109">
        <v>9977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Litchfield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750</v>
      </c>
      <c r="W83" s="109">
        <v>864</v>
      </c>
      <c r="X83" s="109">
        <v>861</v>
      </c>
      <c r="Y83" s="109">
        <v>919</v>
      </c>
      <c r="Z83" s="109">
        <v>938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130</v>
      </c>
      <c r="G84" s="141"/>
      <c r="H84" s="47"/>
      <c r="I84" s="47"/>
      <c r="J84" s="47"/>
      <c r="K84" s="47"/>
      <c r="L84" s="141" t="s">
        <v>0</v>
      </c>
      <c r="M84" s="141"/>
      <c r="N84" s="141" t="s">
        <v>130</v>
      </c>
      <c r="O84" s="141"/>
      <c r="S84" s="112" t="s">
        <v>57</v>
      </c>
      <c r="T84" s="112"/>
      <c r="U84" s="109"/>
      <c r="V84" s="109">
        <v>465</v>
      </c>
      <c r="W84" s="109">
        <v>480</v>
      </c>
      <c r="X84" s="109">
        <v>514</v>
      </c>
      <c r="Y84" s="109">
        <v>524</v>
      </c>
      <c r="Z84" s="109">
        <v>514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2018-19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2018-19</v>
      </c>
      <c r="O85" s="141"/>
      <c r="S85" s="112" t="s">
        <v>125</v>
      </c>
      <c r="T85" s="112"/>
      <c r="U85" s="109"/>
      <c r="V85" s="109">
        <v>1923</v>
      </c>
      <c r="W85" s="109">
        <v>1960</v>
      </c>
      <c r="X85" s="109">
        <v>2019</v>
      </c>
      <c r="Y85" s="109">
        <v>2119</v>
      </c>
      <c r="Z85" s="109">
        <v>2190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22,121</v>
      </c>
      <c r="D86" s="93">
        <f t="shared" ref="D86:D91" si="4">AD4</f>
        <v>1.6300656554222304E-3</v>
      </c>
      <c r="E86" s="94">
        <f t="shared" ref="E86:E91" si="5">AD4</f>
        <v>1.6300656554222304E-3</v>
      </c>
      <c r="F86" s="93">
        <f t="shared" ref="F86:F91" si="6">AF4</f>
        <v>0.17073299814765819</v>
      </c>
      <c r="G86" s="94">
        <f t="shared" ref="G86:G91" si="7">AF4</f>
        <v>0.17073299814765819</v>
      </c>
      <c r="H86" s="56"/>
      <c r="I86" s="56"/>
      <c r="J86" s="140" t="str">
        <f>'State data for spotlight'!J4</f>
        <v>231,839</v>
      </c>
      <c r="K86" s="140"/>
      <c r="L86" s="93">
        <f>'State data for spotlight'!L4</f>
        <v>1.5457054005518778E-2</v>
      </c>
      <c r="M86" s="94">
        <f>'State data for spotlight'!L4</f>
        <v>1.5457054005518778E-2</v>
      </c>
      <c r="N86" s="93">
        <f>'State data for spotlight'!N4</f>
        <v>0.12496785307033509</v>
      </c>
      <c r="O86" s="94">
        <f>'State data for spotlight'!N4</f>
        <v>0.12496785307033509</v>
      </c>
      <c r="S86" s="112" t="s">
        <v>126</v>
      </c>
      <c r="T86" s="112"/>
      <c r="U86" s="109"/>
      <c r="V86" s="109">
        <v>490</v>
      </c>
      <c r="W86" s="109">
        <v>586</v>
      </c>
      <c r="X86" s="109">
        <v>612</v>
      </c>
      <c r="Y86" s="109">
        <v>633</v>
      </c>
      <c r="Z86" s="109">
        <v>678</v>
      </c>
    </row>
    <row r="87" spans="1:30" ht="15" customHeight="1" x14ac:dyDescent="0.25">
      <c r="A87" s="95" t="s">
        <v>4</v>
      </c>
      <c r="B87" s="48"/>
      <c r="C87" s="56" t="str">
        <f t="shared" si="3"/>
        <v>12,125</v>
      </c>
      <c r="D87" s="93">
        <f t="shared" si="4"/>
        <v>6.7253404184657306E-3</v>
      </c>
      <c r="E87" s="94">
        <f t="shared" si="5"/>
        <v>6.7253404184657306E-3</v>
      </c>
      <c r="F87" s="93">
        <f t="shared" si="6"/>
        <v>0.15917782026768634</v>
      </c>
      <c r="G87" s="94">
        <f t="shared" si="7"/>
        <v>0.15917782026768634</v>
      </c>
      <c r="H87" s="56"/>
      <c r="I87" s="56"/>
      <c r="J87" s="140" t="str">
        <f>'State data for spotlight'!J5</f>
        <v>120,390</v>
      </c>
      <c r="K87" s="140"/>
      <c r="L87" s="93">
        <f>'State data for spotlight'!L5</f>
        <v>2.2967702465013229E-2</v>
      </c>
      <c r="M87" s="94">
        <f>'State data for spotlight'!L5</f>
        <v>2.2967702465013229E-2</v>
      </c>
      <c r="N87" s="93">
        <f>'State data for spotlight'!N5</f>
        <v>0.11692504661972225</v>
      </c>
      <c r="O87" s="94">
        <f>'State data for spotlight'!N5</f>
        <v>0.11692504661972225</v>
      </c>
      <c r="S87" s="112" t="s">
        <v>127</v>
      </c>
      <c r="T87" s="112"/>
      <c r="U87" s="109"/>
      <c r="V87" s="109">
        <v>220</v>
      </c>
      <c r="W87" s="109">
        <v>219</v>
      </c>
      <c r="X87" s="109">
        <v>222</v>
      </c>
      <c r="Y87" s="109">
        <v>217</v>
      </c>
      <c r="Z87" s="109">
        <v>232</v>
      </c>
    </row>
    <row r="88" spans="1:30" ht="15" customHeight="1" x14ac:dyDescent="0.25">
      <c r="A88" s="95" t="s">
        <v>5</v>
      </c>
      <c r="B88" s="48"/>
      <c r="C88" s="56" t="str">
        <f t="shared" si="3"/>
        <v>9,977</v>
      </c>
      <c r="D88" s="93">
        <f t="shared" si="4"/>
        <v>-4.688747007182803E-3</v>
      </c>
      <c r="E88" s="94">
        <f t="shared" si="5"/>
        <v>-4.688747007182803E-3</v>
      </c>
      <c r="F88" s="93">
        <f t="shared" si="6"/>
        <v>0.18238919175159984</v>
      </c>
      <c r="G88" s="94">
        <f t="shared" si="7"/>
        <v>0.18238919175159984</v>
      </c>
      <c r="H88" s="56"/>
      <c r="I88" s="56"/>
      <c r="J88" s="140" t="str">
        <f>'State data for spotlight'!J6</f>
        <v>111,242</v>
      </c>
      <c r="K88" s="140"/>
      <c r="L88" s="93">
        <f>'State data for spotlight'!L6</f>
        <v>7.5081738563393952E-3</v>
      </c>
      <c r="M88" s="94">
        <f>'State data for spotlight'!L6</f>
        <v>7.5081738563393952E-3</v>
      </c>
      <c r="N88" s="93">
        <f>'State data for spotlight'!N6</f>
        <v>0.13162365339816695</v>
      </c>
      <c r="O88" s="94">
        <f>'State data for spotlight'!N6</f>
        <v>0.13162365339816695</v>
      </c>
      <c r="S88" s="112" t="s">
        <v>128</v>
      </c>
      <c r="T88" s="112"/>
      <c r="U88" s="109"/>
      <c r="V88" s="109">
        <v>178</v>
      </c>
      <c r="W88" s="109">
        <v>190</v>
      </c>
      <c r="X88" s="109">
        <v>208</v>
      </c>
      <c r="Y88" s="109">
        <v>224</v>
      </c>
      <c r="Z88" s="109">
        <v>213</v>
      </c>
    </row>
    <row r="89" spans="1:30" ht="15" customHeight="1" x14ac:dyDescent="0.25">
      <c r="A89" s="48" t="s">
        <v>6</v>
      </c>
      <c r="B89" s="48"/>
      <c r="C89" s="56" t="str">
        <f t="shared" si="3"/>
        <v>15,002</v>
      </c>
      <c r="D89" s="93">
        <f t="shared" si="4"/>
        <v>3.0852745138459481E-2</v>
      </c>
      <c r="E89" s="94">
        <f t="shared" si="5"/>
        <v>3.0852745138459481E-2</v>
      </c>
      <c r="F89" s="93">
        <f t="shared" si="6"/>
        <v>0.17792085427135684</v>
      </c>
      <c r="G89" s="94">
        <f t="shared" si="7"/>
        <v>0.17792085427135684</v>
      </c>
      <c r="H89" s="56"/>
      <c r="I89" s="56"/>
      <c r="J89" s="140" t="str">
        <f>'State data for spotlight'!J7</f>
        <v>142,883</v>
      </c>
      <c r="K89" s="140"/>
      <c r="L89" s="93">
        <f>'State data for spotlight'!L7</f>
        <v>2.3575849618889366E-2</v>
      </c>
      <c r="M89" s="94">
        <f>'State data for spotlight'!L7</f>
        <v>2.3575849618889366E-2</v>
      </c>
      <c r="N89" s="93">
        <f>'State data for spotlight'!N7</f>
        <v>4.6355627485298756E-2</v>
      </c>
      <c r="O89" s="94">
        <f>'State data for spotlight'!N7</f>
        <v>4.6355627485298756E-2</v>
      </c>
      <c r="S89" s="112" t="s">
        <v>129</v>
      </c>
      <c r="T89" s="112"/>
      <c r="U89" s="109"/>
      <c r="V89" s="109">
        <v>877</v>
      </c>
      <c r="W89" s="109">
        <v>917</v>
      </c>
      <c r="X89" s="109">
        <v>927</v>
      </c>
      <c r="Y89" s="109">
        <v>976</v>
      </c>
      <c r="Z89" s="109">
        <v>1004</v>
      </c>
    </row>
    <row r="90" spans="1:30" ht="15" customHeight="1" x14ac:dyDescent="0.25">
      <c r="A90" s="48" t="s">
        <v>95</v>
      </c>
      <c r="B90" s="48"/>
      <c r="C90" s="56" t="str">
        <f t="shared" si="3"/>
        <v>$64,809</v>
      </c>
      <c r="D90" s="93">
        <f t="shared" si="4"/>
        <v>7.5296577126644504E-2</v>
      </c>
      <c r="E90" s="94">
        <f t="shared" si="5"/>
        <v>7.5296577126644504E-2</v>
      </c>
      <c r="F90" s="93">
        <f t="shared" si="6"/>
        <v>0.15292520356559103</v>
      </c>
      <c r="G90" s="94">
        <f t="shared" si="7"/>
        <v>0.15292520356559103</v>
      </c>
      <c r="H90" s="56"/>
      <c r="I90" s="56"/>
      <c r="J90" s="56"/>
      <c r="K90" s="56" t="str">
        <f>'State data for spotlight'!J8</f>
        <v>$52,157</v>
      </c>
      <c r="L90" s="93">
        <f>'State data for spotlight'!L8</f>
        <v>3.730443858580057E-2</v>
      </c>
      <c r="M90" s="94">
        <f>'State data for spotlight'!L8</f>
        <v>3.730443858580057E-2</v>
      </c>
      <c r="N90" s="93">
        <f>'State data for spotlight'!N8</f>
        <v>6.8432071451983045E-2</v>
      </c>
      <c r="O90" s="94">
        <f>'State data for spotlight'!N8</f>
        <v>6.8432071451983045E-2</v>
      </c>
      <c r="S90" s="112" t="s">
        <v>58</v>
      </c>
      <c r="T90" s="112"/>
      <c r="U90" s="109"/>
      <c r="V90" s="109">
        <v>793</v>
      </c>
      <c r="W90" s="109">
        <v>834</v>
      </c>
      <c r="X90" s="109">
        <v>846</v>
      </c>
      <c r="Y90" s="109">
        <v>790</v>
      </c>
      <c r="Z90" s="109">
        <v>815</v>
      </c>
    </row>
    <row r="91" spans="1:30" ht="15" customHeight="1" x14ac:dyDescent="0.25">
      <c r="A91" s="48" t="s">
        <v>7</v>
      </c>
      <c r="B91" s="48"/>
      <c r="C91" s="56" t="str">
        <f t="shared" si="3"/>
        <v>$1,186.9 mil</v>
      </c>
      <c r="D91" s="93">
        <f t="shared" si="4"/>
        <v>7.3953213704116116E-2</v>
      </c>
      <c r="E91" s="94">
        <f t="shared" si="5"/>
        <v>7.3953213704116116E-2</v>
      </c>
      <c r="F91" s="93">
        <f t="shared" si="6"/>
        <v>0.32205148050138721</v>
      </c>
      <c r="G91" s="94">
        <f t="shared" si="7"/>
        <v>0.32205148050138721</v>
      </c>
      <c r="H91" s="56"/>
      <c r="I91" s="56"/>
      <c r="J91" s="56"/>
      <c r="K91" s="56" t="str">
        <f>'State data for spotlight'!J9</f>
        <v>$10.7 bil</v>
      </c>
      <c r="L91" s="93">
        <f>'State data for spotlight'!L9</f>
        <v>6.1565168558201044E-2</v>
      </c>
      <c r="M91" s="94">
        <f>'State data for spotlight'!L9</f>
        <v>6.1565168558201044E-2</v>
      </c>
      <c r="N91" s="93">
        <f>'State data for spotlight'!N9</f>
        <v>0.18858544211512585</v>
      </c>
      <c r="O91" s="94">
        <f>'State data for spotlight'!N9</f>
        <v>0.18858544211512585</v>
      </c>
      <c r="S91" s="115" t="s">
        <v>53</v>
      </c>
      <c r="T91" s="115"/>
      <c r="U91" s="109"/>
      <c r="V91" s="109">
        <v>7055</v>
      </c>
      <c r="W91" s="109">
        <v>7746</v>
      </c>
      <c r="X91" s="109">
        <v>7749</v>
      </c>
      <c r="Y91" s="109">
        <v>8078</v>
      </c>
      <c r="Z91" s="109">
        <v>8363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131</v>
      </c>
      <c r="S93" s="112" t="s">
        <v>56</v>
      </c>
      <c r="T93" s="112"/>
      <c r="U93" s="109"/>
      <c r="V93" s="109">
        <v>653</v>
      </c>
      <c r="W93" s="109">
        <v>679</v>
      </c>
      <c r="X93" s="109">
        <v>706</v>
      </c>
      <c r="Y93" s="109">
        <v>702</v>
      </c>
      <c r="Z93" s="109">
        <v>731</v>
      </c>
    </row>
    <row r="94" spans="1:30" ht="15" customHeight="1" x14ac:dyDescent="0.25">
      <c r="A94" s="136" t="s">
        <v>132</v>
      </c>
      <c r="S94" s="112" t="s">
        <v>57</v>
      </c>
      <c r="T94" s="112"/>
      <c r="U94" s="109"/>
      <c r="V94" s="109">
        <v>937</v>
      </c>
      <c r="W94" s="109">
        <v>942</v>
      </c>
      <c r="X94" s="109">
        <v>958</v>
      </c>
      <c r="Y94" s="109">
        <v>1020</v>
      </c>
      <c r="Z94" s="109">
        <v>1038</v>
      </c>
    </row>
    <row r="95" spans="1:30" ht="15" customHeight="1" x14ac:dyDescent="0.25">
      <c r="A95" s="137" t="s">
        <v>159</v>
      </c>
      <c r="S95" s="112" t="s">
        <v>125</v>
      </c>
      <c r="T95" s="112"/>
      <c r="U95" s="109"/>
      <c r="V95" s="109">
        <v>279</v>
      </c>
      <c r="W95" s="109">
        <v>297</v>
      </c>
      <c r="X95" s="109">
        <v>307</v>
      </c>
      <c r="Y95" s="109">
        <v>329</v>
      </c>
      <c r="Z95" s="109">
        <v>324</v>
      </c>
    </row>
    <row r="96" spans="1:30" ht="15" customHeight="1" x14ac:dyDescent="0.25">
      <c r="A96" s="135" t="s">
        <v>151</v>
      </c>
      <c r="S96" s="112" t="s">
        <v>126</v>
      </c>
      <c r="T96" s="112"/>
      <c r="U96" s="109"/>
      <c r="V96" s="109">
        <v>714</v>
      </c>
      <c r="W96" s="109">
        <v>794</v>
      </c>
      <c r="X96" s="109">
        <v>821</v>
      </c>
      <c r="Y96" s="109">
        <v>900</v>
      </c>
      <c r="Z96" s="109">
        <v>931</v>
      </c>
    </row>
    <row r="97" spans="1:32" ht="15" customHeight="1" x14ac:dyDescent="0.25">
      <c r="A97" s="137" t="s">
        <v>164</v>
      </c>
      <c r="S97" s="112" t="s">
        <v>127</v>
      </c>
      <c r="T97" s="112"/>
      <c r="U97" s="109"/>
      <c r="V97" s="109">
        <v>1428</v>
      </c>
      <c r="W97" s="109">
        <v>1435</v>
      </c>
      <c r="X97" s="109">
        <v>1452</v>
      </c>
      <c r="Y97" s="109">
        <v>1469</v>
      </c>
      <c r="Z97" s="109">
        <v>1524</v>
      </c>
    </row>
    <row r="98" spans="1:32" ht="15" customHeight="1" x14ac:dyDescent="0.25">
      <c r="A98" s="137" t="s">
        <v>167</v>
      </c>
      <c r="S98" s="112" t="s">
        <v>128</v>
      </c>
      <c r="T98" s="112"/>
      <c r="U98" s="109"/>
      <c r="V98" s="109">
        <v>473</v>
      </c>
      <c r="W98" s="109">
        <v>475</v>
      </c>
      <c r="X98" s="109">
        <v>480</v>
      </c>
      <c r="Y98" s="109">
        <v>502</v>
      </c>
      <c r="Z98" s="109">
        <v>513</v>
      </c>
    </row>
    <row r="99" spans="1:32" ht="15" customHeight="1" x14ac:dyDescent="0.25">
      <c r="S99" s="112" t="s">
        <v>129</v>
      </c>
      <c r="T99" s="112"/>
      <c r="U99" s="109"/>
      <c r="V99" s="109">
        <v>113</v>
      </c>
      <c r="W99" s="109">
        <v>106</v>
      </c>
      <c r="X99" s="109">
        <v>107</v>
      </c>
      <c r="Y99" s="109">
        <v>121</v>
      </c>
      <c r="Z99" s="109">
        <v>146</v>
      </c>
    </row>
    <row r="100" spans="1:32" ht="15" customHeight="1" x14ac:dyDescent="0.25">
      <c r="S100" s="112" t="s">
        <v>58</v>
      </c>
      <c r="T100" s="112"/>
      <c r="U100" s="109"/>
      <c r="V100" s="109">
        <v>332</v>
      </c>
      <c r="W100" s="109">
        <v>348</v>
      </c>
      <c r="X100" s="109">
        <v>330</v>
      </c>
      <c r="Y100" s="109">
        <v>368</v>
      </c>
      <c r="Z100" s="109">
        <v>336</v>
      </c>
    </row>
    <row r="101" spans="1:32" x14ac:dyDescent="0.25">
      <c r="A101" s="16"/>
      <c r="S101" s="115" t="s">
        <v>53</v>
      </c>
      <c r="T101" s="115"/>
      <c r="U101" s="109"/>
      <c r="V101" s="109">
        <v>5681</v>
      </c>
      <c r="W101" s="109">
        <v>6030</v>
      </c>
      <c r="X101" s="109">
        <v>6123</v>
      </c>
      <c r="Y101" s="109">
        <v>6461</v>
      </c>
      <c r="Z101" s="109">
        <v>6623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133</v>
      </c>
      <c r="W103" s="103" t="s">
        <v>154</v>
      </c>
      <c r="X103" s="103" t="s">
        <v>162</v>
      </c>
      <c r="Y103" s="103" t="s">
        <v>165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14024</v>
      </c>
      <c r="W104" s="109">
        <v>15001</v>
      </c>
      <c r="X104" s="109">
        <v>15036</v>
      </c>
      <c r="Y104" s="109">
        <v>16414</v>
      </c>
      <c r="Z104" s="109">
        <v>16587</v>
      </c>
      <c r="AB104" s="106" t="str">
        <f>TEXT(Z104,"###,###")</f>
        <v>16,587</v>
      </c>
      <c r="AD104" s="127">
        <f>Z104/($Z$4)*100</f>
        <v>74.983047782649976</v>
      </c>
      <c r="AF104" s="106"/>
    </row>
    <row r="105" spans="1:32" x14ac:dyDescent="0.25">
      <c r="S105" s="112" t="s">
        <v>17</v>
      </c>
      <c r="T105" s="112"/>
      <c r="U105" s="109"/>
      <c r="V105" s="109">
        <v>3789</v>
      </c>
      <c r="W105" s="109">
        <v>4068</v>
      </c>
      <c r="X105" s="109">
        <v>4241</v>
      </c>
      <c r="Y105" s="109">
        <v>4454</v>
      </c>
      <c r="Z105" s="109">
        <v>4412</v>
      </c>
      <c r="AB105" s="106" t="str">
        <f>TEXT(Z105,"###,###")</f>
        <v>4,412</v>
      </c>
      <c r="AD105" s="127">
        <f>Z105/($Z$4)*100</f>
        <v>19.944848786221236</v>
      </c>
      <c r="AF105" s="106"/>
    </row>
    <row r="106" spans="1:32" x14ac:dyDescent="0.25">
      <c r="S106" s="115" t="s">
        <v>53</v>
      </c>
      <c r="T106" s="115"/>
      <c r="U106" s="117"/>
      <c r="V106" s="117">
        <v>17813</v>
      </c>
      <c r="W106" s="117">
        <v>19069</v>
      </c>
      <c r="X106" s="117">
        <v>19277</v>
      </c>
      <c r="Y106" s="117">
        <v>20868</v>
      </c>
      <c r="Z106" s="117">
        <v>20999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2333</v>
      </c>
      <c r="W108" s="109">
        <v>2812</v>
      </c>
      <c r="X108" s="109">
        <v>2873</v>
      </c>
      <c r="Y108" s="109">
        <v>3040</v>
      </c>
      <c r="Z108" s="109">
        <v>2971</v>
      </c>
      <c r="AB108" s="106" t="str">
        <f>TEXT(Z108,"###,###")</f>
        <v>2,971</v>
      </c>
      <c r="AD108" s="127">
        <f>Z108/($Z$4)*100</f>
        <v>13.430676732516615</v>
      </c>
      <c r="AF108" s="106"/>
    </row>
    <row r="109" spans="1:32" x14ac:dyDescent="0.25">
      <c r="S109" s="112" t="s">
        <v>20</v>
      </c>
      <c r="T109" s="112"/>
      <c r="U109" s="109"/>
      <c r="V109" s="109">
        <v>3042</v>
      </c>
      <c r="W109" s="109">
        <v>3169</v>
      </c>
      <c r="X109" s="109">
        <v>3545</v>
      </c>
      <c r="Y109" s="109">
        <v>3750</v>
      </c>
      <c r="Z109" s="109">
        <v>3469</v>
      </c>
      <c r="AB109" s="106" t="str">
        <f>TEXT(Z109,"###,###")</f>
        <v>3,469</v>
      </c>
      <c r="AD109" s="127">
        <f>Z109/($Z$4)*100</f>
        <v>15.681931196600516</v>
      </c>
      <c r="AF109" s="106"/>
    </row>
    <row r="110" spans="1:32" x14ac:dyDescent="0.25">
      <c r="S110" s="112" t="s">
        <v>21</v>
      </c>
      <c r="T110" s="112"/>
      <c r="U110" s="109"/>
      <c r="V110" s="109">
        <v>4550</v>
      </c>
      <c r="W110" s="109">
        <v>4656</v>
      </c>
      <c r="X110" s="109">
        <v>4758</v>
      </c>
      <c r="Y110" s="109">
        <v>5304</v>
      </c>
      <c r="Z110" s="109">
        <v>5792</v>
      </c>
      <c r="AB110" s="106" t="str">
        <f>TEXT(Z110,"###,###")</f>
        <v>5,792</v>
      </c>
      <c r="AD110" s="127">
        <f>Z110/($Z$4)*100</f>
        <v>26.18326477103205</v>
      </c>
      <c r="AF110" s="106"/>
    </row>
    <row r="111" spans="1:32" x14ac:dyDescent="0.25">
      <c r="S111" s="112" t="s">
        <v>22</v>
      </c>
      <c r="T111" s="112"/>
      <c r="U111" s="109"/>
      <c r="V111" s="109">
        <v>7685</v>
      </c>
      <c r="W111" s="109">
        <v>7746</v>
      </c>
      <c r="X111" s="109">
        <v>8101</v>
      </c>
      <c r="Y111" s="109">
        <v>8776</v>
      </c>
      <c r="Z111" s="109">
        <v>8765</v>
      </c>
      <c r="AB111" s="106" t="str">
        <f>TEXT(Z111,"###,###")</f>
        <v>8,765</v>
      </c>
      <c r="AD111" s="127">
        <f>Z111/($Z$4)*100</f>
        <v>39.622982686135344</v>
      </c>
      <c r="AF111" s="106"/>
    </row>
    <row r="112" spans="1:32" x14ac:dyDescent="0.25">
      <c r="S112" s="115" t="s">
        <v>53</v>
      </c>
      <c r="T112" s="115"/>
      <c r="U112" s="109"/>
      <c r="V112" s="109">
        <v>18896</v>
      </c>
      <c r="W112" s="109">
        <v>19715</v>
      </c>
      <c r="X112" s="109">
        <v>20451</v>
      </c>
      <c r="Y112" s="109">
        <v>22079</v>
      </c>
      <c r="Z112" s="109">
        <v>22120</v>
      </c>
    </row>
    <row r="113" spans="19:32" x14ac:dyDescent="0.25">
      <c r="AB113" s="122" t="s">
        <v>24</v>
      </c>
      <c r="AC113" s="103"/>
      <c r="AD113" s="103" t="s">
        <v>122</v>
      </c>
      <c r="AF113" s="103" t="s">
        <v>123</v>
      </c>
    </row>
    <row r="114" spans="19:32" x14ac:dyDescent="0.25">
      <c r="S114" s="112" t="s">
        <v>86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87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96</v>
      </c>
      <c r="T118" s="128"/>
      <c r="U118" s="128"/>
      <c r="V118" s="128">
        <v>41.13</v>
      </c>
      <c r="W118" s="128">
        <v>41.48</v>
      </c>
      <c r="X118" s="128">
        <v>41.55</v>
      </c>
      <c r="Y118" s="128">
        <v>41.38</v>
      </c>
      <c r="Z118" s="128">
        <v>41.3</v>
      </c>
      <c r="AB118" s="106" t="str">
        <f>TEXT(Z118,"##.0")</f>
        <v>41.3</v>
      </c>
    </row>
    <row r="120" spans="19:32" x14ac:dyDescent="0.25">
      <c r="S120" s="98" t="s">
        <v>97</v>
      </c>
      <c r="T120" s="109"/>
      <c r="U120" s="109"/>
      <c r="V120" s="109">
        <v>11009</v>
      </c>
      <c r="W120" s="109">
        <v>11876</v>
      </c>
      <c r="X120" s="109">
        <v>12036</v>
      </c>
      <c r="Y120" s="109">
        <v>12588</v>
      </c>
      <c r="Z120" s="109">
        <v>13068</v>
      </c>
      <c r="AB120" s="106" t="str">
        <f>TEXT(Z120,"###,###")</f>
        <v>13,068</v>
      </c>
    </row>
    <row r="121" spans="19:32" x14ac:dyDescent="0.25">
      <c r="S121" s="98" t="s">
        <v>98</v>
      </c>
      <c r="T121" s="109"/>
      <c r="U121" s="109"/>
      <c r="V121" s="109">
        <v>811</v>
      </c>
      <c r="W121" s="109">
        <v>907</v>
      </c>
      <c r="X121" s="109">
        <v>913</v>
      </c>
      <c r="Y121" s="109">
        <v>940</v>
      </c>
      <c r="Z121" s="109">
        <v>975</v>
      </c>
      <c r="AB121" s="106" t="str">
        <f>TEXT(Z121,"###,###")</f>
        <v>975</v>
      </c>
    </row>
    <row r="122" spans="19:32" x14ac:dyDescent="0.25">
      <c r="S122" s="98" t="s">
        <v>99</v>
      </c>
      <c r="T122" s="109"/>
      <c r="U122" s="109"/>
      <c r="V122" s="109">
        <v>916</v>
      </c>
      <c r="W122" s="109">
        <v>992</v>
      </c>
      <c r="X122" s="109">
        <v>940</v>
      </c>
      <c r="Y122" s="109">
        <v>1024</v>
      </c>
      <c r="Z122" s="109">
        <v>960</v>
      </c>
      <c r="AB122" s="106" t="str">
        <f>TEXT(Z122,"###,###")</f>
        <v>960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100</v>
      </c>
      <c r="T124" s="109"/>
      <c r="U124" s="109"/>
      <c r="V124" s="109">
        <v>11925</v>
      </c>
      <c r="W124" s="109">
        <v>12868</v>
      </c>
      <c r="X124" s="109">
        <v>12976</v>
      </c>
      <c r="Y124" s="109">
        <v>13612</v>
      </c>
      <c r="Z124" s="109">
        <v>14028</v>
      </c>
      <c r="AB124" s="106" t="str">
        <f>TEXT(Z124,"###,###")</f>
        <v>14,028</v>
      </c>
      <c r="AD124" s="124">
        <f>Z124/$Z$7*100</f>
        <v>93.507532329022808</v>
      </c>
    </row>
    <row r="125" spans="19:32" x14ac:dyDescent="0.25">
      <c r="S125" s="98" t="s">
        <v>101</v>
      </c>
      <c r="T125" s="109"/>
      <c r="U125" s="109"/>
      <c r="V125" s="109">
        <v>1727</v>
      </c>
      <c r="W125" s="109">
        <v>1899</v>
      </c>
      <c r="X125" s="109">
        <v>1853</v>
      </c>
      <c r="Y125" s="109">
        <v>1964</v>
      </c>
      <c r="Z125" s="109">
        <v>1935</v>
      </c>
      <c r="AB125" s="106" t="str">
        <f>TEXT(Z125,"###,###")</f>
        <v>1,935</v>
      </c>
      <c r="AD125" s="124">
        <f>Z125/$Z$7*100</f>
        <v>12.898280229302761</v>
      </c>
    </row>
    <row r="127" spans="19:32" x14ac:dyDescent="0.25">
      <c r="S127" s="98" t="s">
        <v>102</v>
      </c>
      <c r="T127" s="109"/>
      <c r="U127" s="109"/>
      <c r="V127" s="109">
        <v>7051</v>
      </c>
      <c r="W127" s="109">
        <v>7746</v>
      </c>
      <c r="X127" s="109">
        <v>7748</v>
      </c>
      <c r="Y127" s="109">
        <v>8079</v>
      </c>
      <c r="Z127" s="109">
        <v>8362</v>
      </c>
      <c r="AB127" s="106" t="str">
        <f>TEXT(Z127,"###,###")</f>
        <v>8,362</v>
      </c>
      <c r="AD127" s="124">
        <f>Z127/$Z$7*100</f>
        <v>55.739234768697507</v>
      </c>
    </row>
    <row r="128" spans="19:32" x14ac:dyDescent="0.25">
      <c r="S128" s="98" t="s">
        <v>103</v>
      </c>
      <c r="T128" s="109"/>
      <c r="U128" s="109"/>
      <c r="V128" s="109">
        <v>5679</v>
      </c>
      <c r="W128" s="109">
        <v>6031</v>
      </c>
      <c r="X128" s="109">
        <v>6127</v>
      </c>
      <c r="Y128" s="109">
        <v>6465</v>
      </c>
      <c r="Z128" s="109">
        <v>6624</v>
      </c>
      <c r="AB128" s="106" t="str">
        <f>TEXT(Z128,"###,###")</f>
        <v>6,624</v>
      </c>
      <c r="AD128" s="124">
        <f>Z128/$Z$7*100</f>
        <v>44.15411278496201</v>
      </c>
    </row>
    <row r="130" spans="19:20" x14ac:dyDescent="0.25">
      <c r="S130" s="98" t="s">
        <v>155</v>
      </c>
      <c r="T130" s="124">
        <v>87.108385548593532</v>
      </c>
    </row>
    <row r="131" spans="19:20" x14ac:dyDescent="0.25">
      <c r="S131" s="98" t="s">
        <v>156</v>
      </c>
      <c r="T131" s="124">
        <v>6.4991334488734847</v>
      </c>
    </row>
    <row r="132" spans="19:20" x14ac:dyDescent="0.25">
      <c r="S132" s="98" t="s">
        <v>157</v>
      </c>
      <c r="T132" s="124">
        <v>6.3991467804292768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2C3F411-EC69-49E1-82D0-F83801631D7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F35403B0-9D0E-4E40-9228-00DB2B44576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09C22B12-74BC-4C22-98E1-F0EECB6AFAB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ECFA1F98-720A-4F4C-B48C-B01131F313C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016A1-4C5F-4829-A8DA-CB0031C997FF}">
  <sheetPr codeName="Sheet74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113</v>
      </c>
      <c r="T1" s="96"/>
      <c r="U1" s="96"/>
      <c r="V1" s="96"/>
      <c r="W1" s="96"/>
      <c r="X1" s="96"/>
      <c r="Y1" s="97" t="s">
        <v>143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88</v>
      </c>
      <c r="U2" s="100" t="s">
        <v>124</v>
      </c>
      <c r="V2" s="100" t="s">
        <v>133</v>
      </c>
      <c r="W2" s="100" t="s">
        <v>154</v>
      </c>
      <c r="X2" s="100" t="s">
        <v>162</v>
      </c>
      <c r="Y2" s="100" t="s">
        <v>165</v>
      </c>
      <c r="Z2" s="100" t="s">
        <v>169</v>
      </c>
      <c r="AB2" s="142" t="str">
        <f>$Z$2</f>
        <v>2022-23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113</v>
      </c>
      <c r="Y3" s="102" t="s">
        <v>143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13.11 MacDonnell, Northern Territory, 2022-23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1018</v>
      </c>
      <c r="W4" s="105">
        <v>1005</v>
      </c>
      <c r="X4" s="105">
        <v>1086</v>
      </c>
      <c r="Y4" s="105">
        <v>1259</v>
      </c>
      <c r="Z4" s="105">
        <v>1519</v>
      </c>
      <c r="AB4" s="106" t="str">
        <f>TEXT(Z4,"###,###")</f>
        <v>1,519</v>
      </c>
      <c r="AD4" s="107">
        <f>Z4/Y4-1</f>
        <v>0.20651310563939629</v>
      </c>
      <c r="AF4" s="107">
        <f>Z4/V4-1</f>
        <v>0.49214145383104135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80</v>
      </c>
      <c r="T5" s="105"/>
      <c r="U5" s="105"/>
      <c r="V5" s="105">
        <v>459</v>
      </c>
      <c r="W5" s="105">
        <v>434</v>
      </c>
      <c r="X5" s="105">
        <v>537</v>
      </c>
      <c r="Y5" s="105">
        <v>597</v>
      </c>
      <c r="Z5" s="105">
        <v>751</v>
      </c>
      <c r="AB5" s="106" t="str">
        <f>TEXT(Z5,"###,###")</f>
        <v>751</v>
      </c>
      <c r="AD5" s="107">
        <f t="shared" ref="AD5:AD9" si="0">Z5/Y5-1</f>
        <v>0.25795644891122271</v>
      </c>
      <c r="AF5" s="107">
        <f t="shared" ref="AF5:AF9" si="1">Z5/V5-1</f>
        <v>0.63616557734204804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81</v>
      </c>
      <c r="T6" s="105"/>
      <c r="U6" s="105"/>
      <c r="V6" s="105">
        <v>561</v>
      </c>
      <c r="W6" s="105">
        <v>573</v>
      </c>
      <c r="X6" s="105">
        <v>546</v>
      </c>
      <c r="Y6" s="105">
        <v>651</v>
      </c>
      <c r="Z6" s="105">
        <v>760</v>
      </c>
      <c r="AB6" s="106" t="str">
        <f>TEXT(Z6,"###,###")</f>
        <v>760</v>
      </c>
      <c r="AD6" s="107">
        <f t="shared" si="0"/>
        <v>0.16743471582181257</v>
      </c>
      <c r="AF6" s="107">
        <f t="shared" si="1"/>
        <v>0.35472370766488415</v>
      </c>
    </row>
    <row r="7" spans="1:32" ht="16.5" customHeight="1" thickBot="1" x14ac:dyDescent="0.3">
      <c r="A7" s="60" t="str">
        <f>"QUICK STATS for "&amp;Z2&amp;" *"</f>
        <v>QUICK STATS for 2022-23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750</v>
      </c>
      <c r="W7" s="105">
        <v>745</v>
      </c>
      <c r="X7" s="105">
        <v>767</v>
      </c>
      <c r="Y7" s="105">
        <v>849</v>
      </c>
      <c r="Z7" s="105">
        <v>1000</v>
      </c>
      <c r="AB7" s="106" t="str">
        <f>TEXT(Z7,"###,###")</f>
        <v>1,000</v>
      </c>
      <c r="AD7" s="107">
        <f t="shared" si="0"/>
        <v>0.17785630153121312</v>
      </c>
      <c r="AF7" s="107">
        <f t="shared" si="1"/>
        <v>0.33333333333333326</v>
      </c>
    </row>
    <row r="8" spans="1:32" ht="17.25" customHeight="1" x14ac:dyDescent="0.25">
      <c r="A8" s="61" t="s">
        <v>12</v>
      </c>
      <c r="B8" s="62"/>
      <c r="C8" s="28"/>
      <c r="D8" s="63" t="str">
        <f>AB4</f>
        <v>1,519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1,000</v>
      </c>
      <c r="P8" s="64"/>
      <c r="S8" s="104" t="s">
        <v>82</v>
      </c>
      <c r="T8" s="105"/>
      <c r="U8" s="105"/>
      <c r="V8" s="105">
        <v>21014.94</v>
      </c>
      <c r="W8" s="105">
        <v>22353.759999999998</v>
      </c>
      <c r="X8" s="105">
        <v>19979.5</v>
      </c>
      <c r="Y8" s="105">
        <v>25523</v>
      </c>
      <c r="Z8" s="105">
        <v>23098.41</v>
      </c>
      <c r="AB8" s="106" t="str">
        <f>TEXT(Z8,"$###,###")</f>
        <v>$23,098</v>
      </c>
      <c r="AD8" s="107">
        <f t="shared" si="0"/>
        <v>-9.4996277867021917E-2</v>
      </c>
      <c r="AF8" s="107">
        <f t="shared" si="1"/>
        <v>9.9142324460598008E-2</v>
      </c>
    </row>
    <row r="9" spans="1:32" x14ac:dyDescent="0.25">
      <c r="A9" s="29" t="s">
        <v>14</v>
      </c>
      <c r="B9" s="68"/>
      <c r="C9" s="69"/>
      <c r="D9" s="70">
        <f>AD104</f>
        <v>57.998683344305469</v>
      </c>
      <c r="E9" s="71" t="s">
        <v>83</v>
      </c>
      <c r="F9" s="23"/>
      <c r="G9" s="72" t="s">
        <v>80</v>
      </c>
      <c r="H9" s="69"/>
      <c r="I9" s="68"/>
      <c r="J9" s="69"/>
      <c r="K9" s="68"/>
      <c r="L9" s="68"/>
      <c r="M9" s="73"/>
      <c r="N9" s="69"/>
      <c r="O9" s="70">
        <f>AD127</f>
        <v>48.3</v>
      </c>
      <c r="P9" s="71" t="s">
        <v>83</v>
      </c>
      <c r="S9" s="104" t="s">
        <v>7</v>
      </c>
      <c r="T9" s="105"/>
      <c r="U9" s="105"/>
      <c r="V9" s="105">
        <v>24370448</v>
      </c>
      <c r="W9" s="105">
        <v>27326840</v>
      </c>
      <c r="X9" s="105">
        <v>28339596</v>
      </c>
      <c r="Y9" s="105">
        <v>31022642</v>
      </c>
      <c r="Z9" s="105">
        <v>39251055</v>
      </c>
      <c r="AB9" s="106" t="str">
        <f>TEXT(Z9/1000000,"$#,###.0")&amp;" mil"</f>
        <v>$39.3 mil</v>
      </c>
      <c r="AD9" s="107">
        <f t="shared" si="0"/>
        <v>0.26523895031248457</v>
      </c>
      <c r="AF9" s="107">
        <f t="shared" si="1"/>
        <v>0.61060046988057004</v>
      </c>
    </row>
    <row r="10" spans="1:32" x14ac:dyDescent="0.25">
      <c r="A10" s="29" t="s">
        <v>17</v>
      </c>
      <c r="B10" s="68"/>
      <c r="C10" s="69"/>
      <c r="D10" s="70">
        <f>AD105</f>
        <v>41.013824884792626</v>
      </c>
      <c r="E10" s="71" t="s">
        <v>83</v>
      </c>
      <c r="F10" s="23"/>
      <c r="G10" s="72" t="s">
        <v>81</v>
      </c>
      <c r="H10" s="69"/>
      <c r="I10" s="68"/>
      <c r="J10" s="69"/>
      <c r="K10" s="68"/>
      <c r="L10" s="68"/>
      <c r="M10" s="73"/>
      <c r="N10" s="69"/>
      <c r="O10" s="70">
        <f>AD128</f>
        <v>51.5</v>
      </c>
      <c r="P10" s="71" t="s">
        <v>83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84</v>
      </c>
      <c r="H11" s="76"/>
      <c r="I11" s="77"/>
      <c r="J11" s="77"/>
      <c r="K11" s="77"/>
      <c r="L11" s="77"/>
      <c r="M11" s="68"/>
      <c r="N11" s="69"/>
      <c r="O11" s="70">
        <f>T130</f>
        <v>98.8</v>
      </c>
      <c r="P11" s="71" t="s">
        <v>83</v>
      </c>
      <c r="S11" s="104" t="s">
        <v>29</v>
      </c>
      <c r="T11" s="109"/>
      <c r="U11" s="109"/>
      <c r="V11" s="109">
        <v>1012</v>
      </c>
      <c r="W11" s="109">
        <v>997</v>
      </c>
      <c r="X11" s="109">
        <v>1076</v>
      </c>
      <c r="Y11" s="109">
        <v>1241</v>
      </c>
      <c r="Z11" s="109">
        <v>1510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0</v>
      </c>
      <c r="P12" s="71" t="s">
        <v>83</v>
      </c>
      <c r="S12" s="104" t="s">
        <v>30</v>
      </c>
      <c r="T12" s="109"/>
      <c r="U12" s="109"/>
      <c r="V12" s="109">
        <v>14</v>
      </c>
      <c r="W12" s="109">
        <v>13</v>
      </c>
      <c r="X12" s="109">
        <v>10</v>
      </c>
      <c r="Y12" s="109">
        <v>12</v>
      </c>
      <c r="Z12" s="109">
        <v>11</v>
      </c>
    </row>
    <row r="13" spans="1:32" ht="15" customHeight="1" x14ac:dyDescent="0.25">
      <c r="A13" s="29" t="s">
        <v>19</v>
      </c>
      <c r="B13" s="69"/>
      <c r="C13" s="69"/>
      <c r="D13" s="70">
        <f>AD108</f>
        <v>5.1349572086899276</v>
      </c>
      <c r="E13" s="71" t="s">
        <v>83</v>
      </c>
      <c r="F13" s="23"/>
      <c r="G13" s="143" t="s">
        <v>158</v>
      </c>
      <c r="H13" s="144"/>
      <c r="I13" s="144"/>
      <c r="J13" s="144"/>
      <c r="K13" s="144"/>
      <c r="L13" s="144"/>
      <c r="M13" s="78"/>
      <c r="N13" s="69"/>
      <c r="O13" s="70">
        <f>T132</f>
        <v>1.4000000000000001</v>
      </c>
      <c r="P13" s="71" t="s">
        <v>83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20.671494404213298</v>
      </c>
      <c r="E14" s="71" t="s">
        <v>83</v>
      </c>
      <c r="F14" s="23"/>
      <c r="G14" s="75" t="s">
        <v>93</v>
      </c>
      <c r="H14" s="68"/>
      <c r="I14" s="68"/>
      <c r="J14" s="68"/>
      <c r="K14" s="74"/>
      <c r="L14" s="69"/>
      <c r="M14" s="68"/>
      <c r="N14" s="69"/>
      <c r="O14" s="74" t="str">
        <f>AB118</f>
        <v>39.1</v>
      </c>
      <c r="P14" s="71" t="s">
        <v>94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32.192231731402238</v>
      </c>
      <c r="E15" s="71" t="s">
        <v>83</v>
      </c>
      <c r="F15" s="23"/>
      <c r="G15" s="32" t="s">
        <v>152</v>
      </c>
      <c r="H15" s="69"/>
      <c r="I15" s="69"/>
      <c r="J15" s="69"/>
      <c r="K15" s="79"/>
      <c r="L15" s="69"/>
      <c r="M15" s="69"/>
      <c r="N15" s="69"/>
      <c r="O15" s="70">
        <f>AB38</f>
        <v>27.227227227227228</v>
      </c>
      <c r="P15" s="71" t="s">
        <v>83</v>
      </c>
      <c r="S15" s="112" t="s">
        <v>59</v>
      </c>
      <c r="T15" s="112"/>
      <c r="U15" s="113"/>
      <c r="V15" s="113">
        <v>18</v>
      </c>
      <c r="W15" s="113">
        <v>10</v>
      </c>
      <c r="X15" s="113">
        <v>24</v>
      </c>
      <c r="Y15" s="109">
        <v>27</v>
      </c>
      <c r="Z15" s="109">
        <v>42</v>
      </c>
      <c r="AB15" s="114">
        <f t="shared" ref="AB15:AB34" si="2">IF(Z15="np",0,Z15/$Z$34)</f>
        <v>2.7595269382391589E-2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41.408821593153391</v>
      </c>
      <c r="E16" s="82" t="s">
        <v>83</v>
      </c>
      <c r="F16" s="23"/>
      <c r="G16" s="83" t="s">
        <v>153</v>
      </c>
      <c r="H16" s="34"/>
      <c r="I16" s="34"/>
      <c r="J16" s="34"/>
      <c r="K16" s="35"/>
      <c r="L16" s="34"/>
      <c r="M16" s="34"/>
      <c r="N16" s="34"/>
      <c r="O16" s="81">
        <f>AB37</f>
        <v>72.772772772772782</v>
      </c>
      <c r="P16" s="36" t="s">
        <v>83</v>
      </c>
      <c r="S16" s="112" t="s">
        <v>60</v>
      </c>
      <c r="T16" s="112"/>
      <c r="U16" s="113"/>
      <c r="V16" s="113">
        <v>5</v>
      </c>
      <c r="W16" s="113">
        <v>3</v>
      </c>
      <c r="X16" s="113">
        <v>3</v>
      </c>
      <c r="Y16" s="109">
        <v>0</v>
      </c>
      <c r="Z16" s="109">
        <v>0</v>
      </c>
      <c r="AB16" s="114">
        <f t="shared" si="2"/>
        <v>0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61</v>
      </c>
      <c r="T17" s="112"/>
      <c r="U17" s="113"/>
      <c r="V17" s="113">
        <v>11</v>
      </c>
      <c r="W17" s="113">
        <v>6</v>
      </c>
      <c r="X17" s="113">
        <v>16</v>
      </c>
      <c r="Y17" s="109">
        <v>17</v>
      </c>
      <c r="Z17" s="109">
        <v>15</v>
      </c>
      <c r="AB17" s="114">
        <f t="shared" si="2"/>
        <v>9.8554533508541393E-3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163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62</v>
      </c>
      <c r="T18" s="112"/>
      <c r="U18" s="113"/>
      <c r="V18" s="113">
        <v>0</v>
      </c>
      <c r="W18" s="113">
        <v>0</v>
      </c>
      <c r="X18" s="113">
        <v>0</v>
      </c>
      <c r="Y18" s="109">
        <v>0</v>
      </c>
      <c r="Z18" s="109">
        <v>0</v>
      </c>
      <c r="AB18" s="114">
        <f t="shared" si="2"/>
        <v>0</v>
      </c>
    </row>
    <row r="19" spans="1:28" x14ac:dyDescent="0.25">
      <c r="A19" s="60" t="str">
        <f>$S$1&amp;" ("&amp;$V$2&amp;" to "&amp;$Z$2&amp;")"</f>
        <v>MacDonnell (2018-19 to 2022-23)</v>
      </c>
      <c r="B19" s="60"/>
      <c r="C19" s="60"/>
      <c r="D19" s="60"/>
      <c r="E19" s="60"/>
      <c r="F19" s="60"/>
      <c r="G19" s="60" t="str">
        <f>$S$1&amp;" ("&amp;$V$2&amp;" to "&amp;$Z$2&amp;")"</f>
        <v>MacDonnell (2018-19 to 2022-23)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63</v>
      </c>
      <c r="T19" s="112"/>
      <c r="U19" s="113"/>
      <c r="V19" s="113">
        <v>13</v>
      </c>
      <c r="W19" s="113">
        <v>16</v>
      </c>
      <c r="X19" s="113">
        <v>70</v>
      </c>
      <c r="Y19" s="109">
        <v>25</v>
      </c>
      <c r="Z19" s="109">
        <v>56</v>
      </c>
      <c r="AB19" s="114">
        <f t="shared" si="2"/>
        <v>3.6793692509855452E-2</v>
      </c>
    </row>
    <row r="20" spans="1:28" x14ac:dyDescent="0.25">
      <c r="S20" s="112" t="s">
        <v>64</v>
      </c>
      <c r="T20" s="112"/>
      <c r="U20" s="113"/>
      <c r="V20" s="113">
        <v>14</v>
      </c>
      <c r="W20" s="113">
        <v>14</v>
      </c>
      <c r="X20" s="113">
        <v>16</v>
      </c>
      <c r="Y20" s="109">
        <v>9</v>
      </c>
      <c r="Z20" s="109">
        <v>21</v>
      </c>
      <c r="AB20" s="114">
        <f t="shared" si="2"/>
        <v>1.3797634691195795E-2</v>
      </c>
    </row>
    <row r="21" spans="1:28" x14ac:dyDescent="0.25">
      <c r="S21" s="112" t="s">
        <v>65</v>
      </c>
      <c r="T21" s="112"/>
      <c r="U21" s="113"/>
      <c r="V21" s="113">
        <v>59</v>
      </c>
      <c r="W21" s="113">
        <v>92</v>
      </c>
      <c r="X21" s="113">
        <v>57</v>
      </c>
      <c r="Y21" s="109">
        <v>90</v>
      </c>
      <c r="Z21" s="109">
        <v>119</v>
      </c>
      <c r="AB21" s="114">
        <f t="shared" si="2"/>
        <v>7.8186596583442833E-2</v>
      </c>
    </row>
    <row r="22" spans="1:28" x14ac:dyDescent="0.25">
      <c r="S22" s="112" t="s">
        <v>66</v>
      </c>
      <c r="T22" s="112"/>
      <c r="U22" s="113"/>
      <c r="V22" s="113">
        <v>63</v>
      </c>
      <c r="W22" s="113">
        <v>67</v>
      </c>
      <c r="X22" s="113">
        <v>73</v>
      </c>
      <c r="Y22" s="109">
        <v>95</v>
      </c>
      <c r="Z22" s="109">
        <v>155</v>
      </c>
      <c r="AB22" s="114">
        <f t="shared" si="2"/>
        <v>0.10183968462549277</v>
      </c>
    </row>
    <row r="23" spans="1:28" x14ac:dyDescent="0.25">
      <c r="S23" s="112" t="s">
        <v>67</v>
      </c>
      <c r="T23" s="112"/>
      <c r="U23" s="113"/>
      <c r="V23" s="113">
        <v>0</v>
      </c>
      <c r="W23" s="113">
        <v>4</v>
      </c>
      <c r="X23" s="113">
        <v>8</v>
      </c>
      <c r="Y23" s="109">
        <v>15</v>
      </c>
      <c r="Z23" s="109">
        <v>13</v>
      </c>
      <c r="AB23" s="114">
        <f t="shared" si="2"/>
        <v>8.5413929040735869E-3</v>
      </c>
    </row>
    <row r="24" spans="1:28" x14ac:dyDescent="0.25">
      <c r="S24" s="112" t="s">
        <v>68</v>
      </c>
      <c r="T24" s="112"/>
      <c r="U24" s="113"/>
      <c r="V24" s="113">
        <v>4</v>
      </c>
      <c r="W24" s="113">
        <v>0</v>
      </c>
      <c r="X24" s="113">
        <v>6</v>
      </c>
      <c r="Y24" s="109">
        <v>26</v>
      </c>
      <c r="Z24" s="109">
        <v>8</v>
      </c>
      <c r="AB24" s="114">
        <f t="shared" si="2"/>
        <v>5.2562417871222077E-3</v>
      </c>
    </row>
    <row r="25" spans="1:28" x14ac:dyDescent="0.25">
      <c r="S25" s="112" t="s">
        <v>69</v>
      </c>
      <c r="T25" s="112"/>
      <c r="U25" s="113"/>
      <c r="V25" s="113">
        <v>6</v>
      </c>
      <c r="W25" s="113">
        <v>8</v>
      </c>
      <c r="X25" s="113">
        <v>8</v>
      </c>
      <c r="Y25" s="109">
        <v>25</v>
      </c>
      <c r="Z25" s="109">
        <v>20</v>
      </c>
      <c r="AB25" s="114">
        <f t="shared" si="2"/>
        <v>1.3140604467805518E-2</v>
      </c>
    </row>
    <row r="26" spans="1:28" x14ac:dyDescent="0.25">
      <c r="S26" s="112" t="s">
        <v>70</v>
      </c>
      <c r="T26" s="112"/>
      <c r="U26" s="113"/>
      <c r="V26" s="113">
        <v>15</v>
      </c>
      <c r="W26" s="113">
        <v>15</v>
      </c>
      <c r="X26" s="113">
        <v>11</v>
      </c>
      <c r="Y26" s="109">
        <v>15</v>
      </c>
      <c r="Z26" s="109">
        <v>13</v>
      </c>
      <c r="AB26" s="114">
        <f t="shared" si="2"/>
        <v>8.5413929040735869E-3</v>
      </c>
    </row>
    <row r="27" spans="1:28" x14ac:dyDescent="0.25">
      <c r="S27" s="112" t="s">
        <v>71</v>
      </c>
      <c r="T27" s="112"/>
      <c r="U27" s="113"/>
      <c r="V27" s="113">
        <v>31</v>
      </c>
      <c r="W27" s="113">
        <v>35</v>
      </c>
      <c r="X27" s="113">
        <v>24</v>
      </c>
      <c r="Y27" s="109">
        <v>48</v>
      </c>
      <c r="Z27" s="109">
        <v>29</v>
      </c>
      <c r="AB27" s="114">
        <f t="shared" si="2"/>
        <v>1.9053876478318004E-2</v>
      </c>
    </row>
    <row r="28" spans="1:28" x14ac:dyDescent="0.25">
      <c r="S28" s="112" t="s">
        <v>72</v>
      </c>
      <c r="T28" s="112"/>
      <c r="U28" s="113"/>
      <c r="V28" s="113">
        <v>18</v>
      </c>
      <c r="W28" s="113">
        <v>21</v>
      </c>
      <c r="X28" s="113">
        <v>26</v>
      </c>
      <c r="Y28" s="109">
        <v>39</v>
      </c>
      <c r="Z28" s="109">
        <v>59</v>
      </c>
      <c r="AB28" s="114">
        <f t="shared" si="2"/>
        <v>3.8764783180026283E-2</v>
      </c>
    </row>
    <row r="29" spans="1:28" x14ac:dyDescent="0.25">
      <c r="S29" s="112" t="s">
        <v>73</v>
      </c>
      <c r="T29" s="112"/>
      <c r="U29" s="113"/>
      <c r="V29" s="113">
        <v>286</v>
      </c>
      <c r="W29" s="113">
        <v>243</v>
      </c>
      <c r="X29" s="113">
        <v>263</v>
      </c>
      <c r="Y29" s="109">
        <v>290</v>
      </c>
      <c r="Z29" s="109">
        <v>367</v>
      </c>
      <c r="AB29" s="114">
        <f t="shared" si="2"/>
        <v>0.24113009198423127</v>
      </c>
    </row>
    <row r="30" spans="1:28" x14ac:dyDescent="0.25">
      <c r="S30" s="112" t="s">
        <v>74</v>
      </c>
      <c r="T30" s="112"/>
      <c r="U30" s="113"/>
      <c r="V30" s="113">
        <v>110</v>
      </c>
      <c r="W30" s="113">
        <v>115</v>
      </c>
      <c r="X30" s="113">
        <v>124</v>
      </c>
      <c r="Y30" s="109">
        <v>156</v>
      </c>
      <c r="Z30" s="109">
        <v>188</v>
      </c>
      <c r="AB30" s="114">
        <f t="shared" si="2"/>
        <v>0.12352168199737187</v>
      </c>
    </row>
    <row r="31" spans="1:28" x14ac:dyDescent="0.25">
      <c r="S31" s="112" t="s">
        <v>75</v>
      </c>
      <c r="T31" s="112"/>
      <c r="U31" s="113"/>
      <c r="V31" s="113">
        <v>222</v>
      </c>
      <c r="W31" s="113">
        <v>220</v>
      </c>
      <c r="X31" s="113">
        <v>218</v>
      </c>
      <c r="Y31" s="109">
        <v>204</v>
      </c>
      <c r="Z31" s="109">
        <v>205</v>
      </c>
      <c r="AB31" s="114">
        <f t="shared" si="2"/>
        <v>0.13469119579500657</v>
      </c>
    </row>
    <row r="32" spans="1:28" ht="15.75" customHeight="1" x14ac:dyDescent="0.25">
      <c r="A32" s="60" t="str">
        <f>"Distribution of jobs per industry "&amp;"("&amp;Z2&amp;") *"</f>
        <v>Distribution of jobs per industry (2022-23)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76</v>
      </c>
      <c r="T32" s="112"/>
      <c r="U32" s="113"/>
      <c r="V32" s="113">
        <v>11</v>
      </c>
      <c r="W32" s="113">
        <v>11</v>
      </c>
      <c r="X32" s="113">
        <v>15</v>
      </c>
      <c r="Y32" s="109">
        <v>18</v>
      </c>
      <c r="Z32" s="109">
        <v>38</v>
      </c>
      <c r="AB32" s="114">
        <f t="shared" si="2"/>
        <v>2.4967148488830485E-2</v>
      </c>
    </row>
    <row r="33" spans="19:32" x14ac:dyDescent="0.25">
      <c r="S33" s="112" t="s">
        <v>77</v>
      </c>
      <c r="T33" s="112"/>
      <c r="U33" s="113"/>
      <c r="V33" s="113">
        <v>121</v>
      </c>
      <c r="W33" s="113">
        <v>117</v>
      </c>
      <c r="X33" s="113">
        <v>112</v>
      </c>
      <c r="Y33" s="109">
        <v>142</v>
      </c>
      <c r="Z33" s="109">
        <v>179</v>
      </c>
      <c r="AB33" s="114">
        <f t="shared" si="2"/>
        <v>0.1176084099868594</v>
      </c>
    </row>
    <row r="34" spans="19:32" x14ac:dyDescent="0.25">
      <c r="S34" s="115" t="s">
        <v>53</v>
      </c>
      <c r="T34" s="115"/>
      <c r="U34" s="116"/>
      <c r="V34" s="116">
        <v>1022</v>
      </c>
      <c r="W34" s="116">
        <v>1008</v>
      </c>
      <c r="X34" s="116">
        <v>1086</v>
      </c>
      <c r="Y34" s="117">
        <v>1257</v>
      </c>
      <c r="Z34" s="117">
        <v>1522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85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616</v>
      </c>
      <c r="W37" s="109">
        <v>612</v>
      </c>
      <c r="X37" s="109">
        <v>612</v>
      </c>
      <c r="Y37" s="109">
        <v>662</v>
      </c>
      <c r="Z37" s="109">
        <v>727</v>
      </c>
      <c r="AB37" s="129">
        <f>Z37/Z40*100</f>
        <v>72.772772772772782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133</v>
      </c>
      <c r="W38" s="109">
        <v>135</v>
      </c>
      <c r="X38" s="109">
        <v>155</v>
      </c>
      <c r="Y38" s="109">
        <v>190</v>
      </c>
      <c r="Z38" s="109">
        <v>272</v>
      </c>
      <c r="AB38" s="129">
        <f>Z38/Z40*100</f>
        <v>27.227227227227228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749</v>
      </c>
      <c r="W40" s="109">
        <v>747</v>
      </c>
      <c r="X40" s="109">
        <v>767</v>
      </c>
      <c r="Y40" s="109">
        <v>852</v>
      </c>
      <c r="Z40" s="109">
        <v>999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0</v>
      </c>
      <c r="W45" s="109">
        <v>3</v>
      </c>
      <c r="X45" s="109">
        <v>7</v>
      </c>
      <c r="Y45" s="109">
        <v>0</v>
      </c>
      <c r="Z45" s="109">
        <v>4</v>
      </c>
    </row>
    <row r="46" spans="19:32" x14ac:dyDescent="0.25">
      <c r="S46" s="112" t="s">
        <v>38</v>
      </c>
      <c r="T46" s="112"/>
      <c r="U46" s="109"/>
      <c r="V46" s="109">
        <v>22</v>
      </c>
      <c r="W46" s="109">
        <v>24</v>
      </c>
      <c r="X46" s="109">
        <v>11</v>
      </c>
      <c r="Y46" s="109">
        <v>26</v>
      </c>
      <c r="Z46" s="109">
        <v>28</v>
      </c>
    </row>
    <row r="47" spans="19:32" x14ac:dyDescent="0.25">
      <c r="S47" s="112" t="s">
        <v>39</v>
      </c>
      <c r="T47" s="112"/>
      <c r="U47" s="109"/>
      <c r="V47" s="109">
        <v>34</v>
      </c>
      <c r="W47" s="109">
        <v>40</v>
      </c>
      <c r="X47" s="109">
        <v>48</v>
      </c>
      <c r="Y47" s="109">
        <v>64</v>
      </c>
      <c r="Z47" s="109">
        <v>67</v>
      </c>
    </row>
    <row r="48" spans="19:32" x14ac:dyDescent="0.25">
      <c r="S48" s="112" t="s">
        <v>40</v>
      </c>
      <c r="T48" s="112"/>
      <c r="U48" s="109"/>
      <c r="V48" s="109">
        <v>73</v>
      </c>
      <c r="W48" s="109">
        <v>73</v>
      </c>
      <c r="X48" s="109">
        <v>76</v>
      </c>
      <c r="Y48" s="109">
        <v>72</v>
      </c>
      <c r="Z48" s="109">
        <v>116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85</v>
      </c>
      <c r="W49" s="109">
        <v>69</v>
      </c>
      <c r="X49" s="109">
        <v>82</v>
      </c>
      <c r="Y49" s="109">
        <v>100</v>
      </c>
      <c r="Z49" s="109">
        <v>107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MacDonnell (2022-23)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69</v>
      </c>
      <c r="W50" s="109">
        <v>53</v>
      </c>
      <c r="X50" s="109">
        <v>86</v>
      </c>
      <c r="Y50" s="109">
        <v>85</v>
      </c>
      <c r="Z50" s="109">
        <v>100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48</v>
      </c>
      <c r="W51" s="109">
        <v>48</v>
      </c>
      <c r="X51" s="109">
        <v>49</v>
      </c>
      <c r="Y51" s="109">
        <v>73</v>
      </c>
      <c r="Z51" s="109">
        <v>98</v>
      </c>
    </row>
    <row r="52" spans="1:26" ht="15" customHeight="1" x14ac:dyDescent="0.25">
      <c r="S52" s="112" t="s">
        <v>44</v>
      </c>
      <c r="T52" s="112"/>
      <c r="U52" s="109"/>
      <c r="V52" s="109">
        <v>29</v>
      </c>
      <c r="W52" s="109">
        <v>43</v>
      </c>
      <c r="X52" s="109">
        <v>36</v>
      </c>
      <c r="Y52" s="109">
        <v>38</v>
      </c>
      <c r="Z52" s="109">
        <v>55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33</v>
      </c>
      <c r="W53" s="109">
        <v>27</v>
      </c>
      <c r="X53" s="109">
        <v>54</v>
      </c>
      <c r="Y53" s="109">
        <v>46</v>
      </c>
      <c r="Z53" s="109">
        <v>69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38</v>
      </c>
      <c r="W54" s="109">
        <v>35</v>
      </c>
      <c r="X54" s="109">
        <v>50</v>
      </c>
      <c r="Y54" s="109">
        <v>42</v>
      </c>
      <c r="Z54" s="109">
        <v>33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24</v>
      </c>
      <c r="W55" s="109">
        <v>17</v>
      </c>
      <c r="X55" s="109">
        <v>26</v>
      </c>
      <c r="Y55" s="109">
        <v>27</v>
      </c>
      <c r="Z55" s="109">
        <v>39</v>
      </c>
    </row>
    <row r="56" spans="1:26" ht="15" customHeight="1" x14ac:dyDescent="0.25">
      <c r="S56" s="112" t="s">
        <v>48</v>
      </c>
      <c r="T56" s="112"/>
      <c r="U56" s="109"/>
      <c r="V56" s="109">
        <v>6</v>
      </c>
      <c r="W56" s="109">
        <v>4</v>
      </c>
      <c r="X56" s="109">
        <v>6</v>
      </c>
      <c r="Y56" s="109">
        <v>18</v>
      </c>
      <c r="Z56" s="109">
        <v>25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0</v>
      </c>
      <c r="W57" s="109">
        <v>0</v>
      </c>
      <c r="X57" s="109">
        <v>5</v>
      </c>
      <c r="Y57" s="109">
        <v>0</v>
      </c>
      <c r="Z57" s="109">
        <v>5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0</v>
      </c>
      <c r="X58" s="109">
        <v>1</v>
      </c>
      <c r="Y58" s="109">
        <v>0</v>
      </c>
      <c r="Z58" s="109">
        <v>0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456</v>
      </c>
      <c r="W61" s="109">
        <v>435</v>
      </c>
      <c r="X61" s="109">
        <v>537</v>
      </c>
      <c r="Y61" s="109">
        <v>603</v>
      </c>
      <c r="Z61" s="109">
        <v>753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7</v>
      </c>
      <c r="W64" s="109">
        <v>5</v>
      </c>
      <c r="X64" s="109">
        <v>5</v>
      </c>
      <c r="Y64" s="109">
        <v>4</v>
      </c>
      <c r="Z64" s="109">
        <v>7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MacDonnell (2022-23)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27</v>
      </c>
      <c r="W65" s="109">
        <v>28</v>
      </c>
      <c r="X65" s="109">
        <v>24</v>
      </c>
      <c r="Y65" s="109">
        <v>37</v>
      </c>
      <c r="Z65" s="109">
        <v>25</v>
      </c>
    </row>
    <row r="66" spans="1:26" x14ac:dyDescent="0.25">
      <c r="S66" s="112" t="s">
        <v>39</v>
      </c>
      <c r="T66" s="112"/>
      <c r="U66" s="109"/>
      <c r="V66" s="109">
        <v>42</v>
      </c>
      <c r="W66" s="109">
        <v>41</v>
      </c>
      <c r="X66" s="109">
        <v>33</v>
      </c>
      <c r="Y66" s="109">
        <v>69</v>
      </c>
      <c r="Z66" s="109">
        <v>78</v>
      </c>
    </row>
    <row r="67" spans="1:26" x14ac:dyDescent="0.25">
      <c r="S67" s="112" t="s">
        <v>40</v>
      </c>
      <c r="T67" s="112"/>
      <c r="U67" s="109"/>
      <c r="V67" s="109">
        <v>95</v>
      </c>
      <c r="W67" s="109">
        <v>94</v>
      </c>
      <c r="X67" s="109">
        <v>77</v>
      </c>
      <c r="Y67" s="109">
        <v>85</v>
      </c>
      <c r="Z67" s="109">
        <v>114</v>
      </c>
    </row>
    <row r="68" spans="1:26" x14ac:dyDescent="0.25">
      <c r="S68" s="112" t="s">
        <v>41</v>
      </c>
      <c r="T68" s="112"/>
      <c r="U68" s="109"/>
      <c r="V68" s="109">
        <v>78</v>
      </c>
      <c r="W68" s="109">
        <v>87</v>
      </c>
      <c r="X68" s="109">
        <v>88</v>
      </c>
      <c r="Y68" s="109">
        <v>95</v>
      </c>
      <c r="Z68" s="109">
        <v>114</v>
      </c>
    </row>
    <row r="69" spans="1:26" x14ac:dyDescent="0.25">
      <c r="S69" s="112" t="s">
        <v>42</v>
      </c>
      <c r="T69" s="112"/>
      <c r="U69" s="109"/>
      <c r="V69" s="109">
        <v>59</v>
      </c>
      <c r="W69" s="109">
        <v>66</v>
      </c>
      <c r="X69" s="109">
        <v>69</v>
      </c>
      <c r="Y69" s="109">
        <v>90</v>
      </c>
      <c r="Z69" s="109">
        <v>79</v>
      </c>
    </row>
    <row r="70" spans="1:26" x14ac:dyDescent="0.25">
      <c r="S70" s="112" t="s">
        <v>43</v>
      </c>
      <c r="T70" s="112"/>
      <c r="U70" s="109"/>
      <c r="V70" s="109">
        <v>60</v>
      </c>
      <c r="W70" s="109">
        <v>50</v>
      </c>
      <c r="X70" s="109">
        <v>46</v>
      </c>
      <c r="Y70" s="109">
        <v>66</v>
      </c>
      <c r="Z70" s="109">
        <v>78</v>
      </c>
    </row>
    <row r="71" spans="1:26" x14ac:dyDescent="0.25">
      <c r="S71" s="112" t="s">
        <v>44</v>
      </c>
      <c r="T71" s="112"/>
      <c r="U71" s="109"/>
      <c r="V71" s="109">
        <v>61</v>
      </c>
      <c r="W71" s="109">
        <v>49</v>
      </c>
      <c r="X71" s="109">
        <v>55</v>
      </c>
      <c r="Y71" s="109">
        <v>53</v>
      </c>
      <c r="Z71" s="109">
        <v>78</v>
      </c>
    </row>
    <row r="72" spans="1:26" x14ac:dyDescent="0.25">
      <c r="S72" s="112" t="s">
        <v>45</v>
      </c>
      <c r="T72" s="112"/>
      <c r="U72" s="109"/>
      <c r="V72" s="109">
        <v>38</v>
      </c>
      <c r="W72" s="109">
        <v>58</v>
      </c>
      <c r="X72" s="109">
        <v>59</v>
      </c>
      <c r="Y72" s="109">
        <v>56</v>
      </c>
      <c r="Z72" s="109">
        <v>80</v>
      </c>
    </row>
    <row r="73" spans="1:26" x14ac:dyDescent="0.25">
      <c r="S73" s="112" t="s">
        <v>46</v>
      </c>
      <c r="T73" s="112"/>
      <c r="U73" s="109"/>
      <c r="V73" s="109">
        <v>62</v>
      </c>
      <c r="W73" s="109">
        <v>41</v>
      </c>
      <c r="X73" s="109">
        <v>37</v>
      </c>
      <c r="Y73" s="109">
        <v>39</v>
      </c>
      <c r="Z73" s="109">
        <v>45</v>
      </c>
    </row>
    <row r="74" spans="1:26" x14ac:dyDescent="0.25">
      <c r="S74" s="112" t="s">
        <v>47</v>
      </c>
      <c r="T74" s="112"/>
      <c r="U74" s="109"/>
      <c r="V74" s="109">
        <v>34</v>
      </c>
      <c r="W74" s="109">
        <v>31</v>
      </c>
      <c r="X74" s="109">
        <v>35</v>
      </c>
      <c r="Y74" s="109">
        <v>41</v>
      </c>
      <c r="Z74" s="109">
        <v>35</v>
      </c>
    </row>
    <row r="75" spans="1:26" x14ac:dyDescent="0.25">
      <c r="S75" s="112" t="s">
        <v>48</v>
      </c>
      <c r="T75" s="112"/>
      <c r="U75" s="109"/>
      <c r="V75" s="109">
        <v>5</v>
      </c>
      <c r="W75" s="109">
        <v>9</v>
      </c>
      <c r="X75" s="109">
        <v>15</v>
      </c>
      <c r="Y75" s="109">
        <v>7</v>
      </c>
      <c r="Z75" s="109">
        <v>17</v>
      </c>
    </row>
    <row r="76" spans="1:26" x14ac:dyDescent="0.25">
      <c r="S76" s="112" t="s">
        <v>49</v>
      </c>
      <c r="T76" s="112"/>
      <c r="U76" s="109"/>
      <c r="V76" s="109">
        <v>5</v>
      </c>
      <c r="W76" s="109">
        <v>4</v>
      </c>
      <c r="X76" s="109">
        <v>3</v>
      </c>
      <c r="Y76" s="109">
        <v>4</v>
      </c>
      <c r="Z76" s="109">
        <v>10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5</v>
      </c>
      <c r="X77" s="109">
        <v>0</v>
      </c>
      <c r="Y77" s="109">
        <v>0</v>
      </c>
      <c r="Z77" s="109">
        <v>6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559</v>
      </c>
      <c r="W80" s="109">
        <v>573</v>
      </c>
      <c r="X80" s="109">
        <v>546</v>
      </c>
      <c r="Y80" s="109">
        <v>655</v>
      </c>
      <c r="Z80" s="109">
        <v>762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MacDonnell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18</v>
      </c>
      <c r="W83" s="109">
        <v>23</v>
      </c>
      <c r="X83" s="109">
        <v>23</v>
      </c>
      <c r="Y83" s="109">
        <v>25</v>
      </c>
      <c r="Z83" s="109">
        <v>34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130</v>
      </c>
      <c r="G84" s="141"/>
      <c r="H84" s="47"/>
      <c r="I84" s="47"/>
      <c r="J84" s="47"/>
      <c r="K84" s="47"/>
      <c r="L84" s="141" t="s">
        <v>0</v>
      </c>
      <c r="M84" s="141"/>
      <c r="N84" s="141" t="s">
        <v>130</v>
      </c>
      <c r="O84" s="141"/>
      <c r="S84" s="112" t="s">
        <v>57</v>
      </c>
      <c r="T84" s="112"/>
      <c r="U84" s="109"/>
      <c r="V84" s="109">
        <v>34</v>
      </c>
      <c r="W84" s="109">
        <v>36</v>
      </c>
      <c r="X84" s="109">
        <v>42</v>
      </c>
      <c r="Y84" s="109">
        <v>48</v>
      </c>
      <c r="Z84" s="109">
        <v>63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2018-19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2018-19</v>
      </c>
      <c r="O85" s="141"/>
      <c r="S85" s="112" t="s">
        <v>125</v>
      </c>
      <c r="T85" s="112"/>
      <c r="U85" s="109"/>
      <c r="V85" s="109">
        <v>23</v>
      </c>
      <c r="W85" s="109">
        <v>24</v>
      </c>
      <c r="X85" s="109">
        <v>21</v>
      </c>
      <c r="Y85" s="109">
        <v>15</v>
      </c>
      <c r="Z85" s="109">
        <v>19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1,519</v>
      </c>
      <c r="D86" s="93">
        <f t="shared" ref="D86:D91" si="4">AD4</f>
        <v>0.20651310563939629</v>
      </c>
      <c r="E86" s="94">
        <f t="shared" ref="E86:E91" si="5">AD4</f>
        <v>0.20651310563939629</v>
      </c>
      <c r="F86" s="93">
        <f t="shared" ref="F86:F91" si="6">AF4</f>
        <v>0.49214145383104135</v>
      </c>
      <c r="G86" s="94">
        <f t="shared" ref="G86:G91" si="7">AF4</f>
        <v>0.49214145383104135</v>
      </c>
      <c r="H86" s="56"/>
      <c r="I86" s="56"/>
      <c r="J86" s="140" t="str">
        <f>'State data for spotlight'!J4</f>
        <v>231,839</v>
      </c>
      <c r="K86" s="140"/>
      <c r="L86" s="93">
        <f>'State data for spotlight'!L4</f>
        <v>1.5457054005518778E-2</v>
      </c>
      <c r="M86" s="94">
        <f>'State data for spotlight'!L4</f>
        <v>1.5457054005518778E-2</v>
      </c>
      <c r="N86" s="93">
        <f>'State data for spotlight'!N4</f>
        <v>0.12496785307033509</v>
      </c>
      <c r="O86" s="94">
        <f>'State data for spotlight'!N4</f>
        <v>0.12496785307033509</v>
      </c>
      <c r="S86" s="112" t="s">
        <v>126</v>
      </c>
      <c r="T86" s="112"/>
      <c r="U86" s="109"/>
      <c r="V86" s="109">
        <v>118</v>
      </c>
      <c r="W86" s="109">
        <v>99</v>
      </c>
      <c r="X86" s="109">
        <v>80</v>
      </c>
      <c r="Y86" s="109">
        <v>83</v>
      </c>
      <c r="Z86" s="109">
        <v>115</v>
      </c>
    </row>
    <row r="87" spans="1:30" ht="15" customHeight="1" x14ac:dyDescent="0.25">
      <c r="A87" s="95" t="s">
        <v>4</v>
      </c>
      <c r="B87" s="48"/>
      <c r="C87" s="56" t="str">
        <f t="shared" si="3"/>
        <v>751</v>
      </c>
      <c r="D87" s="93">
        <f t="shared" si="4"/>
        <v>0.25795644891122271</v>
      </c>
      <c r="E87" s="94">
        <f t="shared" si="5"/>
        <v>0.25795644891122271</v>
      </c>
      <c r="F87" s="93">
        <f t="shared" si="6"/>
        <v>0.63616557734204804</v>
      </c>
      <c r="G87" s="94">
        <f t="shared" si="7"/>
        <v>0.63616557734204804</v>
      </c>
      <c r="H87" s="56"/>
      <c r="I87" s="56"/>
      <c r="J87" s="140" t="str">
        <f>'State data for spotlight'!J5</f>
        <v>120,390</v>
      </c>
      <c r="K87" s="140"/>
      <c r="L87" s="93">
        <f>'State data for spotlight'!L5</f>
        <v>2.2967702465013229E-2</v>
      </c>
      <c r="M87" s="94">
        <f>'State data for spotlight'!L5</f>
        <v>2.2967702465013229E-2</v>
      </c>
      <c r="N87" s="93">
        <f>'State data for spotlight'!N5</f>
        <v>0.11692504661972225</v>
      </c>
      <c r="O87" s="94">
        <f>'State data for spotlight'!N5</f>
        <v>0.11692504661972225</v>
      </c>
      <c r="S87" s="112" t="s">
        <v>127</v>
      </c>
      <c r="T87" s="112"/>
      <c r="U87" s="109"/>
      <c r="V87" s="109">
        <v>5</v>
      </c>
      <c r="W87" s="109">
        <v>7</v>
      </c>
      <c r="X87" s="109">
        <v>10</v>
      </c>
      <c r="Y87" s="109">
        <v>12</v>
      </c>
      <c r="Z87" s="109">
        <v>11</v>
      </c>
    </row>
    <row r="88" spans="1:30" ht="15" customHeight="1" x14ac:dyDescent="0.25">
      <c r="A88" s="95" t="s">
        <v>5</v>
      </c>
      <c r="B88" s="48"/>
      <c r="C88" s="56" t="str">
        <f t="shared" si="3"/>
        <v>760</v>
      </c>
      <c r="D88" s="93">
        <f t="shared" si="4"/>
        <v>0.16743471582181257</v>
      </c>
      <c r="E88" s="94">
        <f t="shared" si="5"/>
        <v>0.16743471582181257</v>
      </c>
      <c r="F88" s="93">
        <f t="shared" si="6"/>
        <v>0.35472370766488415</v>
      </c>
      <c r="G88" s="94">
        <f t="shared" si="7"/>
        <v>0.35472370766488415</v>
      </c>
      <c r="H88" s="56"/>
      <c r="I88" s="56"/>
      <c r="J88" s="140" t="str">
        <f>'State data for spotlight'!J6</f>
        <v>111,242</v>
      </c>
      <c r="K88" s="140"/>
      <c r="L88" s="93">
        <f>'State data for spotlight'!L6</f>
        <v>7.5081738563393952E-3</v>
      </c>
      <c r="M88" s="94">
        <f>'State data for spotlight'!L6</f>
        <v>7.5081738563393952E-3</v>
      </c>
      <c r="N88" s="93">
        <f>'State data for spotlight'!N6</f>
        <v>0.13162365339816695</v>
      </c>
      <c r="O88" s="94">
        <f>'State data for spotlight'!N6</f>
        <v>0.13162365339816695</v>
      </c>
      <c r="S88" s="112" t="s">
        <v>128</v>
      </c>
      <c r="T88" s="112"/>
      <c r="U88" s="109"/>
      <c r="V88" s="109">
        <v>3</v>
      </c>
      <c r="W88" s="109">
        <v>0</v>
      </c>
      <c r="X88" s="109">
        <v>6</v>
      </c>
      <c r="Y88" s="109">
        <v>0</v>
      </c>
      <c r="Z88" s="109">
        <v>0</v>
      </c>
    </row>
    <row r="89" spans="1:30" ht="15" customHeight="1" x14ac:dyDescent="0.25">
      <c r="A89" s="48" t="s">
        <v>6</v>
      </c>
      <c r="B89" s="48"/>
      <c r="C89" s="56" t="str">
        <f t="shared" si="3"/>
        <v>1,000</v>
      </c>
      <c r="D89" s="93">
        <f t="shared" si="4"/>
        <v>0.17785630153121312</v>
      </c>
      <c r="E89" s="94">
        <f t="shared" si="5"/>
        <v>0.17785630153121312</v>
      </c>
      <c r="F89" s="93">
        <f t="shared" si="6"/>
        <v>0.33333333333333326</v>
      </c>
      <c r="G89" s="94">
        <f t="shared" si="7"/>
        <v>0.33333333333333326</v>
      </c>
      <c r="H89" s="56"/>
      <c r="I89" s="56"/>
      <c r="J89" s="140" t="str">
        <f>'State data for spotlight'!J7</f>
        <v>142,883</v>
      </c>
      <c r="K89" s="140"/>
      <c r="L89" s="93">
        <f>'State data for spotlight'!L7</f>
        <v>2.3575849618889366E-2</v>
      </c>
      <c r="M89" s="94">
        <f>'State data for spotlight'!L7</f>
        <v>2.3575849618889366E-2</v>
      </c>
      <c r="N89" s="93">
        <f>'State data for spotlight'!N7</f>
        <v>4.6355627485298756E-2</v>
      </c>
      <c r="O89" s="94">
        <f>'State data for spotlight'!N7</f>
        <v>4.6355627485298756E-2</v>
      </c>
      <c r="S89" s="112" t="s">
        <v>129</v>
      </c>
      <c r="T89" s="112"/>
      <c r="U89" s="109"/>
      <c r="V89" s="109">
        <v>9</v>
      </c>
      <c r="W89" s="109">
        <v>9</v>
      </c>
      <c r="X89" s="109">
        <v>15</v>
      </c>
      <c r="Y89" s="109">
        <v>11</v>
      </c>
      <c r="Z89" s="109">
        <v>16</v>
      </c>
    </row>
    <row r="90" spans="1:30" ht="15" customHeight="1" x14ac:dyDescent="0.25">
      <c r="A90" s="48" t="s">
        <v>95</v>
      </c>
      <c r="B90" s="48"/>
      <c r="C90" s="56" t="str">
        <f t="shared" si="3"/>
        <v>$23,098</v>
      </c>
      <c r="D90" s="93">
        <f t="shared" si="4"/>
        <v>-9.4996277867021917E-2</v>
      </c>
      <c r="E90" s="94">
        <f t="shared" si="5"/>
        <v>-9.4996277867021917E-2</v>
      </c>
      <c r="F90" s="93">
        <f t="shared" si="6"/>
        <v>9.9142324460598008E-2</v>
      </c>
      <c r="G90" s="94">
        <f t="shared" si="7"/>
        <v>9.9142324460598008E-2</v>
      </c>
      <c r="H90" s="56"/>
      <c r="I90" s="56"/>
      <c r="J90" s="56"/>
      <c r="K90" s="56" t="str">
        <f>'State data for spotlight'!J8</f>
        <v>$52,157</v>
      </c>
      <c r="L90" s="93">
        <f>'State data for spotlight'!L8</f>
        <v>3.730443858580057E-2</v>
      </c>
      <c r="M90" s="94">
        <f>'State data for spotlight'!L8</f>
        <v>3.730443858580057E-2</v>
      </c>
      <c r="N90" s="93">
        <f>'State data for spotlight'!N8</f>
        <v>6.8432071451983045E-2</v>
      </c>
      <c r="O90" s="94">
        <f>'State data for spotlight'!N8</f>
        <v>6.8432071451983045E-2</v>
      </c>
      <c r="S90" s="112" t="s">
        <v>58</v>
      </c>
      <c r="T90" s="112"/>
      <c r="U90" s="109"/>
      <c r="V90" s="109">
        <v>36</v>
      </c>
      <c r="W90" s="109">
        <v>41</v>
      </c>
      <c r="X90" s="109">
        <v>42</v>
      </c>
      <c r="Y90" s="109">
        <v>50</v>
      </c>
      <c r="Z90" s="109">
        <v>54</v>
      </c>
    </row>
    <row r="91" spans="1:30" ht="15" customHeight="1" x14ac:dyDescent="0.25">
      <c r="A91" s="48" t="s">
        <v>7</v>
      </c>
      <c r="B91" s="48"/>
      <c r="C91" s="56" t="str">
        <f t="shared" si="3"/>
        <v>$39.3 mil</v>
      </c>
      <c r="D91" s="93">
        <f t="shared" si="4"/>
        <v>0.26523895031248457</v>
      </c>
      <c r="E91" s="94">
        <f t="shared" si="5"/>
        <v>0.26523895031248457</v>
      </c>
      <c r="F91" s="93">
        <f t="shared" si="6"/>
        <v>0.61060046988057004</v>
      </c>
      <c r="G91" s="94">
        <f t="shared" si="7"/>
        <v>0.61060046988057004</v>
      </c>
      <c r="H91" s="56"/>
      <c r="I91" s="56"/>
      <c r="J91" s="56"/>
      <c r="K91" s="56" t="str">
        <f>'State data for spotlight'!J9</f>
        <v>$10.7 bil</v>
      </c>
      <c r="L91" s="93">
        <f>'State data for spotlight'!L9</f>
        <v>6.1565168558201044E-2</v>
      </c>
      <c r="M91" s="94">
        <f>'State data for spotlight'!L9</f>
        <v>6.1565168558201044E-2</v>
      </c>
      <c r="N91" s="93">
        <f>'State data for spotlight'!N9</f>
        <v>0.18858544211512585</v>
      </c>
      <c r="O91" s="94">
        <f>'State data for spotlight'!N9</f>
        <v>0.18858544211512585</v>
      </c>
      <c r="S91" s="115" t="s">
        <v>53</v>
      </c>
      <c r="T91" s="115"/>
      <c r="U91" s="109"/>
      <c r="V91" s="109">
        <v>345</v>
      </c>
      <c r="W91" s="109">
        <v>339</v>
      </c>
      <c r="X91" s="109">
        <v>379</v>
      </c>
      <c r="Y91" s="109">
        <v>407</v>
      </c>
      <c r="Z91" s="109">
        <v>482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131</v>
      </c>
      <c r="S93" s="112" t="s">
        <v>56</v>
      </c>
      <c r="T93" s="112"/>
      <c r="U93" s="109"/>
      <c r="V93" s="109">
        <v>21</v>
      </c>
      <c r="W93" s="109">
        <v>19</v>
      </c>
      <c r="X93" s="109">
        <v>17</v>
      </c>
      <c r="Y93" s="109">
        <v>18</v>
      </c>
      <c r="Z93" s="109">
        <v>29</v>
      </c>
    </row>
    <row r="94" spans="1:30" ht="15" customHeight="1" x14ac:dyDescent="0.25">
      <c r="A94" s="136" t="s">
        <v>132</v>
      </c>
      <c r="S94" s="112" t="s">
        <v>57</v>
      </c>
      <c r="T94" s="112"/>
      <c r="U94" s="109"/>
      <c r="V94" s="109">
        <v>61</v>
      </c>
      <c r="W94" s="109">
        <v>69</v>
      </c>
      <c r="X94" s="109">
        <v>76</v>
      </c>
      <c r="Y94" s="109">
        <v>86</v>
      </c>
      <c r="Z94" s="109">
        <v>87</v>
      </c>
    </row>
    <row r="95" spans="1:30" ht="15" customHeight="1" x14ac:dyDescent="0.25">
      <c r="A95" s="137" t="s">
        <v>159</v>
      </c>
      <c r="S95" s="112" t="s">
        <v>125</v>
      </c>
      <c r="T95" s="112"/>
      <c r="U95" s="109"/>
      <c r="V95" s="109">
        <v>5</v>
      </c>
      <c r="W95" s="109">
        <v>0</v>
      </c>
      <c r="X95" s="109">
        <v>5</v>
      </c>
      <c r="Y95" s="109">
        <v>4</v>
      </c>
      <c r="Z95" s="109">
        <v>8</v>
      </c>
    </row>
    <row r="96" spans="1:30" ht="15" customHeight="1" x14ac:dyDescent="0.25">
      <c r="A96" s="135" t="s">
        <v>151</v>
      </c>
      <c r="S96" s="112" t="s">
        <v>126</v>
      </c>
      <c r="T96" s="112"/>
      <c r="U96" s="109"/>
      <c r="V96" s="109">
        <v>170</v>
      </c>
      <c r="W96" s="109">
        <v>143</v>
      </c>
      <c r="X96" s="109">
        <v>137</v>
      </c>
      <c r="Y96" s="109">
        <v>141</v>
      </c>
      <c r="Z96" s="109">
        <v>151</v>
      </c>
    </row>
    <row r="97" spans="1:32" ht="15" customHeight="1" x14ac:dyDescent="0.25">
      <c r="A97" s="137" t="s">
        <v>164</v>
      </c>
      <c r="S97" s="112" t="s">
        <v>127</v>
      </c>
      <c r="T97" s="112"/>
      <c r="U97" s="109"/>
      <c r="V97" s="109">
        <v>24</v>
      </c>
      <c r="W97" s="109">
        <v>26</v>
      </c>
      <c r="X97" s="109">
        <v>17</v>
      </c>
      <c r="Y97" s="109">
        <v>21</v>
      </c>
      <c r="Z97" s="109">
        <v>32</v>
      </c>
    </row>
    <row r="98" spans="1:32" ht="15" customHeight="1" x14ac:dyDescent="0.25">
      <c r="A98" s="137" t="s">
        <v>167</v>
      </c>
      <c r="S98" s="112" t="s">
        <v>128</v>
      </c>
      <c r="T98" s="112"/>
      <c r="U98" s="109"/>
      <c r="V98" s="109">
        <v>12</v>
      </c>
      <c r="W98" s="109">
        <v>13</v>
      </c>
      <c r="X98" s="109">
        <v>14</v>
      </c>
      <c r="Y98" s="109">
        <v>14</v>
      </c>
      <c r="Z98" s="109">
        <v>16</v>
      </c>
    </row>
    <row r="99" spans="1:32" ht="15" customHeight="1" x14ac:dyDescent="0.25">
      <c r="S99" s="112" t="s">
        <v>129</v>
      </c>
      <c r="T99" s="112"/>
      <c r="U99" s="109"/>
      <c r="V99" s="109">
        <v>5</v>
      </c>
      <c r="W99" s="109">
        <v>0</v>
      </c>
      <c r="X99" s="109">
        <v>3</v>
      </c>
      <c r="Y99" s="109">
        <v>0</v>
      </c>
      <c r="Z99" s="109">
        <v>3</v>
      </c>
    </row>
    <row r="100" spans="1:32" ht="15" customHeight="1" x14ac:dyDescent="0.25">
      <c r="S100" s="112" t="s">
        <v>58</v>
      </c>
      <c r="T100" s="112"/>
      <c r="U100" s="109"/>
      <c r="V100" s="109">
        <v>16</v>
      </c>
      <c r="W100" s="109">
        <v>19</v>
      </c>
      <c r="X100" s="109">
        <v>22</v>
      </c>
      <c r="Y100" s="109">
        <v>23</v>
      </c>
      <c r="Z100" s="109">
        <v>16</v>
      </c>
    </row>
    <row r="101" spans="1:32" x14ac:dyDescent="0.25">
      <c r="A101" s="16"/>
      <c r="S101" s="115" t="s">
        <v>53</v>
      </c>
      <c r="T101" s="115"/>
      <c r="U101" s="109"/>
      <c r="V101" s="109">
        <v>406</v>
      </c>
      <c r="W101" s="109">
        <v>412</v>
      </c>
      <c r="X101" s="109">
        <v>387</v>
      </c>
      <c r="Y101" s="109">
        <v>437</v>
      </c>
      <c r="Z101" s="109">
        <v>511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133</v>
      </c>
      <c r="W103" s="103" t="s">
        <v>154</v>
      </c>
      <c r="X103" s="103" t="s">
        <v>162</v>
      </c>
      <c r="Y103" s="103" t="s">
        <v>165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504</v>
      </c>
      <c r="W104" s="109">
        <v>544</v>
      </c>
      <c r="X104" s="109">
        <v>513</v>
      </c>
      <c r="Y104" s="109">
        <v>657</v>
      </c>
      <c r="Z104" s="109">
        <v>881</v>
      </c>
      <c r="AB104" s="106" t="str">
        <f>TEXT(Z104,"###,###")</f>
        <v>881</v>
      </c>
      <c r="AD104" s="127">
        <f>Z104/($Z$4)*100</f>
        <v>57.998683344305469</v>
      </c>
      <c r="AF104" s="106"/>
    </row>
    <row r="105" spans="1:32" x14ac:dyDescent="0.25">
      <c r="S105" s="112" t="s">
        <v>17</v>
      </c>
      <c r="T105" s="112"/>
      <c r="U105" s="109"/>
      <c r="V105" s="109">
        <v>516</v>
      </c>
      <c r="W105" s="109">
        <v>505</v>
      </c>
      <c r="X105" s="109">
        <v>537</v>
      </c>
      <c r="Y105" s="109">
        <v>581</v>
      </c>
      <c r="Z105" s="109">
        <v>623</v>
      </c>
      <c r="AB105" s="106" t="str">
        <f>TEXT(Z105,"###,###")</f>
        <v>623</v>
      </c>
      <c r="AD105" s="127">
        <f>Z105/($Z$4)*100</f>
        <v>41.013824884792626</v>
      </c>
      <c r="AF105" s="106"/>
    </row>
    <row r="106" spans="1:32" x14ac:dyDescent="0.25">
      <c r="S106" s="115" t="s">
        <v>53</v>
      </c>
      <c r="T106" s="115"/>
      <c r="U106" s="117"/>
      <c r="V106" s="117">
        <v>1020</v>
      </c>
      <c r="W106" s="117">
        <v>1049</v>
      </c>
      <c r="X106" s="117">
        <v>1050</v>
      </c>
      <c r="Y106" s="117">
        <v>1238</v>
      </c>
      <c r="Z106" s="117">
        <v>1504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52</v>
      </c>
      <c r="W108" s="109">
        <v>52</v>
      </c>
      <c r="X108" s="109">
        <v>67</v>
      </c>
      <c r="Y108" s="109">
        <v>75</v>
      </c>
      <c r="Z108" s="109">
        <v>78</v>
      </c>
      <c r="AB108" s="106" t="str">
        <f>TEXT(Z108,"###,###")</f>
        <v>78</v>
      </c>
      <c r="AD108" s="127">
        <f>Z108/($Z$4)*100</f>
        <v>5.1349572086899276</v>
      </c>
      <c r="AF108" s="106"/>
    </row>
    <row r="109" spans="1:32" x14ac:dyDescent="0.25">
      <c r="S109" s="112" t="s">
        <v>20</v>
      </c>
      <c r="T109" s="112"/>
      <c r="U109" s="109"/>
      <c r="V109" s="109">
        <v>170</v>
      </c>
      <c r="W109" s="109">
        <v>155</v>
      </c>
      <c r="X109" s="109">
        <v>168</v>
      </c>
      <c r="Y109" s="109">
        <v>237</v>
      </c>
      <c r="Z109" s="109">
        <v>314</v>
      </c>
      <c r="AB109" s="106" t="str">
        <f>TEXT(Z109,"###,###")</f>
        <v>314</v>
      </c>
      <c r="AD109" s="127">
        <f>Z109/($Z$4)*100</f>
        <v>20.671494404213298</v>
      </c>
      <c r="AF109" s="106"/>
    </row>
    <row r="110" spans="1:32" x14ac:dyDescent="0.25">
      <c r="S110" s="112" t="s">
        <v>21</v>
      </c>
      <c r="T110" s="112"/>
      <c r="U110" s="109"/>
      <c r="V110" s="109">
        <v>284</v>
      </c>
      <c r="W110" s="109">
        <v>292</v>
      </c>
      <c r="X110" s="109">
        <v>268</v>
      </c>
      <c r="Y110" s="109">
        <v>337</v>
      </c>
      <c r="Z110" s="109">
        <v>489</v>
      </c>
      <c r="AB110" s="106" t="str">
        <f>TEXT(Z110,"###,###")</f>
        <v>489</v>
      </c>
      <c r="AD110" s="127">
        <f>Z110/($Z$4)*100</f>
        <v>32.192231731402238</v>
      </c>
      <c r="AF110" s="106"/>
    </row>
    <row r="111" spans="1:32" x14ac:dyDescent="0.25">
      <c r="S111" s="112" t="s">
        <v>22</v>
      </c>
      <c r="T111" s="112"/>
      <c r="U111" s="109"/>
      <c r="V111" s="109">
        <v>505</v>
      </c>
      <c r="W111" s="109">
        <v>496</v>
      </c>
      <c r="X111" s="109">
        <v>547</v>
      </c>
      <c r="Y111" s="109">
        <v>597</v>
      </c>
      <c r="Z111" s="109">
        <v>629</v>
      </c>
      <c r="AB111" s="106" t="str">
        <f>TEXT(Z111,"###,###")</f>
        <v>629</v>
      </c>
      <c r="AD111" s="127">
        <f>Z111/($Z$4)*100</f>
        <v>41.408821593153391</v>
      </c>
      <c r="AF111" s="106"/>
    </row>
    <row r="112" spans="1:32" x14ac:dyDescent="0.25">
      <c r="S112" s="115" t="s">
        <v>53</v>
      </c>
      <c r="T112" s="115"/>
      <c r="U112" s="109"/>
      <c r="V112" s="109">
        <v>1022</v>
      </c>
      <c r="W112" s="109">
        <v>1009</v>
      </c>
      <c r="X112" s="109">
        <v>1086</v>
      </c>
      <c r="Y112" s="109">
        <v>1260</v>
      </c>
      <c r="Z112" s="109">
        <v>1522</v>
      </c>
    </row>
    <row r="113" spans="19:32" x14ac:dyDescent="0.25">
      <c r="AB113" s="122" t="s">
        <v>24</v>
      </c>
      <c r="AC113" s="103"/>
      <c r="AD113" s="103" t="s">
        <v>122</v>
      </c>
      <c r="AF113" s="103" t="s">
        <v>123</v>
      </c>
    </row>
    <row r="114" spans="19:32" x14ac:dyDescent="0.25">
      <c r="S114" s="112" t="s">
        <v>86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87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96</v>
      </c>
      <c r="T118" s="128"/>
      <c r="U118" s="128"/>
      <c r="V118" s="128">
        <v>39.06</v>
      </c>
      <c r="W118" s="128">
        <v>38.909999999999997</v>
      </c>
      <c r="X118" s="128">
        <v>39.770000000000003</v>
      </c>
      <c r="Y118" s="128">
        <v>38.700000000000003</v>
      </c>
      <c r="Z118" s="128">
        <v>39.14</v>
      </c>
      <c r="AB118" s="106" t="str">
        <f>TEXT(Z118,"##.0")</f>
        <v>39.1</v>
      </c>
    </row>
    <row r="120" spans="19:32" x14ac:dyDescent="0.25">
      <c r="S120" s="98" t="s">
        <v>97</v>
      </c>
      <c r="T120" s="109"/>
      <c r="U120" s="109"/>
      <c r="V120" s="109">
        <v>737</v>
      </c>
      <c r="W120" s="109">
        <v>733</v>
      </c>
      <c r="X120" s="109">
        <v>761</v>
      </c>
      <c r="Y120" s="109">
        <v>835</v>
      </c>
      <c r="Z120" s="109">
        <v>988</v>
      </c>
      <c r="AB120" s="106" t="str">
        <f>TEXT(Z120,"###,###")</f>
        <v>988</v>
      </c>
    </row>
    <row r="121" spans="19:32" x14ac:dyDescent="0.25">
      <c r="S121" s="98" t="s">
        <v>98</v>
      </c>
      <c r="T121" s="109"/>
      <c r="U121" s="109"/>
      <c r="V121" s="109">
        <v>0</v>
      </c>
      <c r="W121" s="109">
        <v>0</v>
      </c>
      <c r="X121" s="109">
        <v>0</v>
      </c>
      <c r="Y121" s="109">
        <v>0</v>
      </c>
      <c r="Z121" s="109">
        <v>0</v>
      </c>
      <c r="AB121" s="106" t="str">
        <f>TEXT(Z121,"###,###")</f>
        <v/>
      </c>
    </row>
    <row r="122" spans="19:32" x14ac:dyDescent="0.25">
      <c r="S122" s="98" t="s">
        <v>99</v>
      </c>
      <c r="T122" s="109"/>
      <c r="U122" s="109"/>
      <c r="V122" s="109">
        <v>11</v>
      </c>
      <c r="W122" s="109">
        <v>12</v>
      </c>
      <c r="X122" s="109">
        <v>6</v>
      </c>
      <c r="Y122" s="109">
        <v>9</v>
      </c>
      <c r="Z122" s="109">
        <v>14</v>
      </c>
      <c r="AB122" s="106" t="str">
        <f>TEXT(Z122,"###,###")</f>
        <v>14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100</v>
      </c>
      <c r="T124" s="109"/>
      <c r="U124" s="109"/>
      <c r="V124" s="109">
        <v>748</v>
      </c>
      <c r="W124" s="109">
        <v>745</v>
      </c>
      <c r="X124" s="109">
        <v>767</v>
      </c>
      <c r="Y124" s="109">
        <v>844</v>
      </c>
      <c r="Z124" s="109">
        <v>1002</v>
      </c>
      <c r="AB124" s="106" t="str">
        <f>TEXT(Z124,"###,###")</f>
        <v>1,002</v>
      </c>
      <c r="AD124" s="124">
        <f>Z124/$Z$7*100</f>
        <v>100.2</v>
      </c>
    </row>
    <row r="125" spans="19:32" x14ac:dyDescent="0.25">
      <c r="S125" s="98" t="s">
        <v>101</v>
      </c>
      <c r="T125" s="109"/>
      <c r="U125" s="109"/>
      <c r="V125" s="109">
        <v>11</v>
      </c>
      <c r="W125" s="109">
        <v>12</v>
      </c>
      <c r="X125" s="109">
        <v>6</v>
      </c>
      <c r="Y125" s="109">
        <v>9</v>
      </c>
      <c r="Z125" s="109">
        <v>14</v>
      </c>
      <c r="AB125" s="106" t="str">
        <f>TEXT(Z125,"###,###")</f>
        <v>14</v>
      </c>
      <c r="AD125" s="124">
        <f>Z125/$Z$7*100</f>
        <v>1.4000000000000001</v>
      </c>
    </row>
    <row r="127" spans="19:32" x14ac:dyDescent="0.25">
      <c r="S127" s="98" t="s">
        <v>102</v>
      </c>
      <c r="T127" s="109"/>
      <c r="U127" s="109"/>
      <c r="V127" s="109">
        <v>342</v>
      </c>
      <c r="W127" s="109">
        <v>339</v>
      </c>
      <c r="X127" s="109">
        <v>382</v>
      </c>
      <c r="Y127" s="109">
        <v>403</v>
      </c>
      <c r="Z127" s="109">
        <v>483</v>
      </c>
      <c r="AB127" s="106" t="str">
        <f>TEXT(Z127,"###,###")</f>
        <v>483</v>
      </c>
      <c r="AD127" s="124">
        <f>Z127/$Z$7*100</f>
        <v>48.3</v>
      </c>
    </row>
    <row r="128" spans="19:32" x14ac:dyDescent="0.25">
      <c r="S128" s="98" t="s">
        <v>103</v>
      </c>
      <c r="T128" s="109"/>
      <c r="U128" s="109"/>
      <c r="V128" s="109">
        <v>401</v>
      </c>
      <c r="W128" s="109">
        <v>413</v>
      </c>
      <c r="X128" s="109">
        <v>387</v>
      </c>
      <c r="Y128" s="109">
        <v>442</v>
      </c>
      <c r="Z128" s="109">
        <v>515</v>
      </c>
      <c r="AB128" s="106" t="str">
        <f>TEXT(Z128,"###,###")</f>
        <v>515</v>
      </c>
      <c r="AD128" s="124">
        <f>Z128/$Z$7*100</f>
        <v>51.5</v>
      </c>
    </row>
    <row r="130" spans="19:20" x14ac:dyDescent="0.25">
      <c r="S130" s="98" t="s">
        <v>155</v>
      </c>
      <c r="T130" s="124">
        <v>98.8</v>
      </c>
    </row>
    <row r="131" spans="19:20" x14ac:dyDescent="0.25">
      <c r="S131" s="98" t="s">
        <v>156</v>
      </c>
      <c r="T131" s="124">
        <v>0</v>
      </c>
    </row>
    <row r="132" spans="19:20" x14ac:dyDescent="0.25">
      <c r="S132" s="98" t="s">
        <v>157</v>
      </c>
      <c r="T132" s="124">
        <v>1.4000000000000001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6880CC0-79DE-4064-B180-D038CFEC828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4FF56A2C-B769-4D0C-9D92-DED2AEF9CAF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0609D892-B3AB-44AE-BC5C-258412EFEF0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9FE113E9-4A4F-4581-A58E-27F77B339AB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2414-8A00-4D75-AEAF-9E8FB793426D}">
  <sheetPr codeName="Sheet75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115</v>
      </c>
      <c r="T1" s="96"/>
      <c r="U1" s="96"/>
      <c r="V1" s="96"/>
      <c r="W1" s="96"/>
      <c r="X1" s="96"/>
      <c r="Y1" s="97" t="s">
        <v>144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88</v>
      </c>
      <c r="U2" s="100" t="s">
        <v>124</v>
      </c>
      <c r="V2" s="100" t="s">
        <v>133</v>
      </c>
      <c r="W2" s="100" t="s">
        <v>154</v>
      </c>
      <c r="X2" s="100" t="s">
        <v>162</v>
      </c>
      <c r="Y2" s="100" t="s">
        <v>165</v>
      </c>
      <c r="Z2" s="100" t="s">
        <v>169</v>
      </c>
      <c r="AB2" s="142" t="str">
        <f>$Z$2</f>
        <v>2022-23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115</v>
      </c>
      <c r="Y3" s="102" t="s">
        <v>144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13.12 Palmerston, Northern Territory, 2022-23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35445</v>
      </c>
      <c r="W4" s="105">
        <v>34277</v>
      </c>
      <c r="X4" s="105">
        <v>36682</v>
      </c>
      <c r="Y4" s="105">
        <v>39971</v>
      </c>
      <c r="Z4" s="105">
        <v>40622</v>
      </c>
      <c r="AB4" s="106" t="str">
        <f>TEXT(Z4,"###,###")</f>
        <v>40,622</v>
      </c>
      <c r="AD4" s="107">
        <f>Z4/Y4-1</f>
        <v>1.6286807935753433E-2</v>
      </c>
      <c r="AF4" s="107">
        <f>Z4/V4-1</f>
        <v>0.14605727182959516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80</v>
      </c>
      <c r="T5" s="105"/>
      <c r="U5" s="105"/>
      <c r="V5" s="105">
        <v>18847</v>
      </c>
      <c r="W5" s="105">
        <v>18229</v>
      </c>
      <c r="X5" s="105">
        <v>19277</v>
      </c>
      <c r="Y5" s="105">
        <v>20779</v>
      </c>
      <c r="Z5" s="105">
        <v>21195</v>
      </c>
      <c r="AB5" s="106" t="str">
        <f>TEXT(Z5,"###,###")</f>
        <v>21,195</v>
      </c>
      <c r="AD5" s="107">
        <f t="shared" ref="AD5:AD9" si="0">Z5/Y5-1</f>
        <v>2.0020212714760177E-2</v>
      </c>
      <c r="AF5" s="107">
        <f t="shared" ref="AF5:AF9" si="1">Z5/V5-1</f>
        <v>0.12458216161723357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81</v>
      </c>
      <c r="T6" s="105"/>
      <c r="U6" s="105"/>
      <c r="V6" s="105">
        <v>16601</v>
      </c>
      <c r="W6" s="105">
        <v>16048</v>
      </c>
      <c r="X6" s="105">
        <v>17369</v>
      </c>
      <c r="Y6" s="105">
        <v>19159</v>
      </c>
      <c r="Z6" s="105">
        <v>19403</v>
      </c>
      <c r="AB6" s="106" t="str">
        <f>TEXT(Z6,"###,###")</f>
        <v>19,403</v>
      </c>
      <c r="AD6" s="107">
        <f t="shared" si="0"/>
        <v>1.273552899420638E-2</v>
      </c>
      <c r="AF6" s="107">
        <f t="shared" si="1"/>
        <v>0.1687850129510271</v>
      </c>
    </row>
    <row r="7" spans="1:32" ht="16.5" customHeight="1" thickBot="1" x14ac:dyDescent="0.3">
      <c r="A7" s="60" t="str">
        <f>"QUICK STATS for "&amp;Z2&amp;" *"</f>
        <v>QUICK STATS for 2022-23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23592</v>
      </c>
      <c r="W7" s="105">
        <v>23476</v>
      </c>
      <c r="X7" s="105">
        <v>24214</v>
      </c>
      <c r="Y7" s="105">
        <v>25005</v>
      </c>
      <c r="Z7" s="105">
        <v>25743</v>
      </c>
      <c r="AB7" s="106" t="str">
        <f>TEXT(Z7,"###,###")</f>
        <v>25,743</v>
      </c>
      <c r="AD7" s="107">
        <f t="shared" si="0"/>
        <v>2.9514097180563859E-2</v>
      </c>
      <c r="AF7" s="107">
        <f t="shared" si="1"/>
        <v>9.1174974567650002E-2</v>
      </c>
    </row>
    <row r="8" spans="1:32" ht="17.25" customHeight="1" x14ac:dyDescent="0.25">
      <c r="A8" s="61" t="s">
        <v>12</v>
      </c>
      <c r="B8" s="62"/>
      <c r="C8" s="28"/>
      <c r="D8" s="63" t="str">
        <f>AB4</f>
        <v>40,622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25,743</v>
      </c>
      <c r="P8" s="64"/>
      <c r="S8" s="104" t="s">
        <v>82</v>
      </c>
      <c r="T8" s="105"/>
      <c r="U8" s="105"/>
      <c r="V8" s="105">
        <v>56464.44</v>
      </c>
      <c r="W8" s="105">
        <v>55594.79</v>
      </c>
      <c r="X8" s="105">
        <v>57474.69</v>
      </c>
      <c r="Y8" s="105">
        <v>57622</v>
      </c>
      <c r="Z8" s="105">
        <v>60283.82</v>
      </c>
      <c r="AB8" s="106" t="str">
        <f>TEXT(Z8,"$###,###")</f>
        <v>$60,284</v>
      </c>
      <c r="AD8" s="107">
        <f t="shared" si="0"/>
        <v>4.6194509041685539E-2</v>
      </c>
      <c r="AF8" s="107">
        <f t="shared" si="1"/>
        <v>6.7642218713229063E-2</v>
      </c>
    </row>
    <row r="9" spans="1:32" x14ac:dyDescent="0.25">
      <c r="A9" s="29" t="s">
        <v>14</v>
      </c>
      <c r="B9" s="68"/>
      <c r="C9" s="69"/>
      <c r="D9" s="70">
        <f>AD104</f>
        <v>74.23317414209049</v>
      </c>
      <c r="E9" s="71" t="s">
        <v>83</v>
      </c>
      <c r="F9" s="23"/>
      <c r="G9" s="72" t="s">
        <v>80</v>
      </c>
      <c r="H9" s="69"/>
      <c r="I9" s="68"/>
      <c r="J9" s="69"/>
      <c r="K9" s="68"/>
      <c r="L9" s="68"/>
      <c r="M9" s="73"/>
      <c r="N9" s="69"/>
      <c r="O9" s="70">
        <f>AD127</f>
        <v>52.049100726411069</v>
      </c>
      <c r="P9" s="71" t="s">
        <v>83</v>
      </c>
      <c r="S9" s="104" t="s">
        <v>7</v>
      </c>
      <c r="T9" s="105"/>
      <c r="U9" s="105"/>
      <c r="V9" s="105">
        <v>1678914778</v>
      </c>
      <c r="W9" s="105">
        <v>1658290018</v>
      </c>
      <c r="X9" s="105">
        <v>1761026297</v>
      </c>
      <c r="Y9" s="105">
        <v>1887947346</v>
      </c>
      <c r="Z9" s="105">
        <v>2029494300</v>
      </c>
      <c r="AB9" s="106" t="str">
        <f>TEXT(Z9/1000000,"$#,###.0")&amp;" mil"</f>
        <v>$2,029.5 mil</v>
      </c>
      <c r="AD9" s="107">
        <f t="shared" si="0"/>
        <v>7.4973994534273336E-2</v>
      </c>
      <c r="AF9" s="107">
        <f t="shared" si="1"/>
        <v>0.20881317300549718</v>
      </c>
    </row>
    <row r="10" spans="1:32" x14ac:dyDescent="0.25">
      <c r="A10" s="29" t="s">
        <v>17</v>
      </c>
      <c r="B10" s="68"/>
      <c r="C10" s="69"/>
      <c r="D10" s="70">
        <f>AD105</f>
        <v>22.342572990005415</v>
      </c>
      <c r="E10" s="71" t="s">
        <v>83</v>
      </c>
      <c r="F10" s="23"/>
      <c r="G10" s="72" t="s">
        <v>81</v>
      </c>
      <c r="H10" s="69"/>
      <c r="I10" s="68"/>
      <c r="J10" s="69"/>
      <c r="K10" s="68"/>
      <c r="L10" s="68"/>
      <c r="M10" s="73"/>
      <c r="N10" s="69"/>
      <c r="O10" s="70">
        <f>AD128</f>
        <v>47.873208250786618</v>
      </c>
      <c r="P10" s="71" t="s">
        <v>83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84</v>
      </c>
      <c r="H11" s="76"/>
      <c r="I11" s="77"/>
      <c r="J11" s="77"/>
      <c r="K11" s="77"/>
      <c r="L11" s="77"/>
      <c r="M11" s="68"/>
      <c r="N11" s="69"/>
      <c r="O11" s="70">
        <f>T130</f>
        <v>91.329681855261626</v>
      </c>
      <c r="P11" s="71" t="s">
        <v>83</v>
      </c>
      <c r="S11" s="104" t="s">
        <v>29</v>
      </c>
      <c r="T11" s="109"/>
      <c r="U11" s="109"/>
      <c r="V11" s="109">
        <v>33656</v>
      </c>
      <c r="W11" s="109">
        <v>32308</v>
      </c>
      <c r="X11" s="109">
        <v>34623</v>
      </c>
      <c r="Y11" s="109">
        <v>37829</v>
      </c>
      <c r="Z11" s="109">
        <v>38395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2.96779707104844</v>
      </c>
      <c r="P12" s="71" t="s">
        <v>83</v>
      </c>
      <c r="S12" s="104" t="s">
        <v>30</v>
      </c>
      <c r="T12" s="109"/>
      <c r="U12" s="109"/>
      <c r="V12" s="109">
        <v>1793</v>
      </c>
      <c r="W12" s="109">
        <v>1971</v>
      </c>
      <c r="X12" s="109">
        <v>2059</v>
      </c>
      <c r="Y12" s="109">
        <v>2145</v>
      </c>
      <c r="Z12" s="109">
        <v>2235</v>
      </c>
    </row>
    <row r="13" spans="1:32" ht="15" customHeight="1" x14ac:dyDescent="0.25">
      <c r="A13" s="29" t="s">
        <v>19</v>
      </c>
      <c r="B13" s="69"/>
      <c r="C13" s="69"/>
      <c r="D13" s="70">
        <f>AD108</f>
        <v>8.8498842991482451</v>
      </c>
      <c r="E13" s="71" t="s">
        <v>83</v>
      </c>
      <c r="F13" s="23"/>
      <c r="G13" s="143" t="s">
        <v>158</v>
      </c>
      <c r="H13" s="144"/>
      <c r="I13" s="144"/>
      <c r="J13" s="144"/>
      <c r="K13" s="144"/>
      <c r="L13" s="144"/>
      <c r="M13" s="78"/>
      <c r="N13" s="69"/>
      <c r="O13" s="70">
        <f>T132</f>
        <v>5.6869828691294719</v>
      </c>
      <c r="P13" s="71" t="s">
        <v>83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13.418837083353848</v>
      </c>
      <c r="E14" s="71" t="s">
        <v>83</v>
      </c>
      <c r="F14" s="23"/>
      <c r="G14" s="75" t="s">
        <v>93</v>
      </c>
      <c r="H14" s="68"/>
      <c r="I14" s="68"/>
      <c r="J14" s="68"/>
      <c r="K14" s="74"/>
      <c r="L14" s="69"/>
      <c r="M14" s="68"/>
      <c r="N14" s="69"/>
      <c r="O14" s="74" t="str">
        <f>AB118</f>
        <v>38.1</v>
      </c>
      <c r="P14" s="71" t="s">
        <v>94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24.762443995864309</v>
      </c>
      <c r="E15" s="71" t="s">
        <v>83</v>
      </c>
      <c r="F15" s="23"/>
      <c r="G15" s="32" t="s">
        <v>152</v>
      </c>
      <c r="H15" s="69"/>
      <c r="I15" s="69"/>
      <c r="J15" s="69"/>
      <c r="K15" s="79"/>
      <c r="L15" s="69"/>
      <c r="M15" s="69"/>
      <c r="N15" s="69"/>
      <c r="O15" s="70">
        <f>AB38</f>
        <v>21.469080174021133</v>
      </c>
      <c r="P15" s="71" t="s">
        <v>83</v>
      </c>
      <c r="S15" s="112" t="s">
        <v>59</v>
      </c>
      <c r="T15" s="112"/>
      <c r="U15" s="113"/>
      <c r="V15" s="113">
        <v>431</v>
      </c>
      <c r="W15" s="113">
        <v>323</v>
      </c>
      <c r="X15" s="113">
        <v>348</v>
      </c>
      <c r="Y15" s="109">
        <v>384</v>
      </c>
      <c r="Z15" s="109">
        <v>397</v>
      </c>
      <c r="AB15" s="114">
        <f t="shared" ref="AB15:AB34" si="2">IF(Z15="np",0,Z15/$Z$34)</f>
        <v>9.7718266177665106E-3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49.54704347397962</v>
      </c>
      <c r="E16" s="82" t="s">
        <v>83</v>
      </c>
      <c r="F16" s="23"/>
      <c r="G16" s="83" t="s">
        <v>153</v>
      </c>
      <c r="H16" s="34"/>
      <c r="I16" s="34"/>
      <c r="J16" s="34"/>
      <c r="K16" s="35"/>
      <c r="L16" s="34"/>
      <c r="M16" s="34"/>
      <c r="N16" s="34"/>
      <c r="O16" s="81">
        <f>AB37</f>
        <v>78.53091982597887</v>
      </c>
      <c r="P16" s="36" t="s">
        <v>83</v>
      </c>
      <c r="S16" s="112" t="s">
        <v>60</v>
      </c>
      <c r="T16" s="112"/>
      <c r="U16" s="113"/>
      <c r="V16" s="113">
        <v>675</v>
      </c>
      <c r="W16" s="113">
        <v>703</v>
      </c>
      <c r="X16" s="113">
        <v>746</v>
      </c>
      <c r="Y16" s="109">
        <v>802</v>
      </c>
      <c r="Z16" s="109">
        <v>763</v>
      </c>
      <c r="AB16" s="114">
        <f t="shared" si="2"/>
        <v>1.8780613877470646E-2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61</v>
      </c>
      <c r="T17" s="112"/>
      <c r="U17" s="113"/>
      <c r="V17" s="113">
        <v>1307</v>
      </c>
      <c r="W17" s="113">
        <v>1218</v>
      </c>
      <c r="X17" s="113">
        <v>1276</v>
      </c>
      <c r="Y17" s="109">
        <v>1300</v>
      </c>
      <c r="Z17" s="109">
        <v>1246</v>
      </c>
      <c r="AB17" s="114">
        <f t="shared" si="2"/>
        <v>3.0669259359539222E-2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163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62</v>
      </c>
      <c r="T18" s="112"/>
      <c r="U18" s="113"/>
      <c r="V18" s="113">
        <v>405</v>
      </c>
      <c r="W18" s="113">
        <v>422</v>
      </c>
      <c r="X18" s="113">
        <v>440</v>
      </c>
      <c r="Y18" s="109">
        <v>438</v>
      </c>
      <c r="Z18" s="109">
        <v>429</v>
      </c>
      <c r="AB18" s="114">
        <f t="shared" si="2"/>
        <v>1.0559480148669604E-2</v>
      </c>
    </row>
    <row r="19" spans="1:28" x14ac:dyDescent="0.25">
      <c r="A19" s="60" t="str">
        <f>$S$1&amp;" ("&amp;$V$2&amp;" to "&amp;$Z$2&amp;")"</f>
        <v>Palmerston (2018-19 to 2022-23)</v>
      </c>
      <c r="B19" s="60"/>
      <c r="C19" s="60"/>
      <c r="D19" s="60"/>
      <c r="E19" s="60"/>
      <c r="F19" s="60"/>
      <c r="G19" s="60" t="str">
        <f>$S$1&amp;" ("&amp;$V$2&amp;" to "&amp;$Z$2&amp;")"</f>
        <v>Palmerston (2018-19 to 2022-23)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63</v>
      </c>
      <c r="T19" s="112"/>
      <c r="U19" s="113"/>
      <c r="V19" s="113">
        <v>3895</v>
      </c>
      <c r="W19" s="113">
        <v>3572</v>
      </c>
      <c r="X19" s="113">
        <v>3849</v>
      </c>
      <c r="Y19" s="109">
        <v>4103</v>
      </c>
      <c r="Z19" s="109">
        <v>4355</v>
      </c>
      <c r="AB19" s="114">
        <f t="shared" si="2"/>
        <v>0.10719472272134295</v>
      </c>
    </row>
    <row r="20" spans="1:28" x14ac:dyDescent="0.25">
      <c r="S20" s="112" t="s">
        <v>64</v>
      </c>
      <c r="T20" s="112"/>
      <c r="U20" s="113"/>
      <c r="V20" s="113">
        <v>1077</v>
      </c>
      <c r="W20" s="113">
        <v>1044</v>
      </c>
      <c r="X20" s="113">
        <v>1066</v>
      </c>
      <c r="Y20" s="109">
        <v>1101</v>
      </c>
      <c r="Z20" s="109">
        <v>1084</v>
      </c>
      <c r="AB20" s="114">
        <f t="shared" si="2"/>
        <v>2.668176335934231E-2</v>
      </c>
    </row>
    <row r="21" spans="1:28" x14ac:dyDescent="0.25">
      <c r="S21" s="112" t="s">
        <v>65</v>
      </c>
      <c r="T21" s="112"/>
      <c r="U21" s="113"/>
      <c r="V21" s="113">
        <v>3160</v>
      </c>
      <c r="W21" s="113">
        <v>2971</v>
      </c>
      <c r="X21" s="113">
        <v>3134</v>
      </c>
      <c r="Y21" s="109">
        <v>3673</v>
      </c>
      <c r="Z21" s="109">
        <v>3902</v>
      </c>
      <c r="AB21" s="114">
        <f t="shared" si="2"/>
        <v>9.6044502424496025E-2</v>
      </c>
    </row>
    <row r="22" spans="1:28" x14ac:dyDescent="0.25">
      <c r="S22" s="112" t="s">
        <v>66</v>
      </c>
      <c r="T22" s="112"/>
      <c r="U22" s="113"/>
      <c r="V22" s="113">
        <v>2583</v>
      </c>
      <c r="W22" s="113">
        <v>2581</v>
      </c>
      <c r="X22" s="113">
        <v>3060</v>
      </c>
      <c r="Y22" s="109">
        <v>3435</v>
      </c>
      <c r="Z22" s="109">
        <v>3255</v>
      </c>
      <c r="AB22" s="114">
        <f t="shared" si="2"/>
        <v>8.0119132596549097E-2</v>
      </c>
    </row>
    <row r="23" spans="1:28" x14ac:dyDescent="0.25">
      <c r="S23" s="112" t="s">
        <v>67</v>
      </c>
      <c r="T23" s="112"/>
      <c r="U23" s="113"/>
      <c r="V23" s="113">
        <v>1693</v>
      </c>
      <c r="W23" s="113">
        <v>1695</v>
      </c>
      <c r="X23" s="113">
        <v>1730</v>
      </c>
      <c r="Y23" s="109">
        <v>2028</v>
      </c>
      <c r="Z23" s="109">
        <v>2185</v>
      </c>
      <c r="AB23" s="114">
        <f t="shared" si="2"/>
        <v>5.378196765697689E-2</v>
      </c>
    </row>
    <row r="24" spans="1:28" x14ac:dyDescent="0.25">
      <c r="S24" s="112" t="s">
        <v>68</v>
      </c>
      <c r="T24" s="112"/>
      <c r="U24" s="113"/>
      <c r="V24" s="113">
        <v>166</v>
      </c>
      <c r="W24" s="113">
        <v>129</v>
      </c>
      <c r="X24" s="113">
        <v>123</v>
      </c>
      <c r="Y24" s="109">
        <v>168</v>
      </c>
      <c r="Z24" s="109">
        <v>210</v>
      </c>
      <c r="AB24" s="114">
        <f t="shared" si="2"/>
        <v>5.1689762965515546E-3</v>
      </c>
    </row>
    <row r="25" spans="1:28" x14ac:dyDescent="0.25">
      <c r="S25" s="112" t="s">
        <v>69</v>
      </c>
      <c r="T25" s="112"/>
      <c r="U25" s="113"/>
      <c r="V25" s="113">
        <v>606</v>
      </c>
      <c r="W25" s="113">
        <v>573</v>
      </c>
      <c r="X25" s="113">
        <v>519</v>
      </c>
      <c r="Y25" s="109">
        <v>598</v>
      </c>
      <c r="Z25" s="109">
        <v>581</v>
      </c>
      <c r="AB25" s="114">
        <f t="shared" si="2"/>
        <v>1.4300834420459301E-2</v>
      </c>
    </row>
    <row r="26" spans="1:28" x14ac:dyDescent="0.25">
      <c r="S26" s="112" t="s">
        <v>70</v>
      </c>
      <c r="T26" s="112"/>
      <c r="U26" s="113"/>
      <c r="V26" s="113">
        <v>581</v>
      </c>
      <c r="W26" s="113">
        <v>572</v>
      </c>
      <c r="X26" s="113">
        <v>598</v>
      </c>
      <c r="Y26" s="109">
        <v>596</v>
      </c>
      <c r="Z26" s="109">
        <v>660</v>
      </c>
      <c r="AB26" s="114">
        <f t="shared" si="2"/>
        <v>1.6245354074876314E-2</v>
      </c>
    </row>
    <row r="27" spans="1:28" x14ac:dyDescent="0.25">
      <c r="S27" s="112" t="s">
        <v>71</v>
      </c>
      <c r="T27" s="112"/>
      <c r="U27" s="113"/>
      <c r="V27" s="113">
        <v>1825</v>
      </c>
      <c r="W27" s="113">
        <v>1632</v>
      </c>
      <c r="X27" s="113">
        <v>1717</v>
      </c>
      <c r="Y27" s="109">
        <v>1976</v>
      </c>
      <c r="Z27" s="109">
        <v>1933</v>
      </c>
      <c r="AB27" s="114">
        <f t="shared" si="2"/>
        <v>4.7579196101115023E-2</v>
      </c>
    </row>
    <row r="28" spans="1:28" x14ac:dyDescent="0.25">
      <c r="S28" s="112" t="s">
        <v>72</v>
      </c>
      <c r="T28" s="112"/>
      <c r="U28" s="113"/>
      <c r="V28" s="113">
        <v>3107</v>
      </c>
      <c r="W28" s="113">
        <v>2980</v>
      </c>
      <c r="X28" s="113">
        <v>3074</v>
      </c>
      <c r="Y28" s="109">
        <v>3350</v>
      </c>
      <c r="Z28" s="109">
        <v>3280</v>
      </c>
      <c r="AB28" s="114">
        <f t="shared" si="2"/>
        <v>8.0734486917567141E-2</v>
      </c>
    </row>
    <row r="29" spans="1:28" x14ac:dyDescent="0.25">
      <c r="S29" s="112" t="s">
        <v>73</v>
      </c>
      <c r="T29" s="112"/>
      <c r="U29" s="113"/>
      <c r="V29" s="113">
        <v>4891</v>
      </c>
      <c r="W29" s="113">
        <v>4692</v>
      </c>
      <c r="X29" s="113">
        <v>4956</v>
      </c>
      <c r="Y29" s="109">
        <v>5884</v>
      </c>
      <c r="Z29" s="109">
        <v>4973</v>
      </c>
      <c r="AB29" s="114">
        <f t="shared" si="2"/>
        <v>0.12240628153690895</v>
      </c>
    </row>
    <row r="30" spans="1:28" x14ac:dyDescent="0.25">
      <c r="S30" s="112" t="s">
        <v>74</v>
      </c>
      <c r="T30" s="112"/>
      <c r="U30" s="113"/>
      <c r="V30" s="113">
        <v>2574</v>
      </c>
      <c r="W30" s="113">
        <v>2522</v>
      </c>
      <c r="X30" s="113">
        <v>2745</v>
      </c>
      <c r="Y30" s="109">
        <v>3217</v>
      </c>
      <c r="Z30" s="109">
        <v>2799</v>
      </c>
      <c r="AB30" s="114">
        <f t="shared" si="2"/>
        <v>6.8895069781179999E-2</v>
      </c>
    </row>
    <row r="31" spans="1:28" x14ac:dyDescent="0.25">
      <c r="S31" s="112" t="s">
        <v>75</v>
      </c>
      <c r="T31" s="112"/>
      <c r="U31" s="113"/>
      <c r="V31" s="113">
        <v>3548</v>
      </c>
      <c r="W31" s="113">
        <v>3820</v>
      </c>
      <c r="X31" s="113">
        <v>4460</v>
      </c>
      <c r="Y31" s="109">
        <v>3839</v>
      </c>
      <c r="Z31" s="109">
        <v>5344</v>
      </c>
      <c r="AB31" s="114">
        <f t="shared" si="2"/>
        <v>0.13153813966081671</v>
      </c>
    </row>
    <row r="32" spans="1:28" ht="15.75" customHeight="1" x14ac:dyDescent="0.25">
      <c r="A32" s="60" t="str">
        <f>"Distribution of jobs per industry "&amp;"("&amp;Z2&amp;") *"</f>
        <v>Distribution of jobs per industry (2022-23)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76</v>
      </c>
      <c r="T32" s="112"/>
      <c r="U32" s="113"/>
      <c r="V32" s="113">
        <v>835</v>
      </c>
      <c r="W32" s="113">
        <v>725</v>
      </c>
      <c r="X32" s="113">
        <v>741</v>
      </c>
      <c r="Y32" s="109">
        <v>890</v>
      </c>
      <c r="Z32" s="109">
        <v>963</v>
      </c>
      <c r="AB32" s="114">
        <f t="shared" si="2"/>
        <v>2.3703448445614984E-2</v>
      </c>
    </row>
    <row r="33" spans="19:32" x14ac:dyDescent="0.25">
      <c r="S33" s="112" t="s">
        <v>77</v>
      </c>
      <c r="T33" s="112"/>
      <c r="U33" s="113"/>
      <c r="V33" s="113">
        <v>1315</v>
      </c>
      <c r="W33" s="113">
        <v>1418</v>
      </c>
      <c r="X33" s="113">
        <v>1615</v>
      </c>
      <c r="Y33" s="109">
        <v>1731</v>
      </c>
      <c r="Z33" s="109">
        <v>1853</v>
      </c>
      <c r="AB33" s="114">
        <f t="shared" si="2"/>
        <v>4.5610062273857284E-2</v>
      </c>
    </row>
    <row r="34" spans="19:32" x14ac:dyDescent="0.25">
      <c r="S34" s="115" t="s">
        <v>53</v>
      </c>
      <c r="T34" s="115"/>
      <c r="U34" s="116"/>
      <c r="V34" s="116">
        <v>35448</v>
      </c>
      <c r="W34" s="116">
        <v>34280</v>
      </c>
      <c r="X34" s="116">
        <v>36682</v>
      </c>
      <c r="Y34" s="117">
        <v>39974</v>
      </c>
      <c r="Z34" s="117">
        <v>40627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85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18986</v>
      </c>
      <c r="W37" s="109">
        <v>18862</v>
      </c>
      <c r="X37" s="109">
        <v>19363</v>
      </c>
      <c r="Y37" s="109">
        <v>19544</v>
      </c>
      <c r="Z37" s="109">
        <v>20217</v>
      </c>
      <c r="AB37" s="129">
        <f>Z37/Z40*100</f>
        <v>78.53091982597887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4602</v>
      </c>
      <c r="W38" s="109">
        <v>4618</v>
      </c>
      <c r="X38" s="109">
        <v>4853</v>
      </c>
      <c r="Y38" s="109">
        <v>5468</v>
      </c>
      <c r="Z38" s="109">
        <v>5527</v>
      </c>
      <c r="AB38" s="129">
        <f>Z38/Z40*100</f>
        <v>21.469080174021133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23588</v>
      </c>
      <c r="W40" s="109">
        <v>23480</v>
      </c>
      <c r="X40" s="109">
        <v>24216</v>
      </c>
      <c r="Y40" s="109">
        <v>25012</v>
      </c>
      <c r="Z40" s="109">
        <v>25744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23</v>
      </c>
      <c r="W44" s="109">
        <v>23</v>
      </c>
      <c r="X44" s="109">
        <v>33</v>
      </c>
      <c r="Y44" s="109">
        <v>60</v>
      </c>
      <c r="Z44" s="109">
        <v>40</v>
      </c>
    </row>
    <row r="45" spans="19:32" x14ac:dyDescent="0.25">
      <c r="S45" s="112" t="s">
        <v>37</v>
      </c>
      <c r="T45" s="112"/>
      <c r="U45" s="109"/>
      <c r="V45" s="109">
        <v>363</v>
      </c>
      <c r="W45" s="109">
        <v>375</v>
      </c>
      <c r="X45" s="109">
        <v>459</v>
      </c>
      <c r="Y45" s="109">
        <v>576</v>
      </c>
      <c r="Z45" s="109">
        <v>571</v>
      </c>
    </row>
    <row r="46" spans="19:32" x14ac:dyDescent="0.25">
      <c r="S46" s="112" t="s">
        <v>38</v>
      </c>
      <c r="T46" s="112"/>
      <c r="U46" s="109"/>
      <c r="V46" s="109">
        <v>922</v>
      </c>
      <c r="W46" s="109">
        <v>816</v>
      </c>
      <c r="X46" s="109">
        <v>981</v>
      </c>
      <c r="Y46" s="109">
        <v>1239</v>
      </c>
      <c r="Z46" s="109">
        <v>1251</v>
      </c>
    </row>
    <row r="47" spans="19:32" x14ac:dyDescent="0.25">
      <c r="S47" s="112" t="s">
        <v>39</v>
      </c>
      <c r="T47" s="112"/>
      <c r="U47" s="109"/>
      <c r="V47" s="109">
        <v>1963</v>
      </c>
      <c r="W47" s="109">
        <v>1771</v>
      </c>
      <c r="X47" s="109">
        <v>1802</v>
      </c>
      <c r="Y47" s="109">
        <v>1947</v>
      </c>
      <c r="Z47" s="109">
        <v>1998</v>
      </c>
    </row>
    <row r="48" spans="19:32" x14ac:dyDescent="0.25">
      <c r="S48" s="112" t="s">
        <v>40</v>
      </c>
      <c r="T48" s="112"/>
      <c r="U48" s="109"/>
      <c r="V48" s="109">
        <v>2732</v>
      </c>
      <c r="W48" s="109">
        <v>2560</v>
      </c>
      <c r="X48" s="109">
        <v>2816</v>
      </c>
      <c r="Y48" s="109">
        <v>3010</v>
      </c>
      <c r="Z48" s="109">
        <v>3117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2970</v>
      </c>
      <c r="W49" s="109">
        <v>2923</v>
      </c>
      <c r="X49" s="109">
        <v>2862</v>
      </c>
      <c r="Y49" s="109">
        <v>3139</v>
      </c>
      <c r="Z49" s="109">
        <v>3151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Palmerston (2022-23)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2419</v>
      </c>
      <c r="W50" s="109">
        <v>2398</v>
      </c>
      <c r="X50" s="109">
        <v>2543</v>
      </c>
      <c r="Y50" s="109">
        <v>2665</v>
      </c>
      <c r="Z50" s="109">
        <v>2778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2016</v>
      </c>
      <c r="W51" s="109">
        <v>1940</v>
      </c>
      <c r="X51" s="109">
        <v>2097</v>
      </c>
      <c r="Y51" s="109">
        <v>2124</v>
      </c>
      <c r="Z51" s="109">
        <v>2219</v>
      </c>
    </row>
    <row r="52" spans="1:26" ht="15" customHeight="1" x14ac:dyDescent="0.25">
      <c r="S52" s="112" t="s">
        <v>44</v>
      </c>
      <c r="T52" s="112"/>
      <c r="U52" s="109"/>
      <c r="V52" s="109">
        <v>1818</v>
      </c>
      <c r="W52" s="109">
        <v>1797</v>
      </c>
      <c r="X52" s="109">
        <v>1705</v>
      </c>
      <c r="Y52" s="109">
        <v>1750</v>
      </c>
      <c r="Z52" s="109">
        <v>1741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1466</v>
      </c>
      <c r="W53" s="109">
        <v>1442</v>
      </c>
      <c r="X53" s="109">
        <v>1582</v>
      </c>
      <c r="Y53" s="109">
        <v>1673</v>
      </c>
      <c r="Z53" s="109">
        <v>1690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1036</v>
      </c>
      <c r="W54" s="109">
        <v>1041</v>
      </c>
      <c r="X54" s="109">
        <v>1157</v>
      </c>
      <c r="Y54" s="109">
        <v>1262</v>
      </c>
      <c r="Z54" s="109">
        <v>1259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712</v>
      </c>
      <c r="W55" s="109">
        <v>703</v>
      </c>
      <c r="X55" s="109">
        <v>763</v>
      </c>
      <c r="Y55" s="109">
        <v>777</v>
      </c>
      <c r="Z55" s="109">
        <v>792</v>
      </c>
    </row>
    <row r="56" spans="1:26" ht="15" customHeight="1" x14ac:dyDescent="0.25">
      <c r="S56" s="112" t="s">
        <v>48</v>
      </c>
      <c r="T56" s="112"/>
      <c r="U56" s="109"/>
      <c r="V56" s="109">
        <v>286</v>
      </c>
      <c r="W56" s="109">
        <v>310</v>
      </c>
      <c r="X56" s="109">
        <v>348</v>
      </c>
      <c r="Y56" s="109">
        <v>398</v>
      </c>
      <c r="Z56" s="109">
        <v>406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91</v>
      </c>
      <c r="W57" s="109">
        <v>94</v>
      </c>
      <c r="X57" s="109">
        <v>90</v>
      </c>
      <c r="Y57" s="109">
        <v>118</v>
      </c>
      <c r="Z57" s="109">
        <v>139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27</v>
      </c>
      <c r="W58" s="109">
        <v>20</v>
      </c>
      <c r="X58" s="109">
        <v>27</v>
      </c>
      <c r="Y58" s="109">
        <v>23</v>
      </c>
      <c r="Z58" s="109">
        <v>29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10</v>
      </c>
      <c r="W59" s="109">
        <v>8</v>
      </c>
      <c r="X59" s="109">
        <v>9</v>
      </c>
      <c r="Y59" s="109">
        <v>16</v>
      </c>
      <c r="Z59" s="109">
        <v>11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5</v>
      </c>
      <c r="W60" s="109">
        <v>0</v>
      </c>
      <c r="X60" s="109">
        <v>3</v>
      </c>
      <c r="Y60" s="109">
        <v>0</v>
      </c>
      <c r="Z60" s="109">
        <v>6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18852</v>
      </c>
      <c r="W61" s="109">
        <v>18225</v>
      </c>
      <c r="X61" s="109">
        <v>19277</v>
      </c>
      <c r="Y61" s="109">
        <v>20781</v>
      </c>
      <c r="Z61" s="109">
        <v>21192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55</v>
      </c>
      <c r="W63" s="109">
        <v>39</v>
      </c>
      <c r="X63" s="109">
        <v>55</v>
      </c>
      <c r="Y63" s="109">
        <v>69</v>
      </c>
      <c r="Z63" s="109">
        <v>59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459</v>
      </c>
      <c r="W64" s="109">
        <v>428</v>
      </c>
      <c r="X64" s="109">
        <v>559</v>
      </c>
      <c r="Y64" s="109">
        <v>674</v>
      </c>
      <c r="Z64" s="109">
        <v>687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Palmerston (2022-23)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1063</v>
      </c>
      <c r="W65" s="109">
        <v>1010</v>
      </c>
      <c r="X65" s="109">
        <v>1122</v>
      </c>
      <c r="Y65" s="109">
        <v>1365</v>
      </c>
      <c r="Z65" s="109">
        <v>1315</v>
      </c>
    </row>
    <row r="66" spans="1:26" x14ac:dyDescent="0.25">
      <c r="S66" s="112" t="s">
        <v>39</v>
      </c>
      <c r="T66" s="112"/>
      <c r="U66" s="109"/>
      <c r="V66" s="109">
        <v>1764</v>
      </c>
      <c r="W66" s="109">
        <v>1580</v>
      </c>
      <c r="X66" s="109">
        <v>1731</v>
      </c>
      <c r="Y66" s="109">
        <v>1851</v>
      </c>
      <c r="Z66" s="109">
        <v>1902</v>
      </c>
    </row>
    <row r="67" spans="1:26" x14ac:dyDescent="0.25">
      <c r="S67" s="112" t="s">
        <v>40</v>
      </c>
      <c r="T67" s="112"/>
      <c r="U67" s="109"/>
      <c r="V67" s="109">
        <v>2572</v>
      </c>
      <c r="W67" s="109">
        <v>2357</v>
      </c>
      <c r="X67" s="109">
        <v>2574</v>
      </c>
      <c r="Y67" s="109">
        <v>2740</v>
      </c>
      <c r="Z67" s="109">
        <v>2744</v>
      </c>
    </row>
    <row r="68" spans="1:26" x14ac:dyDescent="0.25">
      <c r="S68" s="112" t="s">
        <v>41</v>
      </c>
      <c r="T68" s="112"/>
      <c r="U68" s="109"/>
      <c r="V68" s="109">
        <v>2343</v>
      </c>
      <c r="W68" s="109">
        <v>2325</v>
      </c>
      <c r="X68" s="109">
        <v>2506</v>
      </c>
      <c r="Y68" s="109">
        <v>2717</v>
      </c>
      <c r="Z68" s="109">
        <v>2898</v>
      </c>
    </row>
    <row r="69" spans="1:26" x14ac:dyDescent="0.25">
      <c r="S69" s="112" t="s">
        <v>42</v>
      </c>
      <c r="T69" s="112"/>
      <c r="U69" s="109"/>
      <c r="V69" s="109">
        <v>2131</v>
      </c>
      <c r="W69" s="109">
        <v>2153</v>
      </c>
      <c r="X69" s="109">
        <v>2248</v>
      </c>
      <c r="Y69" s="109">
        <v>2470</v>
      </c>
      <c r="Z69" s="109">
        <v>2455</v>
      </c>
    </row>
    <row r="70" spans="1:26" x14ac:dyDescent="0.25">
      <c r="S70" s="112" t="s">
        <v>43</v>
      </c>
      <c r="T70" s="112"/>
      <c r="U70" s="109"/>
      <c r="V70" s="109">
        <v>1730</v>
      </c>
      <c r="W70" s="109">
        <v>1702</v>
      </c>
      <c r="X70" s="109">
        <v>1831</v>
      </c>
      <c r="Y70" s="109">
        <v>2037</v>
      </c>
      <c r="Z70" s="109">
        <v>2103</v>
      </c>
    </row>
    <row r="71" spans="1:26" x14ac:dyDescent="0.25">
      <c r="S71" s="112" t="s">
        <v>44</v>
      </c>
      <c r="T71" s="112"/>
      <c r="U71" s="109"/>
      <c r="V71" s="109">
        <v>1525</v>
      </c>
      <c r="W71" s="109">
        <v>1526</v>
      </c>
      <c r="X71" s="109">
        <v>1551</v>
      </c>
      <c r="Y71" s="109">
        <v>1664</v>
      </c>
      <c r="Z71" s="109">
        <v>1610</v>
      </c>
    </row>
    <row r="72" spans="1:26" x14ac:dyDescent="0.25">
      <c r="S72" s="112" t="s">
        <v>45</v>
      </c>
      <c r="T72" s="112"/>
      <c r="U72" s="109"/>
      <c r="V72" s="109">
        <v>1171</v>
      </c>
      <c r="W72" s="109">
        <v>1191</v>
      </c>
      <c r="X72" s="109">
        <v>1291</v>
      </c>
      <c r="Y72" s="109">
        <v>1418</v>
      </c>
      <c r="Z72" s="109">
        <v>1473</v>
      </c>
    </row>
    <row r="73" spans="1:26" x14ac:dyDescent="0.25">
      <c r="S73" s="112" t="s">
        <v>46</v>
      </c>
      <c r="T73" s="112"/>
      <c r="U73" s="109"/>
      <c r="V73" s="109">
        <v>971</v>
      </c>
      <c r="W73" s="109">
        <v>905</v>
      </c>
      <c r="X73" s="109">
        <v>974</v>
      </c>
      <c r="Y73" s="109">
        <v>1070</v>
      </c>
      <c r="Z73" s="109">
        <v>1010</v>
      </c>
    </row>
    <row r="74" spans="1:26" x14ac:dyDescent="0.25">
      <c r="S74" s="112" t="s">
        <v>47</v>
      </c>
      <c r="T74" s="112"/>
      <c r="U74" s="109"/>
      <c r="V74" s="109">
        <v>498</v>
      </c>
      <c r="W74" s="109">
        <v>518</v>
      </c>
      <c r="X74" s="109">
        <v>574</v>
      </c>
      <c r="Y74" s="109">
        <v>674</v>
      </c>
      <c r="Z74" s="109">
        <v>719</v>
      </c>
    </row>
    <row r="75" spans="1:26" x14ac:dyDescent="0.25">
      <c r="S75" s="112" t="s">
        <v>48</v>
      </c>
      <c r="T75" s="112"/>
      <c r="U75" s="109"/>
      <c r="V75" s="109">
        <v>208</v>
      </c>
      <c r="W75" s="109">
        <v>233</v>
      </c>
      <c r="X75" s="109">
        <v>241</v>
      </c>
      <c r="Y75" s="109">
        <v>278</v>
      </c>
      <c r="Z75" s="109">
        <v>291</v>
      </c>
    </row>
    <row r="76" spans="1:26" x14ac:dyDescent="0.25">
      <c r="S76" s="112" t="s">
        <v>49</v>
      </c>
      <c r="T76" s="112"/>
      <c r="U76" s="109"/>
      <c r="V76" s="109">
        <v>67</v>
      </c>
      <c r="W76" s="109">
        <v>75</v>
      </c>
      <c r="X76" s="109">
        <v>93</v>
      </c>
      <c r="Y76" s="109">
        <v>90</v>
      </c>
      <c r="Z76" s="109">
        <v>102</v>
      </c>
    </row>
    <row r="77" spans="1:26" x14ac:dyDescent="0.25">
      <c r="S77" s="112" t="s">
        <v>50</v>
      </c>
      <c r="T77" s="112"/>
      <c r="U77" s="109"/>
      <c r="V77" s="109">
        <v>16</v>
      </c>
      <c r="W77" s="109">
        <v>13</v>
      </c>
      <c r="X77" s="109">
        <v>13</v>
      </c>
      <c r="Y77" s="109">
        <v>26</v>
      </c>
      <c r="Z77" s="109">
        <v>28</v>
      </c>
    </row>
    <row r="78" spans="1:26" x14ac:dyDescent="0.25">
      <c r="S78" s="112" t="s">
        <v>51</v>
      </c>
      <c r="T78" s="112"/>
      <c r="U78" s="109"/>
      <c r="V78" s="109">
        <v>7</v>
      </c>
      <c r="W78" s="109">
        <v>0</v>
      </c>
      <c r="X78" s="109">
        <v>5</v>
      </c>
      <c r="Y78" s="109">
        <v>4</v>
      </c>
      <c r="Z78" s="109">
        <v>4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1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16596</v>
      </c>
      <c r="W80" s="109">
        <v>16050</v>
      </c>
      <c r="X80" s="109">
        <v>17369</v>
      </c>
      <c r="Y80" s="109">
        <v>19157</v>
      </c>
      <c r="Z80" s="109">
        <v>19407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Palmerston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1443</v>
      </c>
      <c r="W83" s="109">
        <v>1426</v>
      </c>
      <c r="X83" s="109">
        <v>1413</v>
      </c>
      <c r="Y83" s="109">
        <v>1451</v>
      </c>
      <c r="Z83" s="109">
        <v>1548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130</v>
      </c>
      <c r="G84" s="141"/>
      <c r="H84" s="47"/>
      <c r="I84" s="47"/>
      <c r="J84" s="47"/>
      <c r="K84" s="47"/>
      <c r="L84" s="141" t="s">
        <v>0</v>
      </c>
      <c r="M84" s="141"/>
      <c r="N84" s="141" t="s">
        <v>130</v>
      </c>
      <c r="O84" s="141"/>
      <c r="S84" s="112" t="s">
        <v>57</v>
      </c>
      <c r="T84" s="112"/>
      <c r="U84" s="109"/>
      <c r="V84" s="109">
        <v>1033</v>
      </c>
      <c r="W84" s="109">
        <v>1071</v>
      </c>
      <c r="X84" s="109">
        <v>1115</v>
      </c>
      <c r="Y84" s="109">
        <v>1145</v>
      </c>
      <c r="Z84" s="109">
        <v>1210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2018-19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2018-19</v>
      </c>
      <c r="O85" s="141"/>
      <c r="S85" s="112" t="s">
        <v>125</v>
      </c>
      <c r="T85" s="112"/>
      <c r="U85" s="109"/>
      <c r="V85" s="109">
        <v>3082</v>
      </c>
      <c r="W85" s="109">
        <v>3018</v>
      </c>
      <c r="X85" s="109">
        <v>3081</v>
      </c>
      <c r="Y85" s="109">
        <v>3124</v>
      </c>
      <c r="Z85" s="109">
        <v>3118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40,622</v>
      </c>
      <c r="D86" s="93">
        <f t="shared" ref="D86:D91" si="4">AD4</f>
        <v>1.6286807935753433E-2</v>
      </c>
      <c r="E86" s="94">
        <f t="shared" ref="E86:E91" si="5">AD4</f>
        <v>1.6286807935753433E-2</v>
      </c>
      <c r="F86" s="93">
        <f t="shared" ref="F86:F91" si="6">AF4</f>
        <v>0.14605727182959516</v>
      </c>
      <c r="G86" s="94">
        <f t="shared" ref="G86:G91" si="7">AF4</f>
        <v>0.14605727182959516</v>
      </c>
      <c r="H86" s="56"/>
      <c r="I86" s="56"/>
      <c r="J86" s="140" t="str">
        <f>'State data for spotlight'!J4</f>
        <v>231,839</v>
      </c>
      <c r="K86" s="140"/>
      <c r="L86" s="93">
        <f>'State data for spotlight'!L4</f>
        <v>1.5457054005518778E-2</v>
      </c>
      <c r="M86" s="94">
        <f>'State data for spotlight'!L4</f>
        <v>1.5457054005518778E-2</v>
      </c>
      <c r="N86" s="93">
        <f>'State data for spotlight'!N4</f>
        <v>0.12496785307033509</v>
      </c>
      <c r="O86" s="94">
        <f>'State data for spotlight'!N4</f>
        <v>0.12496785307033509</v>
      </c>
      <c r="S86" s="112" t="s">
        <v>126</v>
      </c>
      <c r="T86" s="112"/>
      <c r="U86" s="109"/>
      <c r="V86" s="109">
        <v>1690</v>
      </c>
      <c r="W86" s="109">
        <v>1669</v>
      </c>
      <c r="X86" s="109">
        <v>1772</v>
      </c>
      <c r="Y86" s="109">
        <v>1806</v>
      </c>
      <c r="Z86" s="109">
        <v>1835</v>
      </c>
    </row>
    <row r="87" spans="1:30" ht="15" customHeight="1" x14ac:dyDescent="0.25">
      <c r="A87" s="95" t="s">
        <v>4</v>
      </c>
      <c r="B87" s="48"/>
      <c r="C87" s="56" t="str">
        <f t="shared" si="3"/>
        <v>21,195</v>
      </c>
      <c r="D87" s="93">
        <f t="shared" si="4"/>
        <v>2.0020212714760177E-2</v>
      </c>
      <c r="E87" s="94">
        <f t="shared" si="5"/>
        <v>2.0020212714760177E-2</v>
      </c>
      <c r="F87" s="93">
        <f t="shared" si="6"/>
        <v>0.12458216161723357</v>
      </c>
      <c r="G87" s="94">
        <f t="shared" si="7"/>
        <v>0.12458216161723357</v>
      </c>
      <c r="H87" s="56"/>
      <c r="I87" s="56"/>
      <c r="J87" s="140" t="str">
        <f>'State data for spotlight'!J5</f>
        <v>120,390</v>
      </c>
      <c r="K87" s="140"/>
      <c r="L87" s="93">
        <f>'State data for spotlight'!L5</f>
        <v>2.2967702465013229E-2</v>
      </c>
      <c r="M87" s="94">
        <f>'State data for spotlight'!L5</f>
        <v>2.2967702465013229E-2</v>
      </c>
      <c r="N87" s="93">
        <f>'State data for spotlight'!N5</f>
        <v>0.11692504661972225</v>
      </c>
      <c r="O87" s="94">
        <f>'State data for spotlight'!N5</f>
        <v>0.11692504661972225</v>
      </c>
      <c r="S87" s="112" t="s">
        <v>127</v>
      </c>
      <c r="T87" s="112"/>
      <c r="U87" s="109"/>
      <c r="V87" s="109">
        <v>635</v>
      </c>
      <c r="W87" s="109">
        <v>633</v>
      </c>
      <c r="X87" s="109">
        <v>647</v>
      </c>
      <c r="Y87" s="109">
        <v>666</v>
      </c>
      <c r="Z87" s="109">
        <v>676</v>
      </c>
    </row>
    <row r="88" spans="1:30" ht="15" customHeight="1" x14ac:dyDescent="0.25">
      <c r="A88" s="95" t="s">
        <v>5</v>
      </c>
      <c r="B88" s="48"/>
      <c r="C88" s="56" t="str">
        <f t="shared" si="3"/>
        <v>19,403</v>
      </c>
      <c r="D88" s="93">
        <f t="shared" si="4"/>
        <v>1.273552899420638E-2</v>
      </c>
      <c r="E88" s="94">
        <f t="shared" si="5"/>
        <v>1.273552899420638E-2</v>
      </c>
      <c r="F88" s="93">
        <f t="shared" si="6"/>
        <v>0.1687850129510271</v>
      </c>
      <c r="G88" s="94">
        <f t="shared" si="7"/>
        <v>0.1687850129510271</v>
      </c>
      <c r="H88" s="56"/>
      <c r="I88" s="56"/>
      <c r="J88" s="140" t="str">
        <f>'State data for spotlight'!J6</f>
        <v>111,242</v>
      </c>
      <c r="K88" s="140"/>
      <c r="L88" s="93">
        <f>'State data for spotlight'!L6</f>
        <v>7.5081738563393952E-3</v>
      </c>
      <c r="M88" s="94">
        <f>'State data for spotlight'!L6</f>
        <v>7.5081738563393952E-3</v>
      </c>
      <c r="N88" s="93">
        <f>'State data for spotlight'!N6</f>
        <v>0.13162365339816695</v>
      </c>
      <c r="O88" s="94">
        <f>'State data for spotlight'!N6</f>
        <v>0.13162365339816695</v>
      </c>
      <c r="S88" s="112" t="s">
        <v>128</v>
      </c>
      <c r="T88" s="112"/>
      <c r="U88" s="109"/>
      <c r="V88" s="109">
        <v>479</v>
      </c>
      <c r="W88" s="109">
        <v>504</v>
      </c>
      <c r="X88" s="109">
        <v>494</v>
      </c>
      <c r="Y88" s="109">
        <v>525</v>
      </c>
      <c r="Z88" s="109">
        <v>550</v>
      </c>
    </row>
    <row r="89" spans="1:30" ht="15" customHeight="1" x14ac:dyDescent="0.25">
      <c r="A89" s="48" t="s">
        <v>6</v>
      </c>
      <c r="B89" s="48"/>
      <c r="C89" s="56" t="str">
        <f t="shared" si="3"/>
        <v>25,743</v>
      </c>
      <c r="D89" s="93">
        <f t="shared" si="4"/>
        <v>2.9514097180563859E-2</v>
      </c>
      <c r="E89" s="94">
        <f t="shared" si="5"/>
        <v>2.9514097180563859E-2</v>
      </c>
      <c r="F89" s="93">
        <f t="shared" si="6"/>
        <v>9.1174974567650002E-2</v>
      </c>
      <c r="G89" s="94">
        <f t="shared" si="7"/>
        <v>9.1174974567650002E-2</v>
      </c>
      <c r="H89" s="56"/>
      <c r="I89" s="56"/>
      <c r="J89" s="140" t="str">
        <f>'State data for spotlight'!J7</f>
        <v>142,883</v>
      </c>
      <c r="K89" s="140"/>
      <c r="L89" s="93">
        <f>'State data for spotlight'!L7</f>
        <v>2.3575849618889366E-2</v>
      </c>
      <c r="M89" s="94">
        <f>'State data for spotlight'!L7</f>
        <v>2.3575849618889366E-2</v>
      </c>
      <c r="N89" s="93">
        <f>'State data for spotlight'!N7</f>
        <v>4.6355627485298756E-2</v>
      </c>
      <c r="O89" s="94">
        <f>'State data for spotlight'!N7</f>
        <v>4.6355627485298756E-2</v>
      </c>
      <c r="S89" s="112" t="s">
        <v>129</v>
      </c>
      <c r="T89" s="112"/>
      <c r="U89" s="109"/>
      <c r="V89" s="109">
        <v>1325</v>
      </c>
      <c r="W89" s="109">
        <v>1270</v>
      </c>
      <c r="X89" s="109">
        <v>1312</v>
      </c>
      <c r="Y89" s="109">
        <v>1302</v>
      </c>
      <c r="Z89" s="109">
        <v>1375</v>
      </c>
    </row>
    <row r="90" spans="1:30" ht="15" customHeight="1" x14ac:dyDescent="0.25">
      <c r="A90" s="48" t="s">
        <v>95</v>
      </c>
      <c r="B90" s="48"/>
      <c r="C90" s="56" t="str">
        <f t="shared" si="3"/>
        <v>$60,284</v>
      </c>
      <c r="D90" s="93">
        <f t="shared" si="4"/>
        <v>4.6194509041685539E-2</v>
      </c>
      <c r="E90" s="94">
        <f t="shared" si="5"/>
        <v>4.6194509041685539E-2</v>
      </c>
      <c r="F90" s="93">
        <f t="shared" si="6"/>
        <v>6.7642218713229063E-2</v>
      </c>
      <c r="G90" s="94">
        <f t="shared" si="7"/>
        <v>6.7642218713229063E-2</v>
      </c>
      <c r="H90" s="56"/>
      <c r="I90" s="56"/>
      <c r="J90" s="56"/>
      <c r="K90" s="56" t="str">
        <f>'State data for spotlight'!J8</f>
        <v>$52,157</v>
      </c>
      <c r="L90" s="93">
        <f>'State data for spotlight'!L8</f>
        <v>3.730443858580057E-2</v>
      </c>
      <c r="M90" s="94">
        <f>'State data for spotlight'!L8</f>
        <v>3.730443858580057E-2</v>
      </c>
      <c r="N90" s="93">
        <f>'State data for spotlight'!N8</f>
        <v>6.8432071451983045E-2</v>
      </c>
      <c r="O90" s="94">
        <f>'State data for spotlight'!N8</f>
        <v>6.8432071451983045E-2</v>
      </c>
      <c r="S90" s="112" t="s">
        <v>58</v>
      </c>
      <c r="T90" s="112"/>
      <c r="U90" s="109"/>
      <c r="V90" s="109">
        <v>1256</v>
      </c>
      <c r="W90" s="109">
        <v>1223</v>
      </c>
      <c r="X90" s="109">
        <v>1267</v>
      </c>
      <c r="Y90" s="109">
        <v>1380</v>
      </c>
      <c r="Z90" s="109">
        <v>1415</v>
      </c>
    </row>
    <row r="91" spans="1:30" ht="15" customHeight="1" x14ac:dyDescent="0.25">
      <c r="A91" s="48" t="s">
        <v>7</v>
      </c>
      <c r="B91" s="48"/>
      <c r="C91" s="56" t="str">
        <f t="shared" si="3"/>
        <v>$2,029.5 mil</v>
      </c>
      <c r="D91" s="93">
        <f t="shared" si="4"/>
        <v>7.4973994534273336E-2</v>
      </c>
      <c r="E91" s="94">
        <f t="shared" si="5"/>
        <v>7.4973994534273336E-2</v>
      </c>
      <c r="F91" s="93">
        <f t="shared" si="6"/>
        <v>0.20881317300549718</v>
      </c>
      <c r="G91" s="94">
        <f t="shared" si="7"/>
        <v>0.20881317300549718</v>
      </c>
      <c r="H91" s="56"/>
      <c r="I91" s="56"/>
      <c r="J91" s="56"/>
      <c r="K91" s="56" t="str">
        <f>'State data for spotlight'!J9</f>
        <v>$10.7 bil</v>
      </c>
      <c r="L91" s="93">
        <f>'State data for spotlight'!L9</f>
        <v>6.1565168558201044E-2</v>
      </c>
      <c r="M91" s="94">
        <f>'State data for spotlight'!L9</f>
        <v>6.1565168558201044E-2</v>
      </c>
      <c r="N91" s="93">
        <f>'State data for spotlight'!N9</f>
        <v>0.18858544211512585</v>
      </c>
      <c r="O91" s="94">
        <f>'State data for spotlight'!N9</f>
        <v>0.18858544211512585</v>
      </c>
      <c r="S91" s="115" t="s">
        <v>53</v>
      </c>
      <c r="T91" s="115"/>
      <c r="U91" s="109"/>
      <c r="V91" s="109">
        <v>12393</v>
      </c>
      <c r="W91" s="109">
        <v>12276</v>
      </c>
      <c r="X91" s="109">
        <v>12606</v>
      </c>
      <c r="Y91" s="109">
        <v>12990</v>
      </c>
      <c r="Z91" s="109">
        <v>13404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131</v>
      </c>
      <c r="S93" s="112" t="s">
        <v>56</v>
      </c>
      <c r="T93" s="112"/>
      <c r="U93" s="109"/>
      <c r="V93" s="109">
        <v>1215</v>
      </c>
      <c r="W93" s="109">
        <v>1293</v>
      </c>
      <c r="X93" s="109">
        <v>1314</v>
      </c>
      <c r="Y93" s="109">
        <v>1321</v>
      </c>
      <c r="Z93" s="109">
        <v>1339</v>
      </c>
    </row>
    <row r="94" spans="1:30" ht="15" customHeight="1" x14ac:dyDescent="0.25">
      <c r="A94" s="136" t="s">
        <v>132</v>
      </c>
      <c r="S94" s="112" t="s">
        <v>57</v>
      </c>
      <c r="T94" s="112"/>
      <c r="U94" s="109"/>
      <c r="V94" s="109">
        <v>1813</v>
      </c>
      <c r="W94" s="109">
        <v>1841</v>
      </c>
      <c r="X94" s="109">
        <v>1932</v>
      </c>
      <c r="Y94" s="109">
        <v>2056</v>
      </c>
      <c r="Z94" s="109">
        <v>2163</v>
      </c>
    </row>
    <row r="95" spans="1:30" ht="15" customHeight="1" x14ac:dyDescent="0.25">
      <c r="A95" s="137" t="s">
        <v>159</v>
      </c>
      <c r="S95" s="112" t="s">
        <v>125</v>
      </c>
      <c r="T95" s="112"/>
      <c r="U95" s="109"/>
      <c r="V95" s="109">
        <v>429</v>
      </c>
      <c r="W95" s="109">
        <v>420</v>
      </c>
      <c r="X95" s="109">
        <v>427</v>
      </c>
      <c r="Y95" s="109">
        <v>486</v>
      </c>
      <c r="Z95" s="109">
        <v>523</v>
      </c>
    </row>
    <row r="96" spans="1:30" ht="15" customHeight="1" x14ac:dyDescent="0.25">
      <c r="A96" s="135" t="s">
        <v>151</v>
      </c>
      <c r="S96" s="112" t="s">
        <v>126</v>
      </c>
      <c r="T96" s="112"/>
      <c r="U96" s="109"/>
      <c r="V96" s="109">
        <v>1959</v>
      </c>
      <c r="W96" s="109">
        <v>1992</v>
      </c>
      <c r="X96" s="109">
        <v>2123</v>
      </c>
      <c r="Y96" s="109">
        <v>2229</v>
      </c>
      <c r="Z96" s="109">
        <v>2338</v>
      </c>
    </row>
    <row r="97" spans="1:32" ht="15" customHeight="1" x14ac:dyDescent="0.25">
      <c r="A97" s="137" t="s">
        <v>164</v>
      </c>
      <c r="S97" s="112" t="s">
        <v>127</v>
      </c>
      <c r="T97" s="112"/>
      <c r="U97" s="109"/>
      <c r="V97" s="109">
        <v>2697</v>
      </c>
      <c r="W97" s="109">
        <v>2591</v>
      </c>
      <c r="X97" s="109">
        <v>2622</v>
      </c>
      <c r="Y97" s="109">
        <v>2655</v>
      </c>
      <c r="Z97" s="109">
        <v>2706</v>
      </c>
    </row>
    <row r="98" spans="1:32" ht="15" customHeight="1" x14ac:dyDescent="0.25">
      <c r="A98" s="137" t="s">
        <v>167</v>
      </c>
      <c r="S98" s="112" t="s">
        <v>128</v>
      </c>
      <c r="T98" s="112"/>
      <c r="U98" s="109"/>
      <c r="V98" s="109">
        <v>1116</v>
      </c>
      <c r="W98" s="109">
        <v>1123</v>
      </c>
      <c r="X98" s="109">
        <v>1114</v>
      </c>
      <c r="Y98" s="109">
        <v>1108</v>
      </c>
      <c r="Z98" s="109">
        <v>1083</v>
      </c>
    </row>
    <row r="99" spans="1:32" ht="15" customHeight="1" x14ac:dyDescent="0.25">
      <c r="S99" s="112" t="s">
        <v>129</v>
      </c>
      <c r="T99" s="112"/>
      <c r="U99" s="109"/>
      <c r="V99" s="109">
        <v>176</v>
      </c>
      <c r="W99" s="109">
        <v>170</v>
      </c>
      <c r="X99" s="109">
        <v>182</v>
      </c>
      <c r="Y99" s="109">
        <v>186</v>
      </c>
      <c r="Z99" s="109">
        <v>196</v>
      </c>
    </row>
    <row r="100" spans="1:32" ht="15" customHeight="1" x14ac:dyDescent="0.25">
      <c r="S100" s="112" t="s">
        <v>58</v>
      </c>
      <c r="T100" s="112"/>
      <c r="U100" s="109"/>
      <c r="V100" s="109">
        <v>699</v>
      </c>
      <c r="W100" s="109">
        <v>625</v>
      </c>
      <c r="X100" s="109">
        <v>685</v>
      </c>
      <c r="Y100" s="109">
        <v>730</v>
      </c>
      <c r="Z100" s="109">
        <v>679</v>
      </c>
    </row>
    <row r="101" spans="1:32" x14ac:dyDescent="0.25">
      <c r="A101" s="16"/>
      <c r="S101" s="115" t="s">
        <v>53</v>
      </c>
      <c r="T101" s="115"/>
      <c r="U101" s="109"/>
      <c r="V101" s="109">
        <v>11194</v>
      </c>
      <c r="W101" s="109">
        <v>11207</v>
      </c>
      <c r="X101" s="109">
        <v>11574</v>
      </c>
      <c r="Y101" s="109">
        <v>11996</v>
      </c>
      <c r="Z101" s="109">
        <v>12323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133</v>
      </c>
      <c r="W103" s="103" t="s">
        <v>154</v>
      </c>
      <c r="X103" s="103" t="s">
        <v>162</v>
      </c>
      <c r="Y103" s="103" t="s">
        <v>165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25522</v>
      </c>
      <c r="W104" s="109">
        <v>26240</v>
      </c>
      <c r="X104" s="109">
        <v>26382</v>
      </c>
      <c r="Y104" s="109">
        <v>29379</v>
      </c>
      <c r="Z104" s="109">
        <v>30155</v>
      </c>
      <c r="AB104" s="106" t="str">
        <f>TEXT(Z104,"###,###")</f>
        <v>30,155</v>
      </c>
      <c r="AD104" s="127">
        <f>Z104/($Z$4)*100</f>
        <v>74.23317414209049</v>
      </c>
      <c r="AF104" s="106"/>
    </row>
    <row r="105" spans="1:32" x14ac:dyDescent="0.25">
      <c r="S105" s="112" t="s">
        <v>17</v>
      </c>
      <c r="T105" s="112"/>
      <c r="U105" s="109"/>
      <c r="V105" s="109">
        <v>8387</v>
      </c>
      <c r="W105" s="109">
        <v>8327</v>
      </c>
      <c r="X105" s="109">
        <v>8894</v>
      </c>
      <c r="Y105" s="109">
        <v>9185</v>
      </c>
      <c r="Z105" s="109">
        <v>9076</v>
      </c>
      <c r="AB105" s="106" t="str">
        <f>TEXT(Z105,"###,###")</f>
        <v>9,076</v>
      </c>
      <c r="AD105" s="127">
        <f>Z105/($Z$4)*100</f>
        <v>22.342572990005415</v>
      </c>
      <c r="AF105" s="106"/>
    </row>
    <row r="106" spans="1:32" x14ac:dyDescent="0.25">
      <c r="S106" s="115" t="s">
        <v>53</v>
      </c>
      <c r="T106" s="115"/>
      <c r="U106" s="117"/>
      <c r="V106" s="117">
        <v>33909</v>
      </c>
      <c r="W106" s="117">
        <v>34567</v>
      </c>
      <c r="X106" s="117">
        <v>35276</v>
      </c>
      <c r="Y106" s="117">
        <v>38564</v>
      </c>
      <c r="Z106" s="117">
        <v>39231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2866</v>
      </c>
      <c r="W108" s="109">
        <v>3314</v>
      </c>
      <c r="X108" s="109">
        <v>3249</v>
      </c>
      <c r="Y108" s="109">
        <v>3639</v>
      </c>
      <c r="Z108" s="109">
        <v>3595</v>
      </c>
      <c r="AB108" s="106" t="str">
        <f>TEXT(Z108,"###,###")</f>
        <v>3,595</v>
      </c>
      <c r="AD108" s="127">
        <f>Z108/($Z$4)*100</f>
        <v>8.8498842991482451</v>
      </c>
      <c r="AF108" s="106"/>
    </row>
    <row r="109" spans="1:32" x14ac:dyDescent="0.25">
      <c r="S109" s="112" t="s">
        <v>20</v>
      </c>
      <c r="T109" s="112"/>
      <c r="U109" s="109"/>
      <c r="V109" s="109">
        <v>4318</v>
      </c>
      <c r="W109" s="109">
        <v>4219</v>
      </c>
      <c r="X109" s="109">
        <v>5032</v>
      </c>
      <c r="Y109" s="109">
        <v>5410</v>
      </c>
      <c r="Z109" s="109">
        <v>5451</v>
      </c>
      <c r="AB109" s="106" t="str">
        <f>TEXT(Z109,"###,###")</f>
        <v>5,451</v>
      </c>
      <c r="AD109" s="127">
        <f>Z109/($Z$4)*100</f>
        <v>13.418837083353848</v>
      </c>
      <c r="AF109" s="106"/>
    </row>
    <row r="110" spans="1:32" x14ac:dyDescent="0.25">
      <c r="S110" s="112" t="s">
        <v>21</v>
      </c>
      <c r="T110" s="112"/>
      <c r="U110" s="109"/>
      <c r="V110" s="109">
        <v>8462</v>
      </c>
      <c r="W110" s="109">
        <v>7997</v>
      </c>
      <c r="X110" s="109">
        <v>8844</v>
      </c>
      <c r="Y110" s="109">
        <v>9661</v>
      </c>
      <c r="Z110" s="109">
        <v>10059</v>
      </c>
      <c r="AB110" s="106" t="str">
        <f>TEXT(Z110,"###,###")</f>
        <v>10,059</v>
      </c>
      <c r="AD110" s="127">
        <f>Z110/($Z$4)*100</f>
        <v>24.762443995864309</v>
      </c>
      <c r="AF110" s="106"/>
    </row>
    <row r="111" spans="1:32" x14ac:dyDescent="0.25">
      <c r="S111" s="112" t="s">
        <v>22</v>
      </c>
      <c r="T111" s="112"/>
      <c r="U111" s="109"/>
      <c r="V111" s="109">
        <v>18319</v>
      </c>
      <c r="W111" s="109">
        <v>17221</v>
      </c>
      <c r="X111" s="109">
        <v>18151</v>
      </c>
      <c r="Y111" s="109">
        <v>19855</v>
      </c>
      <c r="Z111" s="109">
        <v>20127</v>
      </c>
      <c r="AB111" s="106" t="str">
        <f>TEXT(Z111,"###,###")</f>
        <v>20,127</v>
      </c>
      <c r="AD111" s="127">
        <f>Z111/($Z$4)*100</f>
        <v>49.54704347397962</v>
      </c>
      <c r="AF111" s="106"/>
    </row>
    <row r="112" spans="1:32" x14ac:dyDescent="0.25">
      <c r="S112" s="115" t="s">
        <v>53</v>
      </c>
      <c r="T112" s="115"/>
      <c r="U112" s="109"/>
      <c r="V112" s="109">
        <v>35445</v>
      </c>
      <c r="W112" s="109">
        <v>34279</v>
      </c>
      <c r="X112" s="109">
        <v>36682</v>
      </c>
      <c r="Y112" s="109">
        <v>39968</v>
      </c>
      <c r="Z112" s="109">
        <v>40621</v>
      </c>
    </row>
    <row r="113" spans="19:32" x14ac:dyDescent="0.25">
      <c r="AB113" s="122" t="s">
        <v>24</v>
      </c>
      <c r="AC113" s="103"/>
      <c r="AD113" s="103" t="s">
        <v>122</v>
      </c>
      <c r="AF113" s="103" t="s">
        <v>123</v>
      </c>
    </row>
    <row r="114" spans="19:32" x14ac:dyDescent="0.25">
      <c r="S114" s="112" t="s">
        <v>86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87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96</v>
      </c>
      <c r="T118" s="128"/>
      <c r="U118" s="128"/>
      <c r="V118" s="128">
        <v>37.619999999999997</v>
      </c>
      <c r="W118" s="128">
        <v>37.950000000000003</v>
      </c>
      <c r="X118" s="128">
        <v>37.979999999999997</v>
      </c>
      <c r="Y118" s="128">
        <v>38.07</v>
      </c>
      <c r="Z118" s="128">
        <v>38.090000000000003</v>
      </c>
      <c r="AB118" s="106" t="str">
        <f>TEXT(Z118,"##.0")</f>
        <v>38.1</v>
      </c>
    </row>
    <row r="120" spans="19:32" x14ac:dyDescent="0.25">
      <c r="S120" s="98" t="s">
        <v>97</v>
      </c>
      <c r="T120" s="109"/>
      <c r="U120" s="109"/>
      <c r="V120" s="109">
        <v>21795</v>
      </c>
      <c r="W120" s="109">
        <v>21512</v>
      </c>
      <c r="X120" s="109">
        <v>22153</v>
      </c>
      <c r="Y120" s="109">
        <v>22862</v>
      </c>
      <c r="Z120" s="109">
        <v>23511</v>
      </c>
      <c r="AB120" s="106" t="str">
        <f>TEXT(Z120,"###,###")</f>
        <v>23,511</v>
      </c>
    </row>
    <row r="121" spans="19:32" x14ac:dyDescent="0.25">
      <c r="S121" s="98" t="s">
        <v>98</v>
      </c>
      <c r="T121" s="109"/>
      <c r="U121" s="109"/>
      <c r="V121" s="109">
        <v>669</v>
      </c>
      <c r="W121" s="109">
        <v>717</v>
      </c>
      <c r="X121" s="109">
        <v>739</v>
      </c>
      <c r="Y121" s="109">
        <v>736</v>
      </c>
      <c r="Z121" s="109">
        <v>764</v>
      </c>
      <c r="AB121" s="106" t="str">
        <f>TEXT(Z121,"###,###")</f>
        <v>764</v>
      </c>
    </row>
    <row r="122" spans="19:32" x14ac:dyDescent="0.25">
      <c r="S122" s="98" t="s">
        <v>99</v>
      </c>
      <c r="T122" s="109"/>
      <c r="U122" s="109"/>
      <c r="V122" s="109">
        <v>1126</v>
      </c>
      <c r="W122" s="109">
        <v>1254</v>
      </c>
      <c r="X122" s="109">
        <v>1315</v>
      </c>
      <c r="Y122" s="109">
        <v>1405</v>
      </c>
      <c r="Z122" s="109">
        <v>1464</v>
      </c>
      <c r="AB122" s="106" t="str">
        <f>TEXT(Z122,"###,###")</f>
        <v>1,464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100</v>
      </c>
      <c r="T124" s="109"/>
      <c r="U124" s="109"/>
      <c r="V124" s="109">
        <v>22921</v>
      </c>
      <c r="W124" s="109">
        <v>22766</v>
      </c>
      <c r="X124" s="109">
        <v>23468</v>
      </c>
      <c r="Y124" s="109">
        <v>24267</v>
      </c>
      <c r="Z124" s="109">
        <v>24975</v>
      </c>
      <c r="AB124" s="106" t="str">
        <f>TEXT(Z124,"###,###")</f>
        <v>24,975</v>
      </c>
      <c r="AD124" s="124">
        <f>Z124/$Z$7*100</f>
        <v>97.016664724391106</v>
      </c>
    </row>
    <row r="125" spans="19:32" x14ac:dyDescent="0.25">
      <c r="S125" s="98" t="s">
        <v>101</v>
      </c>
      <c r="T125" s="109"/>
      <c r="U125" s="109"/>
      <c r="V125" s="109">
        <v>1795</v>
      </c>
      <c r="W125" s="109">
        <v>1971</v>
      </c>
      <c r="X125" s="109">
        <v>2054</v>
      </c>
      <c r="Y125" s="109">
        <v>2141</v>
      </c>
      <c r="Z125" s="109">
        <v>2228</v>
      </c>
      <c r="AB125" s="106" t="str">
        <f>TEXT(Z125,"###,###")</f>
        <v>2,228</v>
      </c>
      <c r="AD125" s="124">
        <f>Z125/$Z$7*100</f>
        <v>8.654779940177912</v>
      </c>
    </row>
    <row r="127" spans="19:32" x14ac:dyDescent="0.25">
      <c r="S127" s="98" t="s">
        <v>102</v>
      </c>
      <c r="T127" s="109"/>
      <c r="U127" s="109"/>
      <c r="V127" s="109">
        <v>12397</v>
      </c>
      <c r="W127" s="109">
        <v>12273</v>
      </c>
      <c r="X127" s="109">
        <v>12601</v>
      </c>
      <c r="Y127" s="109">
        <v>12987</v>
      </c>
      <c r="Z127" s="109">
        <v>13399</v>
      </c>
      <c r="AB127" s="106" t="str">
        <f>TEXT(Z127,"###,###")</f>
        <v>13,399</v>
      </c>
      <c r="AD127" s="124">
        <f>Z127/$Z$7*100</f>
        <v>52.049100726411069</v>
      </c>
    </row>
    <row r="128" spans="19:32" x14ac:dyDescent="0.25">
      <c r="S128" s="98" t="s">
        <v>103</v>
      </c>
      <c r="T128" s="109"/>
      <c r="U128" s="109"/>
      <c r="V128" s="109">
        <v>11195</v>
      </c>
      <c r="W128" s="109">
        <v>11207</v>
      </c>
      <c r="X128" s="109">
        <v>11574</v>
      </c>
      <c r="Y128" s="109">
        <v>11994</v>
      </c>
      <c r="Z128" s="109">
        <v>12324</v>
      </c>
      <c r="AB128" s="106" t="str">
        <f>TEXT(Z128,"###,###")</f>
        <v>12,324</v>
      </c>
      <c r="AD128" s="124">
        <f>Z128/$Z$7*100</f>
        <v>47.873208250786618</v>
      </c>
    </row>
    <row r="130" spans="19:20" x14ac:dyDescent="0.25">
      <c r="S130" s="98" t="s">
        <v>155</v>
      </c>
      <c r="T130" s="124">
        <v>91.329681855261626</v>
      </c>
    </row>
    <row r="131" spans="19:20" x14ac:dyDescent="0.25">
      <c r="S131" s="98" t="s">
        <v>156</v>
      </c>
      <c r="T131" s="124">
        <v>2.96779707104844</v>
      </c>
    </row>
    <row r="132" spans="19:20" x14ac:dyDescent="0.25">
      <c r="S132" s="98" t="s">
        <v>157</v>
      </c>
      <c r="T132" s="124">
        <v>5.6869828691294719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A7F3281-E36D-4F10-9BFA-67B2895E70C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85AA2B2-AD49-4003-85D6-D13668B3562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32ED2EA0-528D-4F0A-BD46-088807AC890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CF6CA091-AC4E-48DE-93A8-9DB31EBD3FE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729AF-E8D6-43C5-B79C-C27F36FF7B2A}">
  <sheetPr codeName="Sheet76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116</v>
      </c>
      <c r="T1" s="96"/>
      <c r="U1" s="96"/>
      <c r="V1" s="96"/>
      <c r="W1" s="96"/>
      <c r="X1" s="96"/>
      <c r="Y1" s="97" t="s">
        <v>145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88</v>
      </c>
      <c r="U2" s="100" t="s">
        <v>124</v>
      </c>
      <c r="V2" s="100" t="s">
        <v>133</v>
      </c>
      <c r="W2" s="100" t="s">
        <v>154</v>
      </c>
      <c r="X2" s="100" t="s">
        <v>162</v>
      </c>
      <c r="Y2" s="100" t="s">
        <v>165</v>
      </c>
      <c r="Z2" s="100" t="s">
        <v>169</v>
      </c>
      <c r="AB2" s="142" t="str">
        <f>$Z$2</f>
        <v>2022-23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116</v>
      </c>
      <c r="Y3" s="102" t="s">
        <v>145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13.13 Roper Gulf, Northern Territory, 2022-23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1259</v>
      </c>
      <c r="W4" s="105">
        <v>2301</v>
      </c>
      <c r="X4" s="105">
        <v>1807</v>
      </c>
      <c r="Y4" s="105">
        <v>2008</v>
      </c>
      <c r="Z4" s="105">
        <v>2236</v>
      </c>
      <c r="AB4" s="106" t="str">
        <f>TEXT(Z4,"###,###")</f>
        <v>2,236</v>
      </c>
      <c r="AD4" s="107">
        <f>Z4/Y4-1</f>
        <v>0.11354581673306763</v>
      </c>
      <c r="AF4" s="107">
        <f>Z4/V4-1</f>
        <v>0.77601270849880866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80</v>
      </c>
      <c r="T5" s="105"/>
      <c r="U5" s="105"/>
      <c r="V5" s="105">
        <v>645</v>
      </c>
      <c r="W5" s="105">
        <v>1157</v>
      </c>
      <c r="X5" s="105">
        <v>931</v>
      </c>
      <c r="Y5" s="105">
        <v>1044</v>
      </c>
      <c r="Z5" s="105">
        <v>1191</v>
      </c>
      <c r="AB5" s="106" t="str">
        <f>TEXT(Z5,"###,###")</f>
        <v>1,191</v>
      </c>
      <c r="AD5" s="107">
        <f t="shared" ref="AD5:AD9" si="0">Z5/Y5-1</f>
        <v>0.14080459770114939</v>
      </c>
      <c r="AF5" s="107">
        <f t="shared" ref="AF5:AF9" si="1">Z5/V5-1</f>
        <v>0.84651162790697665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81</v>
      </c>
      <c r="T6" s="105"/>
      <c r="U6" s="105"/>
      <c r="V6" s="105">
        <v>619</v>
      </c>
      <c r="W6" s="105">
        <v>1145</v>
      </c>
      <c r="X6" s="105">
        <v>873</v>
      </c>
      <c r="Y6" s="105">
        <v>958</v>
      </c>
      <c r="Z6" s="105">
        <v>1045</v>
      </c>
      <c r="AB6" s="106" t="str">
        <f>TEXT(Z6,"###,###")</f>
        <v>1,045</v>
      </c>
      <c r="AD6" s="107">
        <f t="shared" si="0"/>
        <v>9.081419624217113E-2</v>
      </c>
      <c r="AF6" s="107">
        <f t="shared" si="1"/>
        <v>0.68820678513731814</v>
      </c>
    </row>
    <row r="7" spans="1:32" ht="16.5" customHeight="1" thickBot="1" x14ac:dyDescent="0.3">
      <c r="A7" s="60" t="str">
        <f>"QUICK STATS for "&amp;Z2&amp;" *"</f>
        <v>QUICK STATS for 2022-23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865</v>
      </c>
      <c r="W7" s="105">
        <v>1578</v>
      </c>
      <c r="X7" s="105">
        <v>1224</v>
      </c>
      <c r="Y7" s="105">
        <v>1347</v>
      </c>
      <c r="Z7" s="105">
        <v>1484</v>
      </c>
      <c r="AB7" s="106" t="str">
        <f>TEXT(Z7,"###,###")</f>
        <v>1,484</v>
      </c>
      <c r="AD7" s="107">
        <f t="shared" si="0"/>
        <v>0.1017074981440238</v>
      </c>
      <c r="AF7" s="107">
        <f t="shared" si="1"/>
        <v>0.715606936416185</v>
      </c>
    </row>
    <row r="8" spans="1:32" ht="17.25" customHeight="1" x14ac:dyDescent="0.25">
      <c r="A8" s="61" t="s">
        <v>12</v>
      </c>
      <c r="B8" s="62"/>
      <c r="C8" s="28"/>
      <c r="D8" s="63" t="str">
        <f>AB4</f>
        <v>2,236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1,484</v>
      </c>
      <c r="P8" s="64"/>
      <c r="S8" s="104" t="s">
        <v>82</v>
      </c>
      <c r="T8" s="105"/>
      <c r="U8" s="105"/>
      <c r="V8" s="105">
        <v>31482</v>
      </c>
      <c r="W8" s="105">
        <v>25274.84</v>
      </c>
      <c r="X8" s="105">
        <v>24139.47</v>
      </c>
      <c r="Y8" s="105">
        <v>28929.19</v>
      </c>
      <c r="Z8" s="105">
        <v>31007.96</v>
      </c>
      <c r="AB8" s="106" t="str">
        <f>TEXT(Z8,"$###,###")</f>
        <v>$31,008</v>
      </c>
      <c r="AD8" s="107">
        <f t="shared" si="0"/>
        <v>7.185717954771631E-2</v>
      </c>
      <c r="AF8" s="107">
        <f t="shared" si="1"/>
        <v>-1.5057493170700709E-2</v>
      </c>
    </row>
    <row r="9" spans="1:32" x14ac:dyDescent="0.25">
      <c r="A9" s="29" t="s">
        <v>14</v>
      </c>
      <c r="B9" s="68"/>
      <c r="C9" s="69"/>
      <c r="D9" s="70">
        <f>AD104</f>
        <v>68.51520572450805</v>
      </c>
      <c r="E9" s="71" t="s">
        <v>83</v>
      </c>
      <c r="F9" s="23"/>
      <c r="G9" s="72" t="s">
        <v>80</v>
      </c>
      <c r="H9" s="69"/>
      <c r="I9" s="68"/>
      <c r="J9" s="69"/>
      <c r="K9" s="68"/>
      <c r="L9" s="68"/>
      <c r="M9" s="73"/>
      <c r="N9" s="69"/>
      <c r="O9" s="70">
        <f>AD127</f>
        <v>53.36927223719676</v>
      </c>
      <c r="P9" s="71" t="s">
        <v>83</v>
      </c>
      <c r="S9" s="104" t="s">
        <v>7</v>
      </c>
      <c r="T9" s="105"/>
      <c r="U9" s="105"/>
      <c r="V9" s="105">
        <v>37355856</v>
      </c>
      <c r="W9" s="105">
        <v>59365013</v>
      </c>
      <c r="X9" s="105">
        <v>50162595</v>
      </c>
      <c r="Y9" s="105">
        <v>58376889</v>
      </c>
      <c r="Z9" s="105">
        <v>64106405</v>
      </c>
      <c r="AB9" s="106" t="str">
        <f>TEXT(Z9/1000000,"$#,###.0")&amp;" mil"</f>
        <v>$64.1 mil</v>
      </c>
      <c r="AD9" s="107">
        <f t="shared" si="0"/>
        <v>9.8146991012145302E-2</v>
      </c>
      <c r="AF9" s="107">
        <f t="shared" si="1"/>
        <v>0.71610054926863409</v>
      </c>
    </row>
    <row r="10" spans="1:32" x14ac:dyDescent="0.25">
      <c r="A10" s="29" t="s">
        <v>17</v>
      </c>
      <c r="B10" s="68"/>
      <c r="C10" s="69"/>
      <c r="D10" s="70">
        <f>AD105</f>
        <v>28.935599284436492</v>
      </c>
      <c r="E10" s="71" t="s">
        <v>83</v>
      </c>
      <c r="F10" s="23"/>
      <c r="G10" s="72" t="s">
        <v>81</v>
      </c>
      <c r="H10" s="69"/>
      <c r="I10" s="68"/>
      <c r="J10" s="69"/>
      <c r="K10" s="68"/>
      <c r="L10" s="68"/>
      <c r="M10" s="73"/>
      <c r="N10" s="69"/>
      <c r="O10" s="70">
        <f>AD128</f>
        <v>45.956873315363886</v>
      </c>
      <c r="P10" s="71" t="s">
        <v>83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84</v>
      </c>
      <c r="H11" s="76"/>
      <c r="I11" s="77"/>
      <c r="J11" s="77"/>
      <c r="K11" s="77"/>
      <c r="L11" s="77"/>
      <c r="M11" s="68"/>
      <c r="N11" s="69"/>
      <c r="O11" s="70">
        <f>T130</f>
        <v>94.676549865229106</v>
      </c>
      <c r="P11" s="71" t="s">
        <v>83</v>
      </c>
      <c r="S11" s="104" t="s">
        <v>29</v>
      </c>
      <c r="T11" s="109"/>
      <c r="U11" s="109"/>
      <c r="V11" s="109">
        <v>1213</v>
      </c>
      <c r="W11" s="109">
        <v>2217</v>
      </c>
      <c r="X11" s="109">
        <v>1731</v>
      </c>
      <c r="Y11" s="109">
        <v>1933</v>
      </c>
      <c r="Z11" s="109">
        <v>2163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2.0215633423180592</v>
      </c>
      <c r="P12" s="71" t="s">
        <v>83</v>
      </c>
      <c r="S12" s="104" t="s">
        <v>30</v>
      </c>
      <c r="T12" s="109"/>
      <c r="U12" s="109"/>
      <c r="V12" s="109">
        <v>44</v>
      </c>
      <c r="W12" s="109">
        <v>81</v>
      </c>
      <c r="X12" s="109">
        <v>76</v>
      </c>
      <c r="Y12" s="109">
        <v>76</v>
      </c>
      <c r="Z12" s="109">
        <v>77</v>
      </c>
    </row>
    <row r="13" spans="1:32" ht="15" customHeight="1" x14ac:dyDescent="0.25">
      <c r="A13" s="29" t="s">
        <v>19</v>
      </c>
      <c r="B13" s="69"/>
      <c r="C13" s="69"/>
      <c r="D13" s="70">
        <f>AD108</f>
        <v>5.8586762075134171</v>
      </c>
      <c r="E13" s="71" t="s">
        <v>83</v>
      </c>
      <c r="F13" s="23"/>
      <c r="G13" s="143" t="s">
        <v>158</v>
      </c>
      <c r="H13" s="144"/>
      <c r="I13" s="144"/>
      <c r="J13" s="144"/>
      <c r="K13" s="144"/>
      <c r="L13" s="144"/>
      <c r="M13" s="78"/>
      <c r="N13" s="69"/>
      <c r="O13" s="70">
        <f>T132</f>
        <v>3.0997304582210243</v>
      </c>
      <c r="P13" s="71" t="s">
        <v>83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19.409660107334524</v>
      </c>
      <c r="E14" s="71" t="s">
        <v>83</v>
      </c>
      <c r="F14" s="23"/>
      <c r="G14" s="75" t="s">
        <v>93</v>
      </c>
      <c r="H14" s="68"/>
      <c r="I14" s="68"/>
      <c r="J14" s="68"/>
      <c r="K14" s="74"/>
      <c r="L14" s="69"/>
      <c r="M14" s="68"/>
      <c r="N14" s="69"/>
      <c r="O14" s="74" t="str">
        <f>AB118</f>
        <v>39.3</v>
      </c>
      <c r="P14" s="71" t="s">
        <v>94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41.279069767441861</v>
      </c>
      <c r="E15" s="71" t="s">
        <v>83</v>
      </c>
      <c r="F15" s="23"/>
      <c r="G15" s="32" t="s">
        <v>152</v>
      </c>
      <c r="H15" s="69"/>
      <c r="I15" s="69"/>
      <c r="J15" s="69"/>
      <c r="K15" s="79"/>
      <c r="L15" s="69"/>
      <c r="M15" s="69"/>
      <c r="N15" s="69"/>
      <c r="O15" s="70">
        <f>AB38</f>
        <v>22.424242424242426</v>
      </c>
      <c r="P15" s="71" t="s">
        <v>83</v>
      </c>
      <c r="S15" s="112" t="s">
        <v>59</v>
      </c>
      <c r="T15" s="112"/>
      <c r="U15" s="113"/>
      <c r="V15" s="113">
        <v>107</v>
      </c>
      <c r="W15" s="113">
        <v>216</v>
      </c>
      <c r="X15" s="113">
        <v>146</v>
      </c>
      <c r="Y15" s="109">
        <v>137</v>
      </c>
      <c r="Z15" s="109">
        <v>225</v>
      </c>
      <c r="AB15" s="114">
        <f t="shared" ref="AB15:AB34" si="2">IF(Z15="np",0,Z15/$Z$34)</f>
        <v>0.10071620411817368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30.456171735241504</v>
      </c>
      <c r="E16" s="82" t="s">
        <v>83</v>
      </c>
      <c r="F16" s="23"/>
      <c r="G16" s="83" t="s">
        <v>153</v>
      </c>
      <c r="H16" s="34"/>
      <c r="I16" s="34"/>
      <c r="J16" s="34"/>
      <c r="K16" s="35"/>
      <c r="L16" s="34"/>
      <c r="M16" s="34"/>
      <c r="N16" s="34"/>
      <c r="O16" s="81">
        <f>AB37</f>
        <v>77.575757575757578</v>
      </c>
      <c r="P16" s="36" t="s">
        <v>83</v>
      </c>
      <c r="S16" s="112" t="s">
        <v>60</v>
      </c>
      <c r="T16" s="112"/>
      <c r="U16" s="113"/>
      <c r="V16" s="113">
        <v>19</v>
      </c>
      <c r="W16" s="113">
        <v>36</v>
      </c>
      <c r="X16" s="113">
        <v>52</v>
      </c>
      <c r="Y16" s="109">
        <v>49</v>
      </c>
      <c r="Z16" s="109">
        <v>44</v>
      </c>
      <c r="AB16" s="114">
        <f t="shared" si="2"/>
        <v>1.9695613249776187E-2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61</v>
      </c>
      <c r="T17" s="112"/>
      <c r="U17" s="113"/>
      <c r="V17" s="113">
        <v>12</v>
      </c>
      <c r="W17" s="113">
        <v>18</v>
      </c>
      <c r="X17" s="113">
        <v>16</v>
      </c>
      <c r="Y17" s="109">
        <v>18</v>
      </c>
      <c r="Z17" s="109">
        <v>23</v>
      </c>
      <c r="AB17" s="114">
        <f t="shared" si="2"/>
        <v>1.0295434198746643E-2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163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62</v>
      </c>
      <c r="T18" s="112"/>
      <c r="U18" s="113"/>
      <c r="V18" s="113">
        <v>0</v>
      </c>
      <c r="W18" s="113">
        <v>0</v>
      </c>
      <c r="X18" s="113">
        <v>3</v>
      </c>
      <c r="Y18" s="109">
        <v>5</v>
      </c>
      <c r="Z18" s="109">
        <v>5</v>
      </c>
      <c r="AB18" s="114">
        <f t="shared" si="2"/>
        <v>2.2381378692927483E-3</v>
      </c>
    </row>
    <row r="19" spans="1:28" x14ac:dyDescent="0.25">
      <c r="A19" s="60" t="str">
        <f>$S$1&amp;" ("&amp;$V$2&amp;" to "&amp;$Z$2&amp;")"</f>
        <v>Roper Gulf (2018-19 to 2022-23)</v>
      </c>
      <c r="B19" s="60"/>
      <c r="C19" s="60"/>
      <c r="D19" s="60"/>
      <c r="E19" s="60"/>
      <c r="F19" s="60"/>
      <c r="G19" s="60" t="str">
        <f>$S$1&amp;" ("&amp;$V$2&amp;" to "&amp;$Z$2&amp;")"</f>
        <v>Roper Gulf (2018-19 to 2022-23)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63</v>
      </c>
      <c r="T19" s="112"/>
      <c r="U19" s="113"/>
      <c r="V19" s="113">
        <v>54</v>
      </c>
      <c r="W19" s="113">
        <v>106</v>
      </c>
      <c r="X19" s="113">
        <v>82</v>
      </c>
      <c r="Y19" s="109">
        <v>78</v>
      </c>
      <c r="Z19" s="109">
        <v>80</v>
      </c>
      <c r="AB19" s="114">
        <f t="shared" si="2"/>
        <v>3.5810205908683973E-2</v>
      </c>
    </row>
    <row r="20" spans="1:28" x14ac:dyDescent="0.25">
      <c r="S20" s="112" t="s">
        <v>64</v>
      </c>
      <c r="T20" s="112"/>
      <c r="U20" s="113"/>
      <c r="V20" s="113">
        <v>8</v>
      </c>
      <c r="W20" s="113">
        <v>7</v>
      </c>
      <c r="X20" s="113">
        <v>12</v>
      </c>
      <c r="Y20" s="109">
        <v>17</v>
      </c>
      <c r="Z20" s="109">
        <v>23</v>
      </c>
      <c r="AB20" s="114">
        <f t="shared" si="2"/>
        <v>1.0295434198746643E-2</v>
      </c>
    </row>
    <row r="21" spans="1:28" x14ac:dyDescent="0.25">
      <c r="S21" s="112" t="s">
        <v>65</v>
      </c>
      <c r="T21" s="112"/>
      <c r="U21" s="113"/>
      <c r="V21" s="113">
        <v>125</v>
      </c>
      <c r="W21" s="113">
        <v>204</v>
      </c>
      <c r="X21" s="113">
        <v>138</v>
      </c>
      <c r="Y21" s="109">
        <v>189</v>
      </c>
      <c r="Z21" s="109">
        <v>244</v>
      </c>
      <c r="AB21" s="114">
        <f t="shared" si="2"/>
        <v>0.10922112802148612</v>
      </c>
    </row>
    <row r="22" spans="1:28" x14ac:dyDescent="0.25">
      <c r="S22" s="112" t="s">
        <v>66</v>
      </c>
      <c r="T22" s="112"/>
      <c r="U22" s="113"/>
      <c r="V22" s="113">
        <v>74</v>
      </c>
      <c r="W22" s="113">
        <v>113</v>
      </c>
      <c r="X22" s="113">
        <v>65</v>
      </c>
      <c r="Y22" s="109">
        <v>122</v>
      </c>
      <c r="Z22" s="109">
        <v>188</v>
      </c>
      <c r="AB22" s="114">
        <f t="shared" si="2"/>
        <v>8.4153983885407346E-2</v>
      </c>
    </row>
    <row r="23" spans="1:28" x14ac:dyDescent="0.25">
      <c r="S23" s="112" t="s">
        <v>67</v>
      </c>
      <c r="T23" s="112"/>
      <c r="U23" s="113"/>
      <c r="V23" s="113">
        <v>24</v>
      </c>
      <c r="W23" s="113">
        <v>42</v>
      </c>
      <c r="X23" s="113">
        <v>18</v>
      </c>
      <c r="Y23" s="109">
        <v>17</v>
      </c>
      <c r="Z23" s="109">
        <v>30</v>
      </c>
      <c r="AB23" s="114">
        <f t="shared" si="2"/>
        <v>1.342882721575649E-2</v>
      </c>
    </row>
    <row r="24" spans="1:28" x14ac:dyDescent="0.25">
      <c r="S24" s="112" t="s">
        <v>68</v>
      </c>
      <c r="T24" s="112"/>
      <c r="U24" s="113"/>
      <c r="V24" s="113">
        <v>0</v>
      </c>
      <c r="W24" s="113">
        <v>5</v>
      </c>
      <c r="X24" s="113">
        <v>4</v>
      </c>
      <c r="Y24" s="109">
        <v>13</v>
      </c>
      <c r="Z24" s="109">
        <v>0</v>
      </c>
      <c r="AB24" s="114">
        <f t="shared" si="2"/>
        <v>0</v>
      </c>
    </row>
    <row r="25" spans="1:28" x14ac:dyDescent="0.25">
      <c r="S25" s="112" t="s">
        <v>69</v>
      </c>
      <c r="T25" s="112"/>
      <c r="U25" s="113"/>
      <c r="V25" s="113">
        <v>5</v>
      </c>
      <c r="W25" s="113">
        <v>14</v>
      </c>
      <c r="X25" s="113">
        <v>6</v>
      </c>
      <c r="Y25" s="109">
        <v>8</v>
      </c>
      <c r="Z25" s="109">
        <v>28</v>
      </c>
      <c r="AB25" s="114">
        <f t="shared" si="2"/>
        <v>1.2533572068039392E-2</v>
      </c>
    </row>
    <row r="26" spans="1:28" x14ac:dyDescent="0.25">
      <c r="S26" s="112" t="s">
        <v>70</v>
      </c>
      <c r="T26" s="112"/>
      <c r="U26" s="113"/>
      <c r="V26" s="113">
        <v>12</v>
      </c>
      <c r="W26" s="113">
        <v>12</v>
      </c>
      <c r="X26" s="113">
        <v>13</v>
      </c>
      <c r="Y26" s="109">
        <v>9</v>
      </c>
      <c r="Z26" s="109">
        <v>21</v>
      </c>
      <c r="AB26" s="114">
        <f t="shared" si="2"/>
        <v>9.4001790510295433E-3</v>
      </c>
    </row>
    <row r="27" spans="1:28" x14ac:dyDescent="0.25">
      <c r="S27" s="112" t="s">
        <v>71</v>
      </c>
      <c r="T27" s="112"/>
      <c r="U27" s="113"/>
      <c r="V27" s="113">
        <v>19</v>
      </c>
      <c r="W27" s="113">
        <v>41</v>
      </c>
      <c r="X27" s="113">
        <v>37</v>
      </c>
      <c r="Y27" s="109">
        <v>86</v>
      </c>
      <c r="Z27" s="109">
        <v>37</v>
      </c>
      <c r="AB27" s="114">
        <f t="shared" si="2"/>
        <v>1.656222023276634E-2</v>
      </c>
    </row>
    <row r="28" spans="1:28" x14ac:dyDescent="0.25">
      <c r="S28" s="112" t="s">
        <v>72</v>
      </c>
      <c r="T28" s="112"/>
      <c r="U28" s="113"/>
      <c r="V28" s="113">
        <v>51</v>
      </c>
      <c r="W28" s="113">
        <v>136</v>
      </c>
      <c r="X28" s="113">
        <v>99</v>
      </c>
      <c r="Y28" s="109">
        <v>179</v>
      </c>
      <c r="Z28" s="109">
        <v>221</v>
      </c>
      <c r="AB28" s="114">
        <f t="shared" si="2"/>
        <v>9.8925693822739483E-2</v>
      </c>
    </row>
    <row r="29" spans="1:28" x14ac:dyDescent="0.25">
      <c r="S29" s="112" t="s">
        <v>73</v>
      </c>
      <c r="T29" s="112"/>
      <c r="U29" s="113"/>
      <c r="V29" s="113">
        <v>241</v>
      </c>
      <c r="W29" s="113">
        <v>470</v>
      </c>
      <c r="X29" s="113">
        <v>357</v>
      </c>
      <c r="Y29" s="109">
        <v>369</v>
      </c>
      <c r="Z29" s="109">
        <v>334</v>
      </c>
      <c r="AB29" s="114">
        <f t="shared" si="2"/>
        <v>0.14950760966875559</v>
      </c>
    </row>
    <row r="30" spans="1:28" x14ac:dyDescent="0.25">
      <c r="S30" s="112" t="s">
        <v>74</v>
      </c>
      <c r="T30" s="112"/>
      <c r="U30" s="113"/>
      <c r="V30" s="113">
        <v>190</v>
      </c>
      <c r="W30" s="113">
        <v>324</v>
      </c>
      <c r="X30" s="113">
        <v>291</v>
      </c>
      <c r="Y30" s="109">
        <v>290</v>
      </c>
      <c r="Z30" s="109">
        <v>251</v>
      </c>
      <c r="AB30" s="114">
        <f t="shared" si="2"/>
        <v>0.11235452103849597</v>
      </c>
    </row>
    <row r="31" spans="1:28" x14ac:dyDescent="0.25">
      <c r="S31" s="112" t="s">
        <v>75</v>
      </c>
      <c r="T31" s="112"/>
      <c r="U31" s="113"/>
      <c r="V31" s="113">
        <v>81</v>
      </c>
      <c r="W31" s="113">
        <v>127</v>
      </c>
      <c r="X31" s="113">
        <v>84</v>
      </c>
      <c r="Y31" s="109">
        <v>46</v>
      </c>
      <c r="Z31" s="109">
        <v>105</v>
      </c>
      <c r="AB31" s="114">
        <f t="shared" si="2"/>
        <v>4.7000895255147716E-2</v>
      </c>
    </row>
    <row r="32" spans="1:28" ht="15.75" customHeight="1" x14ac:dyDescent="0.25">
      <c r="A32" s="60" t="str">
        <f>"Distribution of jobs per industry "&amp;"("&amp;Z2&amp;") *"</f>
        <v>Distribution of jobs per industry (2022-23)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76</v>
      </c>
      <c r="T32" s="112"/>
      <c r="U32" s="113"/>
      <c r="V32" s="113">
        <v>24</v>
      </c>
      <c r="W32" s="113">
        <v>25</v>
      </c>
      <c r="X32" s="113">
        <v>28</v>
      </c>
      <c r="Y32" s="109">
        <v>33</v>
      </c>
      <c r="Z32" s="109">
        <v>40</v>
      </c>
      <c r="AB32" s="114">
        <f t="shared" si="2"/>
        <v>1.7905102954341987E-2</v>
      </c>
    </row>
    <row r="33" spans="19:32" x14ac:dyDescent="0.25">
      <c r="S33" s="112" t="s">
        <v>77</v>
      </c>
      <c r="T33" s="112"/>
      <c r="U33" s="113"/>
      <c r="V33" s="113">
        <v>177</v>
      </c>
      <c r="W33" s="113">
        <v>368</v>
      </c>
      <c r="X33" s="113">
        <v>313</v>
      </c>
      <c r="Y33" s="109">
        <v>301</v>
      </c>
      <c r="Z33" s="109">
        <v>298</v>
      </c>
      <c r="AB33" s="114">
        <f t="shared" si="2"/>
        <v>0.13339301700984782</v>
      </c>
    </row>
    <row r="34" spans="19:32" x14ac:dyDescent="0.25">
      <c r="S34" s="115" t="s">
        <v>53</v>
      </c>
      <c r="T34" s="115"/>
      <c r="U34" s="116"/>
      <c r="V34" s="116">
        <v>1261</v>
      </c>
      <c r="W34" s="116">
        <v>2298</v>
      </c>
      <c r="X34" s="116">
        <v>1807</v>
      </c>
      <c r="Y34" s="117">
        <v>2005</v>
      </c>
      <c r="Z34" s="117">
        <v>2234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85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671</v>
      </c>
      <c r="W37" s="109">
        <v>1232</v>
      </c>
      <c r="X37" s="109">
        <v>948</v>
      </c>
      <c r="Y37" s="109">
        <v>1082</v>
      </c>
      <c r="Z37" s="109">
        <v>1152</v>
      </c>
      <c r="AB37" s="129">
        <f>Z37/Z40*100</f>
        <v>77.575757575757578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192</v>
      </c>
      <c r="W38" s="109">
        <v>347</v>
      </c>
      <c r="X38" s="109">
        <v>274</v>
      </c>
      <c r="Y38" s="109">
        <v>267</v>
      </c>
      <c r="Z38" s="109">
        <v>333</v>
      </c>
      <c r="AB38" s="129">
        <f>Z38/Z40*100</f>
        <v>22.424242424242426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863</v>
      </c>
      <c r="W40" s="109">
        <v>1579</v>
      </c>
      <c r="X40" s="109">
        <v>1222</v>
      </c>
      <c r="Y40" s="109">
        <v>1349</v>
      </c>
      <c r="Z40" s="109">
        <v>1485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0</v>
      </c>
      <c r="W45" s="109">
        <v>18</v>
      </c>
      <c r="X45" s="109">
        <v>9</v>
      </c>
      <c r="Y45" s="109">
        <v>10</v>
      </c>
      <c r="Z45" s="109">
        <v>6</v>
      </c>
    </row>
    <row r="46" spans="19:32" x14ac:dyDescent="0.25">
      <c r="S46" s="112" t="s">
        <v>38</v>
      </c>
      <c r="T46" s="112"/>
      <c r="U46" s="109"/>
      <c r="V46" s="109">
        <v>23</v>
      </c>
      <c r="W46" s="109">
        <v>36</v>
      </c>
      <c r="X46" s="109">
        <v>41</v>
      </c>
      <c r="Y46" s="109">
        <v>46</v>
      </c>
      <c r="Z46" s="109">
        <v>37</v>
      </c>
    </row>
    <row r="47" spans="19:32" x14ac:dyDescent="0.25">
      <c r="S47" s="112" t="s">
        <v>39</v>
      </c>
      <c r="T47" s="112"/>
      <c r="U47" s="109"/>
      <c r="V47" s="109">
        <v>64</v>
      </c>
      <c r="W47" s="109">
        <v>126</v>
      </c>
      <c r="X47" s="109">
        <v>79</v>
      </c>
      <c r="Y47" s="109">
        <v>89</v>
      </c>
      <c r="Z47" s="109">
        <v>116</v>
      </c>
    </row>
    <row r="48" spans="19:32" x14ac:dyDescent="0.25">
      <c r="S48" s="112" t="s">
        <v>40</v>
      </c>
      <c r="T48" s="112"/>
      <c r="U48" s="109"/>
      <c r="V48" s="109">
        <v>133</v>
      </c>
      <c r="W48" s="109">
        <v>199</v>
      </c>
      <c r="X48" s="109">
        <v>127</v>
      </c>
      <c r="Y48" s="109">
        <v>174</v>
      </c>
      <c r="Z48" s="109">
        <v>240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95</v>
      </c>
      <c r="W49" s="109">
        <v>154</v>
      </c>
      <c r="X49" s="109">
        <v>127</v>
      </c>
      <c r="Y49" s="109">
        <v>145</v>
      </c>
      <c r="Z49" s="109">
        <v>171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Roper Gulf (2022-23)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71</v>
      </c>
      <c r="W50" s="109">
        <v>122</v>
      </c>
      <c r="X50" s="109">
        <v>105</v>
      </c>
      <c r="Y50" s="109">
        <v>124</v>
      </c>
      <c r="Z50" s="109">
        <v>148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37</v>
      </c>
      <c r="W51" s="109">
        <v>92</v>
      </c>
      <c r="X51" s="109">
        <v>92</v>
      </c>
      <c r="Y51" s="109">
        <v>91</v>
      </c>
      <c r="Z51" s="109">
        <v>74</v>
      </c>
    </row>
    <row r="52" spans="1:26" ht="15" customHeight="1" x14ac:dyDescent="0.25">
      <c r="S52" s="112" t="s">
        <v>44</v>
      </c>
      <c r="T52" s="112"/>
      <c r="U52" s="109"/>
      <c r="V52" s="109">
        <v>58</v>
      </c>
      <c r="W52" s="109">
        <v>98</v>
      </c>
      <c r="X52" s="109">
        <v>64</v>
      </c>
      <c r="Y52" s="109">
        <v>73</v>
      </c>
      <c r="Z52" s="109">
        <v>83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56</v>
      </c>
      <c r="W53" s="109">
        <v>112</v>
      </c>
      <c r="X53" s="109">
        <v>98</v>
      </c>
      <c r="Y53" s="109">
        <v>94</v>
      </c>
      <c r="Z53" s="109">
        <v>95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41</v>
      </c>
      <c r="W54" s="109">
        <v>75</v>
      </c>
      <c r="X54" s="109">
        <v>84</v>
      </c>
      <c r="Y54" s="109">
        <v>77</v>
      </c>
      <c r="Z54" s="109">
        <v>100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37</v>
      </c>
      <c r="W55" s="109">
        <v>73</v>
      </c>
      <c r="X55" s="109">
        <v>49</v>
      </c>
      <c r="Y55" s="109">
        <v>58</v>
      </c>
      <c r="Z55" s="109">
        <v>61</v>
      </c>
    </row>
    <row r="56" spans="1:26" ht="15" customHeight="1" x14ac:dyDescent="0.25">
      <c r="S56" s="112" t="s">
        <v>48</v>
      </c>
      <c r="T56" s="112"/>
      <c r="U56" s="109"/>
      <c r="V56" s="109">
        <v>21</v>
      </c>
      <c r="W56" s="109">
        <v>33</v>
      </c>
      <c r="X56" s="109">
        <v>40</v>
      </c>
      <c r="Y56" s="109">
        <v>34</v>
      </c>
      <c r="Z56" s="109">
        <v>30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13</v>
      </c>
      <c r="W57" s="109">
        <v>15</v>
      </c>
      <c r="X57" s="109">
        <v>9</v>
      </c>
      <c r="Y57" s="109">
        <v>13</v>
      </c>
      <c r="Z57" s="109">
        <v>20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5</v>
      </c>
      <c r="W58" s="109">
        <v>3</v>
      </c>
      <c r="X58" s="109">
        <v>5</v>
      </c>
      <c r="Y58" s="109">
        <v>6</v>
      </c>
      <c r="Z58" s="109">
        <v>4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2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646</v>
      </c>
      <c r="W61" s="109">
        <v>1156</v>
      </c>
      <c r="X61" s="109">
        <v>931</v>
      </c>
      <c r="Y61" s="109">
        <v>1046</v>
      </c>
      <c r="Z61" s="109">
        <v>1189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1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9</v>
      </c>
      <c r="W64" s="109">
        <v>6</v>
      </c>
      <c r="X64" s="109">
        <v>7</v>
      </c>
      <c r="Y64" s="109">
        <v>8</v>
      </c>
      <c r="Z64" s="109">
        <v>10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Roper Gulf (2022-23)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23</v>
      </c>
      <c r="W65" s="109">
        <v>56</v>
      </c>
      <c r="X65" s="109">
        <v>43</v>
      </c>
      <c r="Y65" s="109">
        <v>27</v>
      </c>
      <c r="Z65" s="109">
        <v>32</v>
      </c>
    </row>
    <row r="66" spans="1:26" x14ac:dyDescent="0.25">
      <c r="S66" s="112" t="s">
        <v>39</v>
      </c>
      <c r="T66" s="112"/>
      <c r="U66" s="109"/>
      <c r="V66" s="109">
        <v>75</v>
      </c>
      <c r="W66" s="109">
        <v>105</v>
      </c>
      <c r="X66" s="109">
        <v>80</v>
      </c>
      <c r="Y66" s="109">
        <v>89</v>
      </c>
      <c r="Z66" s="109">
        <v>105</v>
      </c>
    </row>
    <row r="67" spans="1:26" x14ac:dyDescent="0.25">
      <c r="S67" s="112" t="s">
        <v>40</v>
      </c>
      <c r="T67" s="112"/>
      <c r="U67" s="109"/>
      <c r="V67" s="109">
        <v>105</v>
      </c>
      <c r="W67" s="109">
        <v>193</v>
      </c>
      <c r="X67" s="109">
        <v>161</v>
      </c>
      <c r="Y67" s="109">
        <v>157</v>
      </c>
      <c r="Z67" s="109">
        <v>165</v>
      </c>
    </row>
    <row r="68" spans="1:26" x14ac:dyDescent="0.25">
      <c r="S68" s="112" t="s">
        <v>41</v>
      </c>
      <c r="T68" s="112"/>
      <c r="U68" s="109"/>
      <c r="V68" s="109">
        <v>69</v>
      </c>
      <c r="W68" s="109">
        <v>128</v>
      </c>
      <c r="X68" s="109">
        <v>100</v>
      </c>
      <c r="Y68" s="109">
        <v>99</v>
      </c>
      <c r="Z68" s="109">
        <v>169</v>
      </c>
    </row>
    <row r="69" spans="1:26" x14ac:dyDescent="0.25">
      <c r="S69" s="112" t="s">
        <v>42</v>
      </c>
      <c r="T69" s="112"/>
      <c r="U69" s="109"/>
      <c r="V69" s="109">
        <v>61</v>
      </c>
      <c r="W69" s="109">
        <v>139</v>
      </c>
      <c r="X69" s="109">
        <v>85</v>
      </c>
      <c r="Y69" s="109">
        <v>104</v>
      </c>
      <c r="Z69" s="109">
        <v>98</v>
      </c>
    </row>
    <row r="70" spans="1:26" x14ac:dyDescent="0.25">
      <c r="S70" s="112" t="s">
        <v>43</v>
      </c>
      <c r="T70" s="112"/>
      <c r="U70" s="109"/>
      <c r="V70" s="109">
        <v>48</v>
      </c>
      <c r="W70" s="109">
        <v>110</v>
      </c>
      <c r="X70" s="109">
        <v>84</v>
      </c>
      <c r="Y70" s="109">
        <v>113</v>
      </c>
      <c r="Z70" s="109">
        <v>122</v>
      </c>
    </row>
    <row r="71" spans="1:26" x14ac:dyDescent="0.25">
      <c r="S71" s="112" t="s">
        <v>44</v>
      </c>
      <c r="T71" s="112"/>
      <c r="U71" s="109"/>
      <c r="V71" s="109">
        <v>59</v>
      </c>
      <c r="W71" s="109">
        <v>105</v>
      </c>
      <c r="X71" s="109">
        <v>78</v>
      </c>
      <c r="Y71" s="109">
        <v>77</v>
      </c>
      <c r="Z71" s="109">
        <v>71</v>
      </c>
    </row>
    <row r="72" spans="1:26" x14ac:dyDescent="0.25">
      <c r="S72" s="112" t="s">
        <v>45</v>
      </c>
      <c r="T72" s="112"/>
      <c r="U72" s="109"/>
      <c r="V72" s="109">
        <v>66</v>
      </c>
      <c r="W72" s="109">
        <v>126</v>
      </c>
      <c r="X72" s="109">
        <v>100</v>
      </c>
      <c r="Y72" s="109">
        <v>111</v>
      </c>
      <c r="Z72" s="109">
        <v>88</v>
      </c>
    </row>
    <row r="73" spans="1:26" x14ac:dyDescent="0.25">
      <c r="S73" s="112" t="s">
        <v>46</v>
      </c>
      <c r="T73" s="112"/>
      <c r="U73" s="109"/>
      <c r="V73" s="109">
        <v>41</v>
      </c>
      <c r="W73" s="109">
        <v>72</v>
      </c>
      <c r="X73" s="109">
        <v>50</v>
      </c>
      <c r="Y73" s="109">
        <v>74</v>
      </c>
      <c r="Z73" s="109">
        <v>101</v>
      </c>
    </row>
    <row r="74" spans="1:26" x14ac:dyDescent="0.25">
      <c r="S74" s="112" t="s">
        <v>47</v>
      </c>
      <c r="T74" s="112"/>
      <c r="U74" s="109"/>
      <c r="V74" s="109">
        <v>39</v>
      </c>
      <c r="W74" s="109">
        <v>58</v>
      </c>
      <c r="X74" s="109">
        <v>55</v>
      </c>
      <c r="Y74" s="109">
        <v>54</v>
      </c>
      <c r="Z74" s="109">
        <v>43</v>
      </c>
    </row>
    <row r="75" spans="1:26" x14ac:dyDescent="0.25">
      <c r="S75" s="112" t="s">
        <v>48</v>
      </c>
      <c r="T75" s="112"/>
      <c r="U75" s="109"/>
      <c r="V75" s="109">
        <v>8</v>
      </c>
      <c r="W75" s="109">
        <v>27</v>
      </c>
      <c r="X75" s="109">
        <v>15</v>
      </c>
      <c r="Y75" s="109">
        <v>20</v>
      </c>
      <c r="Z75" s="109">
        <v>27</v>
      </c>
    </row>
    <row r="76" spans="1:26" x14ac:dyDescent="0.25">
      <c r="S76" s="112" t="s">
        <v>49</v>
      </c>
      <c r="T76" s="112"/>
      <c r="U76" s="109"/>
      <c r="V76" s="109">
        <v>10</v>
      </c>
      <c r="W76" s="109">
        <v>14</v>
      </c>
      <c r="X76" s="109">
        <v>10</v>
      </c>
      <c r="Y76" s="109">
        <v>13</v>
      </c>
      <c r="Z76" s="109">
        <v>7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5</v>
      </c>
      <c r="X77" s="109">
        <v>4</v>
      </c>
      <c r="Y77" s="109">
        <v>4</v>
      </c>
      <c r="Z77" s="109">
        <v>9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614</v>
      </c>
      <c r="W80" s="109">
        <v>1140</v>
      </c>
      <c r="X80" s="109">
        <v>873</v>
      </c>
      <c r="Y80" s="109">
        <v>957</v>
      </c>
      <c r="Z80" s="109">
        <v>1044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Roper Gulf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30</v>
      </c>
      <c r="W83" s="109">
        <v>61</v>
      </c>
      <c r="X83" s="109">
        <v>42</v>
      </c>
      <c r="Y83" s="109">
        <v>56</v>
      </c>
      <c r="Z83" s="109">
        <v>61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130</v>
      </c>
      <c r="G84" s="141"/>
      <c r="H84" s="47"/>
      <c r="I84" s="47"/>
      <c r="J84" s="47"/>
      <c r="K84" s="47"/>
      <c r="L84" s="141" t="s">
        <v>0</v>
      </c>
      <c r="M84" s="141"/>
      <c r="N84" s="141" t="s">
        <v>130</v>
      </c>
      <c r="O84" s="141"/>
      <c r="S84" s="112" t="s">
        <v>57</v>
      </c>
      <c r="T84" s="112"/>
      <c r="U84" s="109"/>
      <c r="V84" s="109">
        <v>47</v>
      </c>
      <c r="W84" s="109">
        <v>79</v>
      </c>
      <c r="X84" s="109">
        <v>50</v>
      </c>
      <c r="Y84" s="109">
        <v>61</v>
      </c>
      <c r="Z84" s="109">
        <v>66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2018-19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2018-19</v>
      </c>
      <c r="O85" s="141"/>
      <c r="S85" s="112" t="s">
        <v>125</v>
      </c>
      <c r="T85" s="112"/>
      <c r="U85" s="109"/>
      <c r="V85" s="109">
        <v>50</v>
      </c>
      <c r="W85" s="109">
        <v>64</v>
      </c>
      <c r="X85" s="109">
        <v>58</v>
      </c>
      <c r="Y85" s="109">
        <v>60</v>
      </c>
      <c r="Z85" s="109">
        <v>71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2,236</v>
      </c>
      <c r="D86" s="93">
        <f t="shared" ref="D86:D91" si="4">AD4</f>
        <v>0.11354581673306763</v>
      </c>
      <c r="E86" s="94">
        <f t="shared" ref="E86:E91" si="5">AD4</f>
        <v>0.11354581673306763</v>
      </c>
      <c r="F86" s="93">
        <f t="shared" ref="F86:F91" si="6">AF4</f>
        <v>0.77601270849880866</v>
      </c>
      <c r="G86" s="94">
        <f t="shared" ref="G86:G91" si="7">AF4</f>
        <v>0.77601270849880866</v>
      </c>
      <c r="H86" s="56"/>
      <c r="I86" s="56"/>
      <c r="J86" s="140" t="str">
        <f>'State data for spotlight'!J4</f>
        <v>231,839</v>
      </c>
      <c r="K86" s="140"/>
      <c r="L86" s="93">
        <f>'State data for spotlight'!L4</f>
        <v>1.5457054005518778E-2</v>
      </c>
      <c r="M86" s="94">
        <f>'State data for spotlight'!L4</f>
        <v>1.5457054005518778E-2</v>
      </c>
      <c r="N86" s="93">
        <f>'State data for spotlight'!N4</f>
        <v>0.12496785307033509</v>
      </c>
      <c r="O86" s="94">
        <f>'State data for spotlight'!N4</f>
        <v>0.12496785307033509</v>
      </c>
      <c r="S86" s="112" t="s">
        <v>126</v>
      </c>
      <c r="T86" s="112"/>
      <c r="U86" s="109"/>
      <c r="V86" s="109">
        <v>88</v>
      </c>
      <c r="W86" s="109">
        <v>135</v>
      </c>
      <c r="X86" s="109">
        <v>96</v>
      </c>
      <c r="Y86" s="109">
        <v>110</v>
      </c>
      <c r="Z86" s="109">
        <v>98</v>
      </c>
    </row>
    <row r="87" spans="1:30" ht="15" customHeight="1" x14ac:dyDescent="0.25">
      <c r="A87" s="95" t="s">
        <v>4</v>
      </c>
      <c r="B87" s="48"/>
      <c r="C87" s="56" t="str">
        <f t="shared" si="3"/>
        <v>1,191</v>
      </c>
      <c r="D87" s="93">
        <f t="shared" si="4"/>
        <v>0.14080459770114939</v>
      </c>
      <c r="E87" s="94">
        <f t="shared" si="5"/>
        <v>0.14080459770114939</v>
      </c>
      <c r="F87" s="93">
        <f t="shared" si="6"/>
        <v>0.84651162790697665</v>
      </c>
      <c r="G87" s="94">
        <f t="shared" si="7"/>
        <v>0.84651162790697665</v>
      </c>
      <c r="H87" s="56"/>
      <c r="I87" s="56"/>
      <c r="J87" s="140" t="str">
        <f>'State data for spotlight'!J5</f>
        <v>120,390</v>
      </c>
      <c r="K87" s="140"/>
      <c r="L87" s="93">
        <f>'State data for spotlight'!L5</f>
        <v>2.2967702465013229E-2</v>
      </c>
      <c r="M87" s="94">
        <f>'State data for spotlight'!L5</f>
        <v>2.2967702465013229E-2</v>
      </c>
      <c r="N87" s="93">
        <f>'State data for spotlight'!N5</f>
        <v>0.11692504661972225</v>
      </c>
      <c r="O87" s="94">
        <f>'State data for spotlight'!N5</f>
        <v>0.11692504661972225</v>
      </c>
      <c r="S87" s="112" t="s">
        <v>127</v>
      </c>
      <c r="T87" s="112"/>
      <c r="U87" s="109"/>
      <c r="V87" s="109">
        <v>12</v>
      </c>
      <c r="W87" s="109">
        <v>11</v>
      </c>
      <c r="X87" s="109">
        <v>12</v>
      </c>
      <c r="Y87" s="109">
        <v>14</v>
      </c>
      <c r="Z87" s="109">
        <v>17</v>
      </c>
    </row>
    <row r="88" spans="1:30" ht="15" customHeight="1" x14ac:dyDescent="0.25">
      <c r="A88" s="95" t="s">
        <v>5</v>
      </c>
      <c r="B88" s="48"/>
      <c r="C88" s="56" t="str">
        <f t="shared" si="3"/>
        <v>1,045</v>
      </c>
      <c r="D88" s="93">
        <f t="shared" si="4"/>
        <v>9.081419624217113E-2</v>
      </c>
      <c r="E88" s="94">
        <f t="shared" si="5"/>
        <v>9.081419624217113E-2</v>
      </c>
      <c r="F88" s="93">
        <f t="shared" si="6"/>
        <v>0.68820678513731814</v>
      </c>
      <c r="G88" s="94">
        <f t="shared" si="7"/>
        <v>0.68820678513731814</v>
      </c>
      <c r="H88" s="56"/>
      <c r="I88" s="56"/>
      <c r="J88" s="140" t="str">
        <f>'State data for spotlight'!J6</f>
        <v>111,242</v>
      </c>
      <c r="K88" s="140"/>
      <c r="L88" s="93">
        <f>'State data for spotlight'!L6</f>
        <v>7.5081738563393952E-3</v>
      </c>
      <c r="M88" s="94">
        <f>'State data for spotlight'!L6</f>
        <v>7.5081738563393952E-3</v>
      </c>
      <c r="N88" s="93">
        <f>'State data for spotlight'!N6</f>
        <v>0.13162365339816695</v>
      </c>
      <c r="O88" s="94">
        <f>'State data for spotlight'!N6</f>
        <v>0.13162365339816695</v>
      </c>
      <c r="S88" s="112" t="s">
        <v>128</v>
      </c>
      <c r="T88" s="112"/>
      <c r="U88" s="109"/>
      <c r="V88" s="109">
        <v>10</v>
      </c>
      <c r="W88" s="109">
        <v>16</v>
      </c>
      <c r="X88" s="109">
        <v>13</v>
      </c>
      <c r="Y88" s="109">
        <v>12</v>
      </c>
      <c r="Z88" s="109">
        <v>17</v>
      </c>
    </row>
    <row r="89" spans="1:30" ht="15" customHeight="1" x14ac:dyDescent="0.25">
      <c r="A89" s="48" t="s">
        <v>6</v>
      </c>
      <c r="B89" s="48"/>
      <c r="C89" s="56" t="str">
        <f t="shared" si="3"/>
        <v>1,484</v>
      </c>
      <c r="D89" s="93">
        <f t="shared" si="4"/>
        <v>0.1017074981440238</v>
      </c>
      <c r="E89" s="94">
        <f t="shared" si="5"/>
        <v>0.1017074981440238</v>
      </c>
      <c r="F89" s="93">
        <f t="shared" si="6"/>
        <v>0.715606936416185</v>
      </c>
      <c r="G89" s="94">
        <f t="shared" si="7"/>
        <v>0.715606936416185</v>
      </c>
      <c r="H89" s="56"/>
      <c r="I89" s="56"/>
      <c r="J89" s="140" t="str">
        <f>'State data for spotlight'!J7</f>
        <v>142,883</v>
      </c>
      <c r="K89" s="140"/>
      <c r="L89" s="93">
        <f>'State data for spotlight'!L7</f>
        <v>2.3575849618889366E-2</v>
      </c>
      <c r="M89" s="94">
        <f>'State data for spotlight'!L7</f>
        <v>2.3575849618889366E-2</v>
      </c>
      <c r="N89" s="93">
        <f>'State data for spotlight'!N7</f>
        <v>4.6355627485298756E-2</v>
      </c>
      <c r="O89" s="94">
        <f>'State data for spotlight'!N7</f>
        <v>4.6355627485298756E-2</v>
      </c>
      <c r="S89" s="112" t="s">
        <v>129</v>
      </c>
      <c r="T89" s="112"/>
      <c r="U89" s="109"/>
      <c r="V89" s="109">
        <v>33</v>
      </c>
      <c r="W89" s="109">
        <v>67</v>
      </c>
      <c r="X89" s="109">
        <v>61</v>
      </c>
      <c r="Y89" s="109">
        <v>67</v>
      </c>
      <c r="Z89" s="109">
        <v>74</v>
      </c>
    </row>
    <row r="90" spans="1:30" ht="15" customHeight="1" x14ac:dyDescent="0.25">
      <c r="A90" s="48" t="s">
        <v>95</v>
      </c>
      <c r="B90" s="48"/>
      <c r="C90" s="56" t="str">
        <f t="shared" si="3"/>
        <v>$31,008</v>
      </c>
      <c r="D90" s="93">
        <f t="shared" si="4"/>
        <v>7.185717954771631E-2</v>
      </c>
      <c r="E90" s="94">
        <f t="shared" si="5"/>
        <v>7.185717954771631E-2</v>
      </c>
      <c r="F90" s="93">
        <f t="shared" si="6"/>
        <v>-1.5057493170700709E-2</v>
      </c>
      <c r="G90" s="94">
        <f t="shared" si="7"/>
        <v>-1.5057493170700709E-2</v>
      </c>
      <c r="H90" s="56"/>
      <c r="I90" s="56"/>
      <c r="J90" s="56"/>
      <c r="K90" s="56" t="str">
        <f>'State data for spotlight'!J8</f>
        <v>$52,157</v>
      </c>
      <c r="L90" s="93">
        <f>'State data for spotlight'!L8</f>
        <v>3.730443858580057E-2</v>
      </c>
      <c r="M90" s="94">
        <f>'State data for spotlight'!L8</f>
        <v>3.730443858580057E-2</v>
      </c>
      <c r="N90" s="93">
        <f>'State data for spotlight'!N8</f>
        <v>6.8432071451983045E-2</v>
      </c>
      <c r="O90" s="94">
        <f>'State data for spotlight'!N8</f>
        <v>6.8432071451983045E-2</v>
      </c>
      <c r="S90" s="112" t="s">
        <v>58</v>
      </c>
      <c r="T90" s="112"/>
      <c r="U90" s="109"/>
      <c r="V90" s="109">
        <v>57</v>
      </c>
      <c r="W90" s="109">
        <v>122</v>
      </c>
      <c r="X90" s="109">
        <v>103</v>
      </c>
      <c r="Y90" s="109">
        <v>93</v>
      </c>
      <c r="Z90" s="109">
        <v>94</v>
      </c>
    </row>
    <row r="91" spans="1:30" ht="15" customHeight="1" x14ac:dyDescent="0.25">
      <c r="A91" s="48" t="s">
        <v>7</v>
      </c>
      <c r="B91" s="48"/>
      <c r="C91" s="56" t="str">
        <f t="shared" si="3"/>
        <v>$64.1 mil</v>
      </c>
      <c r="D91" s="93">
        <f t="shared" si="4"/>
        <v>9.8146991012145302E-2</v>
      </c>
      <c r="E91" s="94">
        <f t="shared" si="5"/>
        <v>9.8146991012145302E-2</v>
      </c>
      <c r="F91" s="93">
        <f t="shared" si="6"/>
        <v>0.71610054926863409</v>
      </c>
      <c r="G91" s="94">
        <f t="shared" si="7"/>
        <v>0.71610054926863409</v>
      </c>
      <c r="H91" s="56"/>
      <c r="I91" s="56"/>
      <c r="J91" s="56"/>
      <c r="K91" s="56" t="str">
        <f>'State data for spotlight'!J9</f>
        <v>$10.7 bil</v>
      </c>
      <c r="L91" s="93">
        <f>'State data for spotlight'!L9</f>
        <v>6.1565168558201044E-2</v>
      </c>
      <c r="M91" s="94">
        <f>'State data for spotlight'!L9</f>
        <v>6.1565168558201044E-2</v>
      </c>
      <c r="N91" s="93">
        <f>'State data for spotlight'!N9</f>
        <v>0.18858544211512585</v>
      </c>
      <c r="O91" s="94">
        <f>'State data for spotlight'!N9</f>
        <v>0.18858544211512585</v>
      </c>
      <c r="S91" s="115" t="s">
        <v>53</v>
      </c>
      <c r="T91" s="115"/>
      <c r="U91" s="109"/>
      <c r="V91" s="109">
        <v>431</v>
      </c>
      <c r="W91" s="109">
        <v>787</v>
      </c>
      <c r="X91" s="109">
        <v>618</v>
      </c>
      <c r="Y91" s="109">
        <v>714</v>
      </c>
      <c r="Z91" s="109">
        <v>797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131</v>
      </c>
      <c r="S93" s="112" t="s">
        <v>56</v>
      </c>
      <c r="T93" s="112"/>
      <c r="U93" s="109"/>
      <c r="V93" s="109">
        <v>28</v>
      </c>
      <c r="W93" s="109">
        <v>40</v>
      </c>
      <c r="X93" s="109">
        <v>33</v>
      </c>
      <c r="Y93" s="109">
        <v>44</v>
      </c>
      <c r="Z93" s="109">
        <v>54</v>
      </c>
    </row>
    <row r="94" spans="1:30" ht="15" customHeight="1" x14ac:dyDescent="0.25">
      <c r="A94" s="136" t="s">
        <v>132</v>
      </c>
      <c r="S94" s="112" t="s">
        <v>57</v>
      </c>
      <c r="T94" s="112"/>
      <c r="U94" s="109"/>
      <c r="V94" s="109">
        <v>82</v>
      </c>
      <c r="W94" s="109">
        <v>137</v>
      </c>
      <c r="X94" s="109">
        <v>109</v>
      </c>
      <c r="Y94" s="109">
        <v>120</v>
      </c>
      <c r="Z94" s="109">
        <v>103</v>
      </c>
    </row>
    <row r="95" spans="1:30" ht="15" customHeight="1" x14ac:dyDescent="0.25">
      <c r="A95" s="137" t="s">
        <v>159</v>
      </c>
      <c r="S95" s="112" t="s">
        <v>125</v>
      </c>
      <c r="T95" s="112"/>
      <c r="U95" s="109"/>
      <c r="V95" s="109">
        <v>16</v>
      </c>
      <c r="W95" s="109">
        <v>17</v>
      </c>
      <c r="X95" s="109">
        <v>13</v>
      </c>
      <c r="Y95" s="109">
        <v>13</v>
      </c>
      <c r="Z95" s="109">
        <v>11</v>
      </c>
    </row>
    <row r="96" spans="1:30" ht="15" customHeight="1" x14ac:dyDescent="0.25">
      <c r="A96" s="135" t="s">
        <v>151</v>
      </c>
      <c r="S96" s="112" t="s">
        <v>126</v>
      </c>
      <c r="T96" s="112"/>
      <c r="U96" s="109"/>
      <c r="V96" s="109">
        <v>121</v>
      </c>
      <c r="W96" s="109">
        <v>225</v>
      </c>
      <c r="X96" s="109">
        <v>154</v>
      </c>
      <c r="Y96" s="109">
        <v>157</v>
      </c>
      <c r="Z96" s="109">
        <v>174</v>
      </c>
    </row>
    <row r="97" spans="1:32" ht="15" customHeight="1" x14ac:dyDescent="0.25">
      <c r="A97" s="137" t="s">
        <v>164</v>
      </c>
      <c r="S97" s="112" t="s">
        <v>127</v>
      </c>
      <c r="T97" s="112"/>
      <c r="U97" s="109"/>
      <c r="V97" s="109">
        <v>50</v>
      </c>
      <c r="W97" s="109">
        <v>71</v>
      </c>
      <c r="X97" s="109">
        <v>59</v>
      </c>
      <c r="Y97" s="109">
        <v>59</v>
      </c>
      <c r="Z97" s="109">
        <v>55</v>
      </c>
    </row>
    <row r="98" spans="1:32" ht="15" customHeight="1" x14ac:dyDescent="0.25">
      <c r="A98" s="137" t="s">
        <v>167</v>
      </c>
      <c r="S98" s="112" t="s">
        <v>128</v>
      </c>
      <c r="T98" s="112"/>
      <c r="U98" s="109"/>
      <c r="V98" s="109">
        <v>25</v>
      </c>
      <c r="W98" s="109">
        <v>34</v>
      </c>
      <c r="X98" s="109">
        <v>25</v>
      </c>
      <c r="Y98" s="109">
        <v>35</v>
      </c>
      <c r="Z98" s="109">
        <v>41</v>
      </c>
    </row>
    <row r="99" spans="1:32" ht="15" customHeight="1" x14ac:dyDescent="0.25">
      <c r="S99" s="112" t="s">
        <v>129</v>
      </c>
      <c r="T99" s="112"/>
      <c r="U99" s="109"/>
      <c r="V99" s="109">
        <v>5</v>
      </c>
      <c r="W99" s="109">
        <v>16</v>
      </c>
      <c r="X99" s="109">
        <v>5</v>
      </c>
      <c r="Y99" s="109">
        <v>12</v>
      </c>
      <c r="Z99" s="109">
        <v>20</v>
      </c>
    </row>
    <row r="100" spans="1:32" ht="15" customHeight="1" x14ac:dyDescent="0.25">
      <c r="S100" s="112" t="s">
        <v>58</v>
      </c>
      <c r="T100" s="112"/>
      <c r="U100" s="109"/>
      <c r="V100" s="109">
        <v>42</v>
      </c>
      <c r="W100" s="109">
        <v>67</v>
      </c>
      <c r="X100" s="109">
        <v>44</v>
      </c>
      <c r="Y100" s="109">
        <v>57</v>
      </c>
      <c r="Z100" s="109">
        <v>62</v>
      </c>
    </row>
    <row r="101" spans="1:32" x14ac:dyDescent="0.25">
      <c r="A101" s="16"/>
      <c r="S101" s="115" t="s">
        <v>53</v>
      </c>
      <c r="T101" s="115"/>
      <c r="U101" s="109"/>
      <c r="V101" s="109">
        <v>430</v>
      </c>
      <c r="W101" s="109">
        <v>793</v>
      </c>
      <c r="X101" s="109">
        <v>598</v>
      </c>
      <c r="Y101" s="109">
        <v>631</v>
      </c>
      <c r="Z101" s="109">
        <v>682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133</v>
      </c>
      <c r="W103" s="103" t="s">
        <v>154</v>
      </c>
      <c r="X103" s="103" t="s">
        <v>162</v>
      </c>
      <c r="Y103" s="103" t="s">
        <v>165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725</v>
      </c>
      <c r="W104" s="109">
        <v>1007</v>
      </c>
      <c r="X104" s="109">
        <v>972</v>
      </c>
      <c r="Y104" s="109">
        <v>1237</v>
      </c>
      <c r="Z104" s="109">
        <v>1532</v>
      </c>
      <c r="AB104" s="106" t="str">
        <f>TEXT(Z104,"###,###")</f>
        <v>1,532</v>
      </c>
      <c r="AD104" s="127">
        <f>Z104/($Z$4)*100</f>
        <v>68.51520572450805</v>
      </c>
      <c r="AF104" s="106"/>
    </row>
    <row r="105" spans="1:32" x14ac:dyDescent="0.25">
      <c r="S105" s="112" t="s">
        <v>17</v>
      </c>
      <c r="T105" s="112"/>
      <c r="U105" s="109"/>
      <c r="V105" s="109">
        <v>539</v>
      </c>
      <c r="W105" s="109">
        <v>980</v>
      </c>
      <c r="X105" s="109">
        <v>759</v>
      </c>
      <c r="Y105" s="109">
        <v>701</v>
      </c>
      <c r="Z105" s="109">
        <v>647</v>
      </c>
      <c r="AB105" s="106" t="str">
        <f>TEXT(Z105,"###,###")</f>
        <v>647</v>
      </c>
      <c r="AD105" s="127">
        <f>Z105/($Z$4)*100</f>
        <v>28.935599284436492</v>
      </c>
      <c r="AF105" s="106"/>
    </row>
    <row r="106" spans="1:32" x14ac:dyDescent="0.25">
      <c r="S106" s="115" t="s">
        <v>53</v>
      </c>
      <c r="T106" s="115"/>
      <c r="U106" s="117"/>
      <c r="V106" s="117">
        <v>1264</v>
      </c>
      <c r="W106" s="117">
        <v>1987</v>
      </c>
      <c r="X106" s="117">
        <v>1731</v>
      </c>
      <c r="Y106" s="117">
        <v>1938</v>
      </c>
      <c r="Z106" s="117">
        <v>2179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65</v>
      </c>
      <c r="W108" s="109">
        <v>220</v>
      </c>
      <c r="X108" s="109">
        <v>120</v>
      </c>
      <c r="Y108" s="109">
        <v>159</v>
      </c>
      <c r="Z108" s="109">
        <v>131</v>
      </c>
      <c r="AB108" s="106" t="str">
        <f>TEXT(Z108,"###,###")</f>
        <v>131</v>
      </c>
      <c r="AD108" s="127">
        <f>Z108/($Z$4)*100</f>
        <v>5.8586762075134171</v>
      </c>
      <c r="AF108" s="106"/>
    </row>
    <row r="109" spans="1:32" x14ac:dyDescent="0.25">
      <c r="S109" s="112" t="s">
        <v>20</v>
      </c>
      <c r="T109" s="112"/>
      <c r="U109" s="109"/>
      <c r="V109" s="109">
        <v>194</v>
      </c>
      <c r="W109" s="109">
        <v>447</v>
      </c>
      <c r="X109" s="109">
        <v>244</v>
      </c>
      <c r="Y109" s="109">
        <v>355</v>
      </c>
      <c r="Z109" s="109">
        <v>434</v>
      </c>
      <c r="AB109" s="106" t="str">
        <f>TEXT(Z109,"###,###")</f>
        <v>434</v>
      </c>
      <c r="AD109" s="127">
        <f>Z109/($Z$4)*100</f>
        <v>19.409660107334524</v>
      </c>
      <c r="AF109" s="106"/>
    </row>
    <row r="110" spans="1:32" x14ac:dyDescent="0.25">
      <c r="S110" s="112" t="s">
        <v>21</v>
      </c>
      <c r="T110" s="112"/>
      <c r="U110" s="109"/>
      <c r="V110" s="109">
        <v>491</v>
      </c>
      <c r="W110" s="109">
        <v>814</v>
      </c>
      <c r="X110" s="109">
        <v>686</v>
      </c>
      <c r="Y110" s="109">
        <v>708</v>
      </c>
      <c r="Z110" s="109">
        <v>923</v>
      </c>
      <c r="AB110" s="106" t="str">
        <f>TEXT(Z110,"###,###")</f>
        <v>923</v>
      </c>
      <c r="AD110" s="127">
        <f>Z110/($Z$4)*100</f>
        <v>41.279069767441861</v>
      </c>
      <c r="AF110" s="106"/>
    </row>
    <row r="111" spans="1:32" x14ac:dyDescent="0.25">
      <c r="S111" s="112" t="s">
        <v>22</v>
      </c>
      <c r="T111" s="112"/>
      <c r="U111" s="109"/>
      <c r="V111" s="109">
        <v>459</v>
      </c>
      <c r="W111" s="109">
        <v>750</v>
      </c>
      <c r="X111" s="109">
        <v>681</v>
      </c>
      <c r="Y111" s="109">
        <v>718</v>
      </c>
      <c r="Z111" s="109">
        <v>681</v>
      </c>
      <c r="AB111" s="106" t="str">
        <f>TEXT(Z111,"###,###")</f>
        <v>681</v>
      </c>
      <c r="AD111" s="127">
        <f>Z111/($Z$4)*100</f>
        <v>30.456171735241504</v>
      </c>
      <c r="AF111" s="106"/>
    </row>
    <row r="112" spans="1:32" x14ac:dyDescent="0.25">
      <c r="S112" s="115" t="s">
        <v>53</v>
      </c>
      <c r="T112" s="115"/>
      <c r="U112" s="109"/>
      <c r="V112" s="109">
        <v>1261</v>
      </c>
      <c r="W112" s="109">
        <v>2301</v>
      </c>
      <c r="X112" s="109">
        <v>1807</v>
      </c>
      <c r="Y112" s="109">
        <v>2004</v>
      </c>
      <c r="Z112" s="109">
        <v>2236</v>
      </c>
    </row>
    <row r="113" spans="19:32" x14ac:dyDescent="0.25">
      <c r="AB113" s="122" t="s">
        <v>24</v>
      </c>
      <c r="AC113" s="103"/>
      <c r="AD113" s="103" t="s">
        <v>122</v>
      </c>
      <c r="AF113" s="103" t="s">
        <v>123</v>
      </c>
    </row>
    <row r="114" spans="19:32" x14ac:dyDescent="0.25">
      <c r="S114" s="112" t="s">
        <v>86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87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96</v>
      </c>
      <c r="T118" s="128"/>
      <c r="U118" s="128"/>
      <c r="V118" s="128">
        <v>39.619999999999997</v>
      </c>
      <c r="W118" s="128">
        <v>39.61</v>
      </c>
      <c r="X118" s="128">
        <v>40.81</v>
      </c>
      <c r="Y118" s="128">
        <v>40</v>
      </c>
      <c r="Z118" s="128">
        <v>39.32</v>
      </c>
      <c r="AB118" s="106" t="str">
        <f>TEXT(Z118,"##.0")</f>
        <v>39.3</v>
      </c>
    </row>
    <row r="120" spans="19:32" x14ac:dyDescent="0.25">
      <c r="S120" s="98" t="s">
        <v>97</v>
      </c>
      <c r="T120" s="109"/>
      <c r="U120" s="109"/>
      <c r="V120" s="109">
        <v>817</v>
      </c>
      <c r="W120" s="109">
        <v>1498</v>
      </c>
      <c r="X120" s="109">
        <v>1146</v>
      </c>
      <c r="Y120" s="109">
        <v>1269</v>
      </c>
      <c r="Z120" s="109">
        <v>1405</v>
      </c>
      <c r="AB120" s="106" t="str">
        <f>TEXT(Z120,"###,###")</f>
        <v>1,405</v>
      </c>
    </row>
    <row r="121" spans="19:32" x14ac:dyDescent="0.25">
      <c r="S121" s="98" t="s">
        <v>98</v>
      </c>
      <c r="T121" s="109"/>
      <c r="U121" s="109"/>
      <c r="V121" s="109">
        <v>19</v>
      </c>
      <c r="W121" s="109">
        <v>30</v>
      </c>
      <c r="X121" s="109">
        <v>31</v>
      </c>
      <c r="Y121" s="109">
        <v>24</v>
      </c>
      <c r="Z121" s="109">
        <v>30</v>
      </c>
      <c r="AB121" s="106" t="str">
        <f>TEXT(Z121,"###,###")</f>
        <v>30</v>
      </c>
    </row>
    <row r="122" spans="19:32" x14ac:dyDescent="0.25">
      <c r="S122" s="98" t="s">
        <v>99</v>
      </c>
      <c r="T122" s="109"/>
      <c r="U122" s="109"/>
      <c r="V122" s="109">
        <v>27</v>
      </c>
      <c r="W122" s="109">
        <v>57</v>
      </c>
      <c r="X122" s="109">
        <v>49</v>
      </c>
      <c r="Y122" s="109">
        <v>51</v>
      </c>
      <c r="Z122" s="109">
        <v>46</v>
      </c>
      <c r="AB122" s="106" t="str">
        <f>TEXT(Z122,"###,###")</f>
        <v>46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100</v>
      </c>
      <c r="T124" s="109"/>
      <c r="U124" s="109"/>
      <c r="V124" s="109">
        <v>844</v>
      </c>
      <c r="W124" s="109">
        <v>1555</v>
      </c>
      <c r="X124" s="109">
        <v>1195</v>
      </c>
      <c r="Y124" s="109">
        <v>1320</v>
      </c>
      <c r="Z124" s="109">
        <v>1451</v>
      </c>
      <c r="AB124" s="106" t="str">
        <f>TEXT(Z124,"###,###")</f>
        <v>1,451</v>
      </c>
      <c r="AD124" s="124">
        <f>Z124/$Z$7*100</f>
        <v>97.776280323450138</v>
      </c>
    </row>
    <row r="125" spans="19:32" x14ac:dyDescent="0.25">
      <c r="S125" s="98" t="s">
        <v>101</v>
      </c>
      <c r="T125" s="109"/>
      <c r="U125" s="109"/>
      <c r="V125" s="109">
        <v>46</v>
      </c>
      <c r="W125" s="109">
        <v>87</v>
      </c>
      <c r="X125" s="109">
        <v>80</v>
      </c>
      <c r="Y125" s="109">
        <v>75</v>
      </c>
      <c r="Z125" s="109">
        <v>76</v>
      </c>
      <c r="AB125" s="106" t="str">
        <f>TEXT(Z125,"###,###")</f>
        <v>76</v>
      </c>
      <c r="AD125" s="124">
        <f>Z125/$Z$7*100</f>
        <v>5.1212938005390836</v>
      </c>
    </row>
    <row r="127" spans="19:32" x14ac:dyDescent="0.25">
      <c r="S127" s="98" t="s">
        <v>102</v>
      </c>
      <c r="T127" s="109"/>
      <c r="U127" s="109"/>
      <c r="V127" s="109">
        <v>434</v>
      </c>
      <c r="W127" s="109">
        <v>786</v>
      </c>
      <c r="X127" s="109">
        <v>622</v>
      </c>
      <c r="Y127" s="109">
        <v>711</v>
      </c>
      <c r="Z127" s="109">
        <v>792</v>
      </c>
      <c r="AB127" s="106" t="str">
        <f>TEXT(Z127,"###,###")</f>
        <v>792</v>
      </c>
      <c r="AD127" s="124">
        <f>Z127/$Z$7*100</f>
        <v>53.36927223719676</v>
      </c>
    </row>
    <row r="128" spans="19:32" x14ac:dyDescent="0.25">
      <c r="S128" s="98" t="s">
        <v>103</v>
      </c>
      <c r="T128" s="109"/>
      <c r="U128" s="109"/>
      <c r="V128" s="109">
        <v>428</v>
      </c>
      <c r="W128" s="109">
        <v>794</v>
      </c>
      <c r="X128" s="109">
        <v>596</v>
      </c>
      <c r="Y128" s="109">
        <v>632</v>
      </c>
      <c r="Z128" s="109">
        <v>682</v>
      </c>
      <c r="AB128" s="106" t="str">
        <f>TEXT(Z128,"###,###")</f>
        <v>682</v>
      </c>
      <c r="AD128" s="124">
        <f>Z128/$Z$7*100</f>
        <v>45.956873315363886</v>
      </c>
    </row>
    <row r="130" spans="19:20" x14ac:dyDescent="0.25">
      <c r="S130" s="98" t="s">
        <v>155</v>
      </c>
      <c r="T130" s="124">
        <v>94.676549865229106</v>
      </c>
    </row>
    <row r="131" spans="19:20" x14ac:dyDescent="0.25">
      <c r="S131" s="98" t="s">
        <v>156</v>
      </c>
      <c r="T131" s="124">
        <v>2.0215633423180592</v>
      </c>
    </row>
    <row r="132" spans="19:20" x14ac:dyDescent="0.25">
      <c r="S132" s="98" t="s">
        <v>157</v>
      </c>
      <c r="T132" s="124">
        <v>3.0997304582210243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7DC7E27-2CC1-41CE-84C3-7C34D00EF31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A5CBA789-EE7D-4ACD-86C8-A9B96756D20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430924EE-4FF5-4CB4-82D7-7FA36696803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25214402-4464-4097-A421-821E2AE0CAD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78FF-96D9-4D3B-9361-D4086E2B619A}">
  <sheetPr codeName="Sheet77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117</v>
      </c>
      <c r="T1" s="96"/>
      <c r="U1" s="96"/>
      <c r="V1" s="96"/>
      <c r="W1" s="96"/>
      <c r="X1" s="96"/>
      <c r="Y1" s="97" t="s">
        <v>146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88</v>
      </c>
      <c r="U2" s="100" t="s">
        <v>124</v>
      </c>
      <c r="V2" s="100" t="s">
        <v>133</v>
      </c>
      <c r="W2" s="100" t="s">
        <v>154</v>
      </c>
      <c r="X2" s="100" t="s">
        <v>162</v>
      </c>
      <c r="Y2" s="100" t="s">
        <v>165</v>
      </c>
      <c r="Z2" s="100" t="s">
        <v>169</v>
      </c>
      <c r="AB2" s="142" t="str">
        <f>$Z$2</f>
        <v>2022-23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117</v>
      </c>
      <c r="Y3" s="102" t="s">
        <v>146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13.14 Tiwi Islands, Northern Territory, 2022-23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722</v>
      </c>
      <c r="W4" s="105">
        <v>699</v>
      </c>
      <c r="X4" s="105">
        <v>786</v>
      </c>
      <c r="Y4" s="105">
        <v>958</v>
      </c>
      <c r="Z4" s="105">
        <v>912</v>
      </c>
      <c r="AB4" s="106" t="str">
        <f>TEXT(Z4,"###,###")</f>
        <v>912</v>
      </c>
      <c r="AD4" s="107">
        <f>Z4/Y4-1</f>
        <v>-4.801670146137782E-2</v>
      </c>
      <c r="AF4" s="107">
        <f>Z4/V4-1</f>
        <v>0.26315789473684204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80</v>
      </c>
      <c r="T5" s="105"/>
      <c r="U5" s="105"/>
      <c r="V5" s="105">
        <v>389</v>
      </c>
      <c r="W5" s="105">
        <v>356</v>
      </c>
      <c r="X5" s="105">
        <v>402</v>
      </c>
      <c r="Y5" s="105">
        <v>477</v>
      </c>
      <c r="Z5" s="105">
        <v>462</v>
      </c>
      <c r="AB5" s="106" t="str">
        <f>TEXT(Z5,"###,###")</f>
        <v>462</v>
      </c>
      <c r="AD5" s="107">
        <f t="shared" ref="AD5:AD9" si="0">Z5/Y5-1</f>
        <v>-3.1446540880503138E-2</v>
      </c>
      <c r="AF5" s="107">
        <f t="shared" ref="AF5:AF9" si="1">Z5/V5-1</f>
        <v>0.18766066838046269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81</v>
      </c>
      <c r="T6" s="105"/>
      <c r="U6" s="105"/>
      <c r="V6" s="105">
        <v>336</v>
      </c>
      <c r="W6" s="105">
        <v>344</v>
      </c>
      <c r="X6" s="105">
        <v>384</v>
      </c>
      <c r="Y6" s="105">
        <v>483</v>
      </c>
      <c r="Z6" s="105">
        <v>449</v>
      </c>
      <c r="AB6" s="106" t="str">
        <f>TEXT(Z6,"###,###")</f>
        <v>449</v>
      </c>
      <c r="AD6" s="107">
        <f t="shared" si="0"/>
        <v>-7.0393374741200776E-2</v>
      </c>
      <c r="AF6" s="107">
        <f t="shared" si="1"/>
        <v>0.33630952380952372</v>
      </c>
    </row>
    <row r="7" spans="1:32" ht="16.5" customHeight="1" thickBot="1" x14ac:dyDescent="0.3">
      <c r="A7" s="60" t="str">
        <f>"QUICK STATS for "&amp;Z2&amp;" *"</f>
        <v>QUICK STATS for 2022-23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519</v>
      </c>
      <c r="W7" s="105">
        <v>510</v>
      </c>
      <c r="X7" s="105">
        <v>546</v>
      </c>
      <c r="Y7" s="105">
        <v>604</v>
      </c>
      <c r="Z7" s="105">
        <v>630</v>
      </c>
      <c r="AB7" s="106" t="str">
        <f>TEXT(Z7,"###,###")</f>
        <v>630</v>
      </c>
      <c r="AD7" s="107">
        <f t="shared" si="0"/>
        <v>4.3046357615894149E-2</v>
      </c>
      <c r="AF7" s="107">
        <f t="shared" si="1"/>
        <v>0.21387283236994215</v>
      </c>
    </row>
    <row r="8" spans="1:32" ht="17.25" customHeight="1" x14ac:dyDescent="0.25">
      <c r="A8" s="61" t="s">
        <v>12</v>
      </c>
      <c r="B8" s="62"/>
      <c r="C8" s="28"/>
      <c r="D8" s="63" t="str">
        <f>AB4</f>
        <v>912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630</v>
      </c>
      <c r="P8" s="64"/>
      <c r="S8" s="104" t="s">
        <v>82</v>
      </c>
      <c r="T8" s="105"/>
      <c r="U8" s="105"/>
      <c r="V8" s="105">
        <v>28881</v>
      </c>
      <c r="W8" s="105">
        <v>25974.84</v>
      </c>
      <c r="X8" s="105">
        <v>25030.05</v>
      </c>
      <c r="Y8" s="105">
        <v>24574.29</v>
      </c>
      <c r="Z8" s="105">
        <v>23498.26</v>
      </c>
      <c r="AB8" s="106" t="str">
        <f>TEXT(Z8,"$###,###")</f>
        <v>$23,498</v>
      </c>
      <c r="AD8" s="107">
        <f t="shared" si="0"/>
        <v>-4.3786819476778427E-2</v>
      </c>
      <c r="AF8" s="107">
        <f t="shared" si="1"/>
        <v>-0.1863765105086389</v>
      </c>
    </row>
    <row r="9" spans="1:32" x14ac:dyDescent="0.25">
      <c r="A9" s="29" t="s">
        <v>14</v>
      </c>
      <c r="B9" s="68"/>
      <c r="C9" s="69"/>
      <c r="D9" s="70">
        <f>AD104</f>
        <v>50.548245614035089</v>
      </c>
      <c r="E9" s="71" t="s">
        <v>83</v>
      </c>
      <c r="F9" s="23"/>
      <c r="G9" s="72" t="s">
        <v>80</v>
      </c>
      <c r="H9" s="69"/>
      <c r="I9" s="68"/>
      <c r="J9" s="69"/>
      <c r="K9" s="68"/>
      <c r="L9" s="68"/>
      <c r="M9" s="73"/>
      <c r="N9" s="69"/>
      <c r="O9" s="70">
        <f>AD127</f>
        <v>46.19047619047619</v>
      </c>
      <c r="P9" s="71" t="s">
        <v>83</v>
      </c>
      <c r="S9" s="104" t="s">
        <v>7</v>
      </c>
      <c r="T9" s="105"/>
      <c r="U9" s="105"/>
      <c r="V9" s="105">
        <v>18703362</v>
      </c>
      <c r="W9" s="105">
        <v>19235975</v>
      </c>
      <c r="X9" s="105">
        <v>20637606</v>
      </c>
      <c r="Y9" s="105">
        <v>21792221</v>
      </c>
      <c r="Z9" s="105">
        <v>24171685</v>
      </c>
      <c r="AB9" s="106" t="str">
        <f>TEXT(Z9/1000000,"$#,###.0")&amp;" mil"</f>
        <v>$24.2 mil</v>
      </c>
      <c r="AD9" s="107">
        <f t="shared" si="0"/>
        <v>0.10918868710077789</v>
      </c>
      <c r="AF9" s="107">
        <f t="shared" si="1"/>
        <v>0.29237112557624667</v>
      </c>
    </row>
    <row r="10" spans="1:32" x14ac:dyDescent="0.25">
      <c r="A10" s="29" t="s">
        <v>17</v>
      </c>
      <c r="B10" s="68"/>
      <c r="C10" s="69"/>
      <c r="D10" s="70">
        <f>AD105</f>
        <v>48.684210526315788</v>
      </c>
      <c r="E10" s="71" t="s">
        <v>83</v>
      </c>
      <c r="F10" s="23"/>
      <c r="G10" s="72" t="s">
        <v>81</v>
      </c>
      <c r="H10" s="69"/>
      <c r="I10" s="68"/>
      <c r="J10" s="69"/>
      <c r="K10" s="68"/>
      <c r="L10" s="68"/>
      <c r="M10" s="73"/>
      <c r="N10" s="69"/>
      <c r="O10" s="70">
        <f>AD128</f>
        <v>53.015873015873019</v>
      </c>
      <c r="P10" s="71" t="s">
        <v>83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84</v>
      </c>
      <c r="H11" s="76"/>
      <c r="I11" s="77"/>
      <c r="J11" s="77"/>
      <c r="K11" s="77"/>
      <c r="L11" s="77"/>
      <c r="M11" s="68"/>
      <c r="N11" s="69"/>
      <c r="O11" s="70">
        <f>T130</f>
        <v>98.571428571428584</v>
      </c>
      <c r="P11" s="71" t="s">
        <v>83</v>
      </c>
      <c r="S11" s="104" t="s">
        <v>29</v>
      </c>
      <c r="T11" s="109"/>
      <c r="U11" s="109"/>
      <c r="V11" s="109">
        <v>711</v>
      </c>
      <c r="W11" s="109">
        <v>692</v>
      </c>
      <c r="X11" s="109">
        <v>777</v>
      </c>
      <c r="Y11" s="109">
        <v>948</v>
      </c>
      <c r="Z11" s="109">
        <v>902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0</v>
      </c>
      <c r="P12" s="71" t="s">
        <v>83</v>
      </c>
      <c r="S12" s="104" t="s">
        <v>30</v>
      </c>
      <c r="T12" s="109"/>
      <c r="U12" s="109"/>
      <c r="V12" s="109">
        <v>11</v>
      </c>
      <c r="W12" s="109">
        <v>10</v>
      </c>
      <c r="X12" s="109">
        <v>9</v>
      </c>
      <c r="Y12" s="109">
        <v>8</v>
      </c>
      <c r="Z12" s="109">
        <v>11</v>
      </c>
    </row>
    <row r="13" spans="1:32" ht="15" customHeight="1" x14ac:dyDescent="0.25">
      <c r="A13" s="29" t="s">
        <v>19</v>
      </c>
      <c r="B13" s="69"/>
      <c r="C13" s="69"/>
      <c r="D13" s="70">
        <f>AD108</f>
        <v>3.6184210526315792</v>
      </c>
      <c r="E13" s="71" t="s">
        <v>83</v>
      </c>
      <c r="F13" s="23"/>
      <c r="G13" s="143" t="s">
        <v>158</v>
      </c>
      <c r="H13" s="144"/>
      <c r="I13" s="144"/>
      <c r="J13" s="144"/>
      <c r="K13" s="144"/>
      <c r="L13" s="144"/>
      <c r="M13" s="78"/>
      <c r="N13" s="69"/>
      <c r="O13" s="70">
        <f>T132</f>
        <v>1.1111111111111112</v>
      </c>
      <c r="P13" s="71" t="s">
        <v>83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7.7850877192982466</v>
      </c>
      <c r="E14" s="71" t="s">
        <v>83</v>
      </c>
      <c r="F14" s="23"/>
      <c r="G14" s="75" t="s">
        <v>93</v>
      </c>
      <c r="H14" s="68"/>
      <c r="I14" s="68"/>
      <c r="J14" s="68"/>
      <c r="K14" s="74"/>
      <c r="L14" s="69"/>
      <c r="M14" s="68"/>
      <c r="N14" s="69"/>
      <c r="O14" s="74" t="str">
        <f>AB118</f>
        <v>39.4</v>
      </c>
      <c r="P14" s="71" t="s">
        <v>94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68.421052631578945</v>
      </c>
      <c r="E15" s="71" t="s">
        <v>83</v>
      </c>
      <c r="F15" s="23"/>
      <c r="G15" s="32" t="s">
        <v>152</v>
      </c>
      <c r="H15" s="69"/>
      <c r="I15" s="69"/>
      <c r="J15" s="69"/>
      <c r="K15" s="79"/>
      <c r="L15" s="69"/>
      <c r="M15" s="69"/>
      <c r="N15" s="69"/>
      <c r="O15" s="70">
        <f>AB38</f>
        <v>21.621621621621621</v>
      </c>
      <c r="P15" s="71" t="s">
        <v>83</v>
      </c>
      <c r="S15" s="112" t="s">
        <v>59</v>
      </c>
      <c r="T15" s="112"/>
      <c r="U15" s="113"/>
      <c r="V15" s="113">
        <v>47</v>
      </c>
      <c r="W15" s="113">
        <v>0</v>
      </c>
      <c r="X15" s="113">
        <v>12</v>
      </c>
      <c r="Y15" s="109">
        <v>16</v>
      </c>
      <c r="Z15" s="109">
        <v>11</v>
      </c>
      <c r="AB15" s="114">
        <f t="shared" ref="AB15:AB34" si="2">IF(Z15="np",0,Z15/$Z$34)</f>
        <v>1.2008733624454149E-2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19.736842105263158</v>
      </c>
      <c r="E16" s="82" t="s">
        <v>83</v>
      </c>
      <c r="F16" s="23"/>
      <c r="G16" s="83" t="s">
        <v>153</v>
      </c>
      <c r="H16" s="34"/>
      <c r="I16" s="34"/>
      <c r="J16" s="34"/>
      <c r="K16" s="35"/>
      <c r="L16" s="34"/>
      <c r="M16" s="34"/>
      <c r="N16" s="34"/>
      <c r="O16" s="81">
        <f>AB37</f>
        <v>78.378378378378372</v>
      </c>
      <c r="P16" s="36" t="s">
        <v>83</v>
      </c>
      <c r="S16" s="112" t="s">
        <v>60</v>
      </c>
      <c r="T16" s="112"/>
      <c r="U16" s="113"/>
      <c r="V16" s="113">
        <v>0</v>
      </c>
      <c r="W16" s="113">
        <v>0</v>
      </c>
      <c r="X16" s="113">
        <v>0</v>
      </c>
      <c r="Y16" s="109">
        <v>0</v>
      </c>
      <c r="Z16" s="109">
        <v>0</v>
      </c>
      <c r="AB16" s="114">
        <f t="shared" si="2"/>
        <v>0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61</v>
      </c>
      <c r="T17" s="112"/>
      <c r="U17" s="113"/>
      <c r="V17" s="113">
        <v>0</v>
      </c>
      <c r="W17" s="113">
        <v>4</v>
      </c>
      <c r="X17" s="113">
        <v>1</v>
      </c>
      <c r="Y17" s="109">
        <v>0</v>
      </c>
      <c r="Z17" s="109">
        <v>0</v>
      </c>
      <c r="AB17" s="114">
        <f t="shared" si="2"/>
        <v>0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163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62</v>
      </c>
      <c r="T18" s="112"/>
      <c r="U18" s="113"/>
      <c r="V18" s="113">
        <v>0</v>
      </c>
      <c r="W18" s="113">
        <v>0</v>
      </c>
      <c r="X18" s="113">
        <v>0</v>
      </c>
      <c r="Y18" s="109">
        <v>0</v>
      </c>
      <c r="Z18" s="109">
        <v>0</v>
      </c>
      <c r="AB18" s="114">
        <f t="shared" si="2"/>
        <v>0</v>
      </c>
    </row>
    <row r="19" spans="1:28" x14ac:dyDescent="0.25">
      <c r="A19" s="60" t="str">
        <f>$S$1&amp;" ("&amp;$V$2&amp;" to "&amp;$Z$2&amp;")"</f>
        <v>Tiwi Islands (2018-19 to 2022-23)</v>
      </c>
      <c r="B19" s="60"/>
      <c r="C19" s="60"/>
      <c r="D19" s="60"/>
      <c r="E19" s="60"/>
      <c r="F19" s="60"/>
      <c r="G19" s="60" t="str">
        <f>$S$1&amp;" ("&amp;$V$2&amp;" to "&amp;$Z$2&amp;")"</f>
        <v>Tiwi Islands (2018-19 to 2022-23)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63</v>
      </c>
      <c r="T19" s="112"/>
      <c r="U19" s="113"/>
      <c r="V19" s="113">
        <v>17</v>
      </c>
      <c r="W19" s="113">
        <v>6</v>
      </c>
      <c r="X19" s="113">
        <v>18</v>
      </c>
      <c r="Y19" s="109">
        <v>17</v>
      </c>
      <c r="Z19" s="109">
        <v>19</v>
      </c>
      <c r="AB19" s="114">
        <f t="shared" si="2"/>
        <v>2.074235807860262E-2</v>
      </c>
    </row>
    <row r="20" spans="1:28" x14ac:dyDescent="0.25">
      <c r="S20" s="112" t="s">
        <v>64</v>
      </c>
      <c r="T20" s="112"/>
      <c r="U20" s="113"/>
      <c r="V20" s="113">
        <v>0</v>
      </c>
      <c r="W20" s="113">
        <v>0</v>
      </c>
      <c r="X20" s="113">
        <v>0</v>
      </c>
      <c r="Y20" s="109">
        <v>0</v>
      </c>
      <c r="Z20" s="109">
        <v>0</v>
      </c>
      <c r="AB20" s="114">
        <f t="shared" si="2"/>
        <v>0</v>
      </c>
    </row>
    <row r="21" spans="1:28" x14ac:dyDescent="0.25">
      <c r="S21" s="112" t="s">
        <v>65</v>
      </c>
      <c r="T21" s="112"/>
      <c r="U21" s="113"/>
      <c r="V21" s="113">
        <v>38</v>
      </c>
      <c r="W21" s="113">
        <v>36</v>
      </c>
      <c r="X21" s="113">
        <v>92</v>
      </c>
      <c r="Y21" s="109">
        <v>100</v>
      </c>
      <c r="Z21" s="109">
        <v>62</v>
      </c>
      <c r="AB21" s="114">
        <f t="shared" si="2"/>
        <v>6.768558951965066E-2</v>
      </c>
    </row>
    <row r="22" spans="1:28" x14ac:dyDescent="0.25">
      <c r="S22" s="112" t="s">
        <v>66</v>
      </c>
      <c r="T22" s="112"/>
      <c r="U22" s="113"/>
      <c r="V22" s="113">
        <v>31</v>
      </c>
      <c r="W22" s="113">
        <v>23</v>
      </c>
      <c r="X22" s="113">
        <v>17</v>
      </c>
      <c r="Y22" s="109">
        <v>41</v>
      </c>
      <c r="Z22" s="109">
        <v>52</v>
      </c>
      <c r="AB22" s="114">
        <f t="shared" si="2"/>
        <v>5.6768558951965066E-2</v>
      </c>
    </row>
    <row r="23" spans="1:28" x14ac:dyDescent="0.25">
      <c r="S23" s="112" t="s">
        <v>67</v>
      </c>
      <c r="T23" s="112"/>
      <c r="U23" s="113"/>
      <c r="V23" s="113">
        <v>3</v>
      </c>
      <c r="W23" s="113">
        <v>3</v>
      </c>
      <c r="X23" s="113">
        <v>14</v>
      </c>
      <c r="Y23" s="109">
        <v>9</v>
      </c>
      <c r="Z23" s="109">
        <v>10</v>
      </c>
      <c r="AB23" s="114">
        <f t="shared" si="2"/>
        <v>1.0917030567685589E-2</v>
      </c>
    </row>
    <row r="24" spans="1:28" x14ac:dyDescent="0.25">
      <c r="S24" s="112" t="s">
        <v>68</v>
      </c>
      <c r="T24" s="112"/>
      <c r="U24" s="113"/>
      <c r="V24" s="113">
        <v>5</v>
      </c>
      <c r="W24" s="113">
        <v>0</v>
      </c>
      <c r="X24" s="113">
        <v>0</v>
      </c>
      <c r="Y24" s="109">
        <v>0</v>
      </c>
      <c r="Z24" s="109">
        <v>0</v>
      </c>
      <c r="AB24" s="114">
        <f t="shared" si="2"/>
        <v>0</v>
      </c>
    </row>
    <row r="25" spans="1:28" x14ac:dyDescent="0.25">
      <c r="S25" s="112" t="s">
        <v>69</v>
      </c>
      <c r="T25" s="112"/>
      <c r="U25" s="113"/>
      <c r="V25" s="113">
        <v>5</v>
      </c>
      <c r="W25" s="113">
        <v>5</v>
      </c>
      <c r="X25" s="113">
        <v>2</v>
      </c>
      <c r="Y25" s="109">
        <v>6</v>
      </c>
      <c r="Z25" s="109">
        <v>3</v>
      </c>
      <c r="AB25" s="114">
        <f t="shared" si="2"/>
        <v>3.2751091703056767E-3</v>
      </c>
    </row>
    <row r="26" spans="1:28" x14ac:dyDescent="0.25">
      <c r="S26" s="112" t="s">
        <v>70</v>
      </c>
      <c r="T26" s="112"/>
      <c r="U26" s="113"/>
      <c r="V26" s="113">
        <v>0</v>
      </c>
      <c r="W26" s="113">
        <v>3</v>
      </c>
      <c r="X26" s="113">
        <v>0</v>
      </c>
      <c r="Y26" s="109">
        <v>0</v>
      </c>
      <c r="Z26" s="109">
        <v>0</v>
      </c>
      <c r="AB26" s="114">
        <f t="shared" si="2"/>
        <v>0</v>
      </c>
    </row>
    <row r="27" spans="1:28" x14ac:dyDescent="0.25">
      <c r="S27" s="112" t="s">
        <v>71</v>
      </c>
      <c r="T27" s="112"/>
      <c r="U27" s="113"/>
      <c r="V27" s="113">
        <v>4</v>
      </c>
      <c r="W27" s="113">
        <v>3</v>
      </c>
      <c r="X27" s="113">
        <v>7</v>
      </c>
      <c r="Y27" s="109">
        <v>42</v>
      </c>
      <c r="Z27" s="109">
        <v>17</v>
      </c>
      <c r="AB27" s="114">
        <f t="shared" si="2"/>
        <v>1.8558951965065504E-2</v>
      </c>
    </row>
    <row r="28" spans="1:28" x14ac:dyDescent="0.25">
      <c r="S28" s="112" t="s">
        <v>72</v>
      </c>
      <c r="T28" s="112"/>
      <c r="U28" s="113"/>
      <c r="V28" s="113">
        <v>14</v>
      </c>
      <c r="W28" s="113">
        <v>25</v>
      </c>
      <c r="X28" s="113">
        <v>14</v>
      </c>
      <c r="Y28" s="109">
        <v>35</v>
      </c>
      <c r="Z28" s="109">
        <v>37</v>
      </c>
      <c r="AB28" s="114">
        <f t="shared" si="2"/>
        <v>4.0393013100436678E-2</v>
      </c>
    </row>
    <row r="29" spans="1:28" x14ac:dyDescent="0.25">
      <c r="S29" s="112" t="s">
        <v>73</v>
      </c>
      <c r="T29" s="112"/>
      <c r="U29" s="113"/>
      <c r="V29" s="113">
        <v>163</v>
      </c>
      <c r="W29" s="113">
        <v>155</v>
      </c>
      <c r="X29" s="113">
        <v>178</v>
      </c>
      <c r="Y29" s="109">
        <v>201</v>
      </c>
      <c r="Z29" s="109">
        <v>155</v>
      </c>
      <c r="AB29" s="114">
        <f t="shared" si="2"/>
        <v>0.16921397379912664</v>
      </c>
    </row>
    <row r="30" spans="1:28" x14ac:dyDescent="0.25">
      <c r="S30" s="112" t="s">
        <v>74</v>
      </c>
      <c r="T30" s="112"/>
      <c r="U30" s="113"/>
      <c r="V30" s="113">
        <v>162</v>
      </c>
      <c r="W30" s="113">
        <v>167</v>
      </c>
      <c r="X30" s="113">
        <v>180</v>
      </c>
      <c r="Y30" s="109">
        <v>241</v>
      </c>
      <c r="Z30" s="109">
        <v>218</v>
      </c>
      <c r="AB30" s="114">
        <f t="shared" si="2"/>
        <v>0.23799126637554585</v>
      </c>
    </row>
    <row r="31" spans="1:28" x14ac:dyDescent="0.25">
      <c r="S31" s="112" t="s">
        <v>75</v>
      </c>
      <c r="T31" s="112"/>
      <c r="U31" s="113"/>
      <c r="V31" s="113">
        <v>90</v>
      </c>
      <c r="W31" s="113">
        <v>87</v>
      </c>
      <c r="X31" s="113">
        <v>81</v>
      </c>
      <c r="Y31" s="109">
        <v>55</v>
      </c>
      <c r="Z31" s="109">
        <v>101</v>
      </c>
      <c r="AB31" s="114">
        <f t="shared" si="2"/>
        <v>0.11026200873362445</v>
      </c>
    </row>
    <row r="32" spans="1:28" ht="15.75" customHeight="1" x14ac:dyDescent="0.25">
      <c r="A32" s="60" t="str">
        <f>"Distribution of jobs per industry "&amp;"("&amp;Z2&amp;") *"</f>
        <v>Distribution of jobs per industry (2022-23)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76</v>
      </c>
      <c r="T32" s="112"/>
      <c r="U32" s="113"/>
      <c r="V32" s="113">
        <v>16</v>
      </c>
      <c r="W32" s="113">
        <v>6</v>
      </c>
      <c r="X32" s="113">
        <v>3</v>
      </c>
      <c r="Y32" s="109">
        <v>5</v>
      </c>
      <c r="Z32" s="109">
        <v>8</v>
      </c>
      <c r="AB32" s="114">
        <f t="shared" si="2"/>
        <v>8.7336244541484712E-3</v>
      </c>
    </row>
    <row r="33" spans="19:32" x14ac:dyDescent="0.25">
      <c r="S33" s="112" t="s">
        <v>77</v>
      </c>
      <c r="T33" s="112"/>
      <c r="U33" s="113"/>
      <c r="V33" s="113">
        <v>109</v>
      </c>
      <c r="W33" s="113">
        <v>157</v>
      </c>
      <c r="X33" s="113">
        <v>136</v>
      </c>
      <c r="Y33" s="109">
        <v>168</v>
      </c>
      <c r="Z33" s="109">
        <v>196</v>
      </c>
      <c r="AB33" s="114">
        <f t="shared" si="2"/>
        <v>0.21397379912663755</v>
      </c>
    </row>
    <row r="34" spans="19:32" x14ac:dyDescent="0.25">
      <c r="S34" s="115" t="s">
        <v>53</v>
      </c>
      <c r="T34" s="115"/>
      <c r="U34" s="116"/>
      <c r="V34" s="116">
        <v>724</v>
      </c>
      <c r="W34" s="116">
        <v>699</v>
      </c>
      <c r="X34" s="116">
        <v>786</v>
      </c>
      <c r="Y34" s="117">
        <v>960</v>
      </c>
      <c r="Z34" s="117">
        <v>916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85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423</v>
      </c>
      <c r="W37" s="109">
        <v>409</v>
      </c>
      <c r="X37" s="109">
        <v>413</v>
      </c>
      <c r="Y37" s="109">
        <v>438</v>
      </c>
      <c r="Z37" s="109">
        <v>493</v>
      </c>
      <c r="AB37" s="129">
        <f>Z37/Z40*100</f>
        <v>78.378378378378372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97</v>
      </c>
      <c r="W38" s="109">
        <v>99</v>
      </c>
      <c r="X38" s="109">
        <v>136</v>
      </c>
      <c r="Y38" s="109">
        <v>164</v>
      </c>
      <c r="Z38" s="109">
        <v>136</v>
      </c>
      <c r="AB38" s="129">
        <f>Z38/Z40*100</f>
        <v>21.621621621621621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520</v>
      </c>
      <c r="W40" s="109">
        <v>508</v>
      </c>
      <c r="X40" s="109">
        <v>549</v>
      </c>
      <c r="Y40" s="109">
        <v>602</v>
      </c>
      <c r="Z40" s="109">
        <v>629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0</v>
      </c>
      <c r="W45" s="109">
        <v>0</v>
      </c>
      <c r="X45" s="109">
        <v>3</v>
      </c>
      <c r="Y45" s="109">
        <v>3</v>
      </c>
      <c r="Z45" s="109">
        <v>0</v>
      </c>
    </row>
    <row r="46" spans="19:32" x14ac:dyDescent="0.25">
      <c r="S46" s="112" t="s">
        <v>38</v>
      </c>
      <c r="T46" s="112"/>
      <c r="U46" s="109"/>
      <c r="V46" s="109">
        <v>17</v>
      </c>
      <c r="W46" s="109">
        <v>11</v>
      </c>
      <c r="X46" s="109">
        <v>21</v>
      </c>
      <c r="Y46" s="109">
        <v>26</v>
      </c>
      <c r="Z46" s="109">
        <v>15</v>
      </c>
    </row>
    <row r="47" spans="19:32" x14ac:dyDescent="0.25">
      <c r="S47" s="112" t="s">
        <v>39</v>
      </c>
      <c r="T47" s="112"/>
      <c r="U47" s="109"/>
      <c r="V47" s="109">
        <v>35</v>
      </c>
      <c r="W47" s="109">
        <v>26</v>
      </c>
      <c r="X47" s="109">
        <v>18</v>
      </c>
      <c r="Y47" s="109">
        <v>33</v>
      </c>
      <c r="Z47" s="109">
        <v>50</v>
      </c>
    </row>
    <row r="48" spans="19:32" x14ac:dyDescent="0.25">
      <c r="S48" s="112" t="s">
        <v>40</v>
      </c>
      <c r="T48" s="112"/>
      <c r="U48" s="109"/>
      <c r="V48" s="109">
        <v>44</v>
      </c>
      <c r="W48" s="109">
        <v>41</v>
      </c>
      <c r="X48" s="109">
        <v>47</v>
      </c>
      <c r="Y48" s="109">
        <v>62</v>
      </c>
      <c r="Z48" s="109">
        <v>45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61</v>
      </c>
      <c r="W49" s="109">
        <v>54</v>
      </c>
      <c r="X49" s="109">
        <v>56</v>
      </c>
      <c r="Y49" s="109">
        <v>46</v>
      </c>
      <c r="Z49" s="109">
        <v>67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Tiwi Islands (2022-23)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67</v>
      </c>
      <c r="W50" s="109">
        <v>57</v>
      </c>
      <c r="X50" s="109">
        <v>63</v>
      </c>
      <c r="Y50" s="109">
        <v>67</v>
      </c>
      <c r="Z50" s="109">
        <v>58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48</v>
      </c>
      <c r="W51" s="109">
        <v>41</v>
      </c>
      <c r="X51" s="109">
        <v>48</v>
      </c>
      <c r="Y51" s="109">
        <v>68</v>
      </c>
      <c r="Z51" s="109">
        <v>69</v>
      </c>
    </row>
    <row r="52" spans="1:26" ht="15" customHeight="1" x14ac:dyDescent="0.25">
      <c r="S52" s="112" t="s">
        <v>44</v>
      </c>
      <c r="T52" s="112"/>
      <c r="U52" s="109"/>
      <c r="V52" s="109">
        <v>37</v>
      </c>
      <c r="W52" s="109">
        <v>33</v>
      </c>
      <c r="X52" s="109">
        <v>39</v>
      </c>
      <c r="Y52" s="109">
        <v>53</v>
      </c>
      <c r="Z52" s="109">
        <v>47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32</v>
      </c>
      <c r="W53" s="109">
        <v>33</v>
      </c>
      <c r="X53" s="109">
        <v>43</v>
      </c>
      <c r="Y53" s="109">
        <v>40</v>
      </c>
      <c r="Z53" s="109">
        <v>38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23</v>
      </c>
      <c r="W54" s="109">
        <v>30</v>
      </c>
      <c r="X54" s="109">
        <v>21</v>
      </c>
      <c r="Y54" s="109">
        <v>31</v>
      </c>
      <c r="Z54" s="109">
        <v>33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20</v>
      </c>
      <c r="W55" s="109">
        <v>16</v>
      </c>
      <c r="X55" s="109">
        <v>22</v>
      </c>
      <c r="Y55" s="109">
        <v>25</v>
      </c>
      <c r="Z55" s="109">
        <v>23</v>
      </c>
    </row>
    <row r="56" spans="1:26" ht="15" customHeight="1" x14ac:dyDescent="0.25">
      <c r="S56" s="112" t="s">
        <v>48</v>
      </c>
      <c r="T56" s="112"/>
      <c r="U56" s="109"/>
      <c r="V56" s="109">
        <v>9</v>
      </c>
      <c r="W56" s="109">
        <v>18</v>
      </c>
      <c r="X56" s="109">
        <v>16</v>
      </c>
      <c r="Y56" s="109">
        <v>16</v>
      </c>
      <c r="Z56" s="109">
        <v>15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0</v>
      </c>
      <c r="W57" s="109">
        <v>0</v>
      </c>
      <c r="X57" s="109">
        <v>4</v>
      </c>
      <c r="Y57" s="109">
        <v>7</v>
      </c>
      <c r="Z57" s="109">
        <v>3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5</v>
      </c>
      <c r="W58" s="109">
        <v>0</v>
      </c>
      <c r="X58" s="109">
        <v>0</v>
      </c>
      <c r="Y58" s="109">
        <v>0</v>
      </c>
      <c r="Z58" s="109">
        <v>0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1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389</v>
      </c>
      <c r="W61" s="109">
        <v>353</v>
      </c>
      <c r="X61" s="109">
        <v>402</v>
      </c>
      <c r="Y61" s="109">
        <v>478</v>
      </c>
      <c r="Z61" s="109">
        <v>457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6</v>
      </c>
      <c r="W64" s="109">
        <v>0</v>
      </c>
      <c r="X64" s="109">
        <v>5</v>
      </c>
      <c r="Y64" s="109">
        <v>0</v>
      </c>
      <c r="Z64" s="109">
        <v>3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Tiwi Islands (2022-23)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16</v>
      </c>
      <c r="W65" s="109">
        <v>16</v>
      </c>
      <c r="X65" s="109">
        <v>26</v>
      </c>
      <c r="Y65" s="109">
        <v>34</v>
      </c>
      <c r="Z65" s="109">
        <v>23</v>
      </c>
    </row>
    <row r="66" spans="1:26" x14ac:dyDescent="0.25">
      <c r="S66" s="112" t="s">
        <v>39</v>
      </c>
      <c r="T66" s="112"/>
      <c r="U66" s="109"/>
      <c r="V66" s="109">
        <v>40</v>
      </c>
      <c r="W66" s="109">
        <v>26</v>
      </c>
      <c r="X66" s="109">
        <v>41</v>
      </c>
      <c r="Y66" s="109">
        <v>47</v>
      </c>
      <c r="Z66" s="109">
        <v>37</v>
      </c>
    </row>
    <row r="67" spans="1:26" x14ac:dyDescent="0.25">
      <c r="S67" s="112" t="s">
        <v>40</v>
      </c>
      <c r="T67" s="112"/>
      <c r="U67" s="109"/>
      <c r="V67" s="109">
        <v>45</v>
      </c>
      <c r="W67" s="109">
        <v>49</v>
      </c>
      <c r="X67" s="109">
        <v>44</v>
      </c>
      <c r="Y67" s="109">
        <v>81</v>
      </c>
      <c r="Z67" s="109">
        <v>73</v>
      </c>
    </row>
    <row r="68" spans="1:26" x14ac:dyDescent="0.25">
      <c r="S68" s="112" t="s">
        <v>41</v>
      </c>
      <c r="T68" s="112"/>
      <c r="U68" s="109"/>
      <c r="V68" s="109">
        <v>45</v>
      </c>
      <c r="W68" s="109">
        <v>54</v>
      </c>
      <c r="X68" s="109">
        <v>38</v>
      </c>
      <c r="Y68" s="109">
        <v>57</v>
      </c>
      <c r="Z68" s="109">
        <v>65</v>
      </c>
    </row>
    <row r="69" spans="1:26" x14ac:dyDescent="0.25">
      <c r="S69" s="112" t="s">
        <v>42</v>
      </c>
      <c r="T69" s="112"/>
      <c r="U69" s="109"/>
      <c r="V69" s="109">
        <v>35</v>
      </c>
      <c r="W69" s="109">
        <v>39</v>
      </c>
      <c r="X69" s="109">
        <v>52</v>
      </c>
      <c r="Y69" s="109">
        <v>60</v>
      </c>
      <c r="Z69" s="109">
        <v>48</v>
      </c>
    </row>
    <row r="70" spans="1:26" x14ac:dyDescent="0.25">
      <c r="S70" s="112" t="s">
        <v>43</v>
      </c>
      <c r="T70" s="112"/>
      <c r="U70" s="109"/>
      <c r="V70" s="109">
        <v>33</v>
      </c>
      <c r="W70" s="109">
        <v>37</v>
      </c>
      <c r="X70" s="109">
        <v>27</v>
      </c>
      <c r="Y70" s="109">
        <v>36</v>
      </c>
      <c r="Z70" s="109">
        <v>47</v>
      </c>
    </row>
    <row r="71" spans="1:26" x14ac:dyDescent="0.25">
      <c r="S71" s="112" t="s">
        <v>44</v>
      </c>
      <c r="T71" s="112"/>
      <c r="U71" s="109"/>
      <c r="V71" s="109">
        <v>37</v>
      </c>
      <c r="W71" s="109">
        <v>43</v>
      </c>
      <c r="X71" s="109">
        <v>44</v>
      </c>
      <c r="Y71" s="109">
        <v>50</v>
      </c>
      <c r="Z71" s="109">
        <v>46</v>
      </c>
    </row>
    <row r="72" spans="1:26" x14ac:dyDescent="0.25">
      <c r="S72" s="112" t="s">
        <v>45</v>
      </c>
      <c r="T72" s="112"/>
      <c r="U72" s="109"/>
      <c r="V72" s="109">
        <v>31</v>
      </c>
      <c r="W72" s="109">
        <v>31</v>
      </c>
      <c r="X72" s="109">
        <v>50</v>
      </c>
      <c r="Y72" s="109">
        <v>44</v>
      </c>
      <c r="Z72" s="109">
        <v>50</v>
      </c>
    </row>
    <row r="73" spans="1:26" x14ac:dyDescent="0.25">
      <c r="S73" s="112" t="s">
        <v>46</v>
      </c>
      <c r="T73" s="112"/>
      <c r="U73" s="109"/>
      <c r="V73" s="109">
        <v>25</v>
      </c>
      <c r="W73" s="109">
        <v>25</v>
      </c>
      <c r="X73" s="109">
        <v>27</v>
      </c>
      <c r="Y73" s="109">
        <v>33</v>
      </c>
      <c r="Z73" s="109">
        <v>38</v>
      </c>
    </row>
    <row r="74" spans="1:26" x14ac:dyDescent="0.25">
      <c r="S74" s="112" t="s">
        <v>47</v>
      </c>
      <c r="T74" s="112"/>
      <c r="U74" s="109"/>
      <c r="V74" s="109">
        <v>19</v>
      </c>
      <c r="W74" s="109">
        <v>16</v>
      </c>
      <c r="X74" s="109">
        <v>21</v>
      </c>
      <c r="Y74" s="109">
        <v>22</v>
      </c>
      <c r="Z74" s="109">
        <v>16</v>
      </c>
    </row>
    <row r="75" spans="1:26" x14ac:dyDescent="0.25">
      <c r="S75" s="112" t="s">
        <v>48</v>
      </c>
      <c r="T75" s="112"/>
      <c r="U75" s="109"/>
      <c r="V75" s="109">
        <v>3</v>
      </c>
      <c r="W75" s="109">
        <v>6</v>
      </c>
      <c r="X75" s="109">
        <v>8</v>
      </c>
      <c r="Y75" s="109">
        <v>11</v>
      </c>
      <c r="Z75" s="109">
        <v>8</v>
      </c>
    </row>
    <row r="76" spans="1:26" x14ac:dyDescent="0.25">
      <c r="S76" s="112" t="s">
        <v>49</v>
      </c>
      <c r="T76" s="112"/>
      <c r="U76" s="109"/>
      <c r="V76" s="109">
        <v>0</v>
      </c>
      <c r="W76" s="109">
        <v>0</v>
      </c>
      <c r="X76" s="109">
        <v>0</v>
      </c>
      <c r="Y76" s="109">
        <v>0</v>
      </c>
      <c r="Z76" s="109">
        <v>0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1</v>
      </c>
      <c r="Y77" s="109">
        <v>0</v>
      </c>
      <c r="Z77" s="109">
        <v>0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331</v>
      </c>
      <c r="W80" s="109">
        <v>348</v>
      </c>
      <c r="X80" s="109">
        <v>384</v>
      </c>
      <c r="Y80" s="109">
        <v>479</v>
      </c>
      <c r="Z80" s="109">
        <v>449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Tiwi Islands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15</v>
      </c>
      <c r="W83" s="109">
        <v>14</v>
      </c>
      <c r="X83" s="109">
        <v>19</v>
      </c>
      <c r="Y83" s="109">
        <v>24</v>
      </c>
      <c r="Z83" s="109">
        <v>23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130</v>
      </c>
      <c r="G84" s="141"/>
      <c r="H84" s="47"/>
      <c r="I84" s="47"/>
      <c r="J84" s="47"/>
      <c r="K84" s="47"/>
      <c r="L84" s="141" t="s">
        <v>0</v>
      </c>
      <c r="M84" s="141"/>
      <c r="N84" s="141" t="s">
        <v>130</v>
      </c>
      <c r="O84" s="141"/>
      <c r="S84" s="112" t="s">
        <v>57</v>
      </c>
      <c r="T84" s="112"/>
      <c r="U84" s="109"/>
      <c r="V84" s="109">
        <v>27</v>
      </c>
      <c r="W84" s="109">
        <v>25</v>
      </c>
      <c r="X84" s="109">
        <v>37</v>
      </c>
      <c r="Y84" s="109">
        <v>36</v>
      </c>
      <c r="Z84" s="109">
        <v>28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2018-19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2018-19</v>
      </c>
      <c r="O85" s="141"/>
      <c r="S85" s="112" t="s">
        <v>125</v>
      </c>
      <c r="T85" s="112"/>
      <c r="U85" s="109"/>
      <c r="V85" s="109">
        <v>30</v>
      </c>
      <c r="W85" s="109">
        <v>31</v>
      </c>
      <c r="X85" s="109">
        <v>34</v>
      </c>
      <c r="Y85" s="109">
        <v>37</v>
      </c>
      <c r="Z85" s="109">
        <v>31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912</v>
      </c>
      <c r="D86" s="93">
        <f t="shared" ref="D86:D91" si="4">AD4</f>
        <v>-4.801670146137782E-2</v>
      </c>
      <c r="E86" s="94">
        <f t="shared" ref="E86:E91" si="5">AD4</f>
        <v>-4.801670146137782E-2</v>
      </c>
      <c r="F86" s="93">
        <f t="shared" ref="F86:F91" si="6">AF4</f>
        <v>0.26315789473684204</v>
      </c>
      <c r="G86" s="94">
        <f t="shared" ref="G86:G91" si="7">AF4</f>
        <v>0.26315789473684204</v>
      </c>
      <c r="H86" s="56"/>
      <c r="I86" s="56"/>
      <c r="J86" s="140" t="str">
        <f>'State data for spotlight'!J4</f>
        <v>231,839</v>
      </c>
      <c r="K86" s="140"/>
      <c r="L86" s="93">
        <f>'State data for spotlight'!L4</f>
        <v>1.5457054005518778E-2</v>
      </c>
      <c r="M86" s="94">
        <f>'State data for spotlight'!L4</f>
        <v>1.5457054005518778E-2</v>
      </c>
      <c r="N86" s="93">
        <f>'State data for spotlight'!N4</f>
        <v>0.12496785307033509</v>
      </c>
      <c r="O86" s="94">
        <f>'State data for spotlight'!N4</f>
        <v>0.12496785307033509</v>
      </c>
      <c r="S86" s="112" t="s">
        <v>126</v>
      </c>
      <c r="T86" s="112"/>
      <c r="U86" s="109"/>
      <c r="V86" s="109">
        <v>62</v>
      </c>
      <c r="W86" s="109">
        <v>57</v>
      </c>
      <c r="X86" s="109">
        <v>65</v>
      </c>
      <c r="Y86" s="109">
        <v>63</v>
      </c>
      <c r="Z86" s="109">
        <v>68</v>
      </c>
    </row>
    <row r="87" spans="1:30" ht="15" customHeight="1" x14ac:dyDescent="0.25">
      <c r="A87" s="95" t="s">
        <v>4</v>
      </c>
      <c r="B87" s="48"/>
      <c r="C87" s="56" t="str">
        <f t="shared" si="3"/>
        <v>462</v>
      </c>
      <c r="D87" s="93">
        <f t="shared" si="4"/>
        <v>-3.1446540880503138E-2</v>
      </c>
      <c r="E87" s="94">
        <f t="shared" si="5"/>
        <v>-3.1446540880503138E-2</v>
      </c>
      <c r="F87" s="93">
        <f t="shared" si="6"/>
        <v>0.18766066838046269</v>
      </c>
      <c r="G87" s="94">
        <f t="shared" si="7"/>
        <v>0.18766066838046269</v>
      </c>
      <c r="H87" s="56"/>
      <c r="I87" s="56"/>
      <c r="J87" s="140" t="str">
        <f>'State data for spotlight'!J5</f>
        <v>120,390</v>
      </c>
      <c r="K87" s="140"/>
      <c r="L87" s="93">
        <f>'State data for spotlight'!L5</f>
        <v>2.2967702465013229E-2</v>
      </c>
      <c r="M87" s="94">
        <f>'State data for spotlight'!L5</f>
        <v>2.2967702465013229E-2</v>
      </c>
      <c r="N87" s="93">
        <f>'State data for spotlight'!N5</f>
        <v>0.11692504661972225</v>
      </c>
      <c r="O87" s="94">
        <f>'State data for spotlight'!N5</f>
        <v>0.11692504661972225</v>
      </c>
      <c r="S87" s="112" t="s">
        <v>127</v>
      </c>
      <c r="T87" s="112"/>
      <c r="U87" s="109"/>
      <c r="V87" s="109">
        <v>11</v>
      </c>
      <c r="W87" s="109">
        <v>7</v>
      </c>
      <c r="X87" s="109">
        <v>4</v>
      </c>
      <c r="Y87" s="109">
        <v>8</v>
      </c>
      <c r="Z87" s="109">
        <v>5</v>
      </c>
    </row>
    <row r="88" spans="1:30" ht="15" customHeight="1" x14ac:dyDescent="0.25">
      <c r="A88" s="95" t="s">
        <v>5</v>
      </c>
      <c r="B88" s="48"/>
      <c r="C88" s="56" t="str">
        <f t="shared" si="3"/>
        <v>449</v>
      </c>
      <c r="D88" s="93">
        <f t="shared" si="4"/>
        <v>-7.0393374741200776E-2</v>
      </c>
      <c r="E88" s="94">
        <f t="shared" si="5"/>
        <v>-7.0393374741200776E-2</v>
      </c>
      <c r="F88" s="93">
        <f t="shared" si="6"/>
        <v>0.33630952380952372</v>
      </c>
      <c r="G88" s="94">
        <f t="shared" si="7"/>
        <v>0.33630952380952372</v>
      </c>
      <c r="H88" s="56"/>
      <c r="I88" s="56"/>
      <c r="J88" s="140" t="str">
        <f>'State data for spotlight'!J6</f>
        <v>111,242</v>
      </c>
      <c r="K88" s="140"/>
      <c r="L88" s="93">
        <f>'State data for spotlight'!L6</f>
        <v>7.5081738563393952E-3</v>
      </c>
      <c r="M88" s="94">
        <f>'State data for spotlight'!L6</f>
        <v>7.5081738563393952E-3</v>
      </c>
      <c r="N88" s="93">
        <f>'State data for spotlight'!N6</f>
        <v>0.13162365339816695</v>
      </c>
      <c r="O88" s="94">
        <f>'State data for spotlight'!N6</f>
        <v>0.13162365339816695</v>
      </c>
      <c r="S88" s="112" t="s">
        <v>128</v>
      </c>
      <c r="T88" s="112"/>
      <c r="U88" s="109"/>
      <c r="V88" s="109">
        <v>3</v>
      </c>
      <c r="W88" s="109">
        <v>4</v>
      </c>
      <c r="X88" s="109">
        <v>13</v>
      </c>
      <c r="Y88" s="109">
        <v>3</v>
      </c>
      <c r="Z88" s="109">
        <v>3</v>
      </c>
    </row>
    <row r="89" spans="1:30" ht="15" customHeight="1" x14ac:dyDescent="0.25">
      <c r="A89" s="48" t="s">
        <v>6</v>
      </c>
      <c r="B89" s="48"/>
      <c r="C89" s="56" t="str">
        <f t="shared" si="3"/>
        <v>630</v>
      </c>
      <c r="D89" s="93">
        <f t="shared" si="4"/>
        <v>4.3046357615894149E-2</v>
      </c>
      <c r="E89" s="94">
        <f t="shared" si="5"/>
        <v>4.3046357615894149E-2</v>
      </c>
      <c r="F89" s="93">
        <f t="shared" si="6"/>
        <v>0.21387283236994215</v>
      </c>
      <c r="G89" s="94">
        <f t="shared" si="7"/>
        <v>0.21387283236994215</v>
      </c>
      <c r="H89" s="56"/>
      <c r="I89" s="56"/>
      <c r="J89" s="140" t="str">
        <f>'State data for spotlight'!J7</f>
        <v>142,883</v>
      </c>
      <c r="K89" s="140"/>
      <c r="L89" s="93">
        <f>'State data for spotlight'!L7</f>
        <v>2.3575849618889366E-2</v>
      </c>
      <c r="M89" s="94">
        <f>'State data for spotlight'!L7</f>
        <v>2.3575849618889366E-2</v>
      </c>
      <c r="N89" s="93">
        <f>'State data for spotlight'!N7</f>
        <v>4.6355627485298756E-2</v>
      </c>
      <c r="O89" s="94">
        <f>'State data for spotlight'!N7</f>
        <v>4.6355627485298756E-2</v>
      </c>
      <c r="S89" s="112" t="s">
        <v>129</v>
      </c>
      <c r="T89" s="112"/>
      <c r="U89" s="109"/>
      <c r="V89" s="109">
        <v>11</v>
      </c>
      <c r="W89" s="109">
        <v>13</v>
      </c>
      <c r="X89" s="109">
        <v>10</v>
      </c>
      <c r="Y89" s="109">
        <v>11</v>
      </c>
      <c r="Z89" s="109">
        <v>6</v>
      </c>
    </row>
    <row r="90" spans="1:30" ht="15" customHeight="1" x14ac:dyDescent="0.25">
      <c r="A90" s="48" t="s">
        <v>95</v>
      </c>
      <c r="B90" s="48"/>
      <c r="C90" s="56" t="str">
        <f t="shared" si="3"/>
        <v>$23,498</v>
      </c>
      <c r="D90" s="93">
        <f t="shared" si="4"/>
        <v>-4.3786819476778427E-2</v>
      </c>
      <c r="E90" s="94">
        <f t="shared" si="5"/>
        <v>-4.3786819476778427E-2</v>
      </c>
      <c r="F90" s="93">
        <f t="shared" si="6"/>
        <v>-0.1863765105086389</v>
      </c>
      <c r="G90" s="94">
        <f t="shared" si="7"/>
        <v>-0.1863765105086389</v>
      </c>
      <c r="H90" s="56"/>
      <c r="I90" s="56"/>
      <c r="J90" s="56"/>
      <c r="K90" s="56" t="str">
        <f>'State data for spotlight'!J8</f>
        <v>$52,157</v>
      </c>
      <c r="L90" s="93">
        <f>'State data for spotlight'!L8</f>
        <v>3.730443858580057E-2</v>
      </c>
      <c r="M90" s="94">
        <f>'State data for spotlight'!L8</f>
        <v>3.730443858580057E-2</v>
      </c>
      <c r="N90" s="93">
        <f>'State data for spotlight'!N8</f>
        <v>6.8432071451983045E-2</v>
      </c>
      <c r="O90" s="94">
        <f>'State data for spotlight'!N8</f>
        <v>6.8432071451983045E-2</v>
      </c>
      <c r="S90" s="112" t="s">
        <v>58</v>
      </c>
      <c r="T90" s="112"/>
      <c r="U90" s="109"/>
      <c r="V90" s="109">
        <v>61</v>
      </c>
      <c r="W90" s="109">
        <v>41</v>
      </c>
      <c r="X90" s="109">
        <v>25</v>
      </c>
      <c r="Y90" s="109">
        <v>32</v>
      </c>
      <c r="Z90" s="109">
        <v>46</v>
      </c>
    </row>
    <row r="91" spans="1:30" ht="15" customHeight="1" x14ac:dyDescent="0.25">
      <c r="A91" s="48" t="s">
        <v>7</v>
      </c>
      <c r="B91" s="48"/>
      <c r="C91" s="56" t="str">
        <f t="shared" si="3"/>
        <v>$24.2 mil</v>
      </c>
      <c r="D91" s="93">
        <f t="shared" si="4"/>
        <v>0.10918868710077789</v>
      </c>
      <c r="E91" s="94">
        <f t="shared" si="5"/>
        <v>0.10918868710077789</v>
      </c>
      <c r="F91" s="93">
        <f t="shared" si="6"/>
        <v>0.29237112557624667</v>
      </c>
      <c r="G91" s="94">
        <f t="shared" si="7"/>
        <v>0.29237112557624667</v>
      </c>
      <c r="H91" s="56"/>
      <c r="I91" s="56"/>
      <c r="J91" s="56"/>
      <c r="K91" s="56" t="str">
        <f>'State data for spotlight'!J9</f>
        <v>$10.7 bil</v>
      </c>
      <c r="L91" s="93">
        <f>'State data for spotlight'!L9</f>
        <v>6.1565168558201044E-2</v>
      </c>
      <c r="M91" s="94">
        <f>'State data for spotlight'!L9</f>
        <v>6.1565168558201044E-2</v>
      </c>
      <c r="N91" s="93">
        <f>'State data for spotlight'!N9</f>
        <v>0.18858544211512585</v>
      </c>
      <c r="O91" s="94">
        <f>'State data for spotlight'!N9</f>
        <v>0.18858544211512585</v>
      </c>
      <c r="S91" s="115" t="s">
        <v>53</v>
      </c>
      <c r="T91" s="115"/>
      <c r="U91" s="109"/>
      <c r="V91" s="109">
        <v>268</v>
      </c>
      <c r="W91" s="109">
        <v>244</v>
      </c>
      <c r="X91" s="109">
        <v>271</v>
      </c>
      <c r="Y91" s="109">
        <v>288</v>
      </c>
      <c r="Z91" s="109">
        <v>293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131</v>
      </c>
      <c r="S93" s="112" t="s">
        <v>56</v>
      </c>
      <c r="T93" s="112"/>
      <c r="U93" s="109"/>
      <c r="V93" s="109">
        <v>12</v>
      </c>
      <c r="W93" s="109">
        <v>10</v>
      </c>
      <c r="X93" s="109">
        <v>13</v>
      </c>
      <c r="Y93" s="109">
        <v>10</v>
      </c>
      <c r="Z93" s="109">
        <v>12</v>
      </c>
    </row>
    <row r="94" spans="1:30" ht="15" customHeight="1" x14ac:dyDescent="0.25">
      <c r="A94" s="136" t="s">
        <v>132</v>
      </c>
      <c r="S94" s="112" t="s">
        <v>57</v>
      </c>
      <c r="T94" s="112"/>
      <c r="U94" s="109"/>
      <c r="V94" s="109">
        <v>36</v>
      </c>
      <c r="W94" s="109">
        <v>39</v>
      </c>
      <c r="X94" s="109">
        <v>38</v>
      </c>
      <c r="Y94" s="109">
        <v>34</v>
      </c>
      <c r="Z94" s="109">
        <v>55</v>
      </c>
    </row>
    <row r="95" spans="1:30" ht="15" customHeight="1" x14ac:dyDescent="0.25">
      <c r="A95" s="137" t="s">
        <v>159</v>
      </c>
      <c r="S95" s="112" t="s">
        <v>125</v>
      </c>
      <c r="T95" s="112"/>
      <c r="U95" s="109"/>
      <c r="V95" s="109">
        <v>0</v>
      </c>
      <c r="W95" s="109">
        <v>4</v>
      </c>
      <c r="X95" s="109">
        <v>7</v>
      </c>
      <c r="Y95" s="109">
        <v>6</v>
      </c>
      <c r="Z95" s="109">
        <v>6</v>
      </c>
    </row>
    <row r="96" spans="1:30" ht="15" customHeight="1" x14ac:dyDescent="0.25">
      <c r="A96" s="135" t="s">
        <v>151</v>
      </c>
      <c r="S96" s="112" t="s">
        <v>126</v>
      </c>
      <c r="T96" s="112"/>
      <c r="U96" s="109"/>
      <c r="V96" s="109">
        <v>83</v>
      </c>
      <c r="W96" s="109">
        <v>84</v>
      </c>
      <c r="X96" s="109">
        <v>75</v>
      </c>
      <c r="Y96" s="109">
        <v>82</v>
      </c>
      <c r="Z96" s="109">
        <v>87</v>
      </c>
    </row>
    <row r="97" spans="1:32" ht="15" customHeight="1" x14ac:dyDescent="0.25">
      <c r="A97" s="137" t="s">
        <v>164</v>
      </c>
      <c r="S97" s="112" t="s">
        <v>127</v>
      </c>
      <c r="T97" s="112"/>
      <c r="U97" s="109"/>
      <c r="V97" s="109">
        <v>30</v>
      </c>
      <c r="W97" s="109">
        <v>35</v>
      </c>
      <c r="X97" s="109">
        <v>33</v>
      </c>
      <c r="Y97" s="109">
        <v>41</v>
      </c>
      <c r="Z97" s="109">
        <v>37</v>
      </c>
    </row>
    <row r="98" spans="1:32" ht="15" customHeight="1" x14ac:dyDescent="0.25">
      <c r="A98" s="137" t="s">
        <v>167</v>
      </c>
      <c r="S98" s="112" t="s">
        <v>128</v>
      </c>
      <c r="T98" s="112"/>
      <c r="U98" s="109"/>
      <c r="V98" s="109">
        <v>19</v>
      </c>
      <c r="W98" s="109">
        <v>16</v>
      </c>
      <c r="X98" s="109">
        <v>22</v>
      </c>
      <c r="Y98" s="109">
        <v>42</v>
      </c>
      <c r="Z98" s="109">
        <v>30</v>
      </c>
    </row>
    <row r="99" spans="1:32" ht="15" customHeight="1" x14ac:dyDescent="0.25">
      <c r="S99" s="112" t="s">
        <v>129</v>
      </c>
      <c r="T99" s="112"/>
      <c r="U99" s="109"/>
      <c r="V99" s="109">
        <v>0</v>
      </c>
      <c r="W99" s="109">
        <v>0</v>
      </c>
      <c r="X99" s="109">
        <v>0</v>
      </c>
      <c r="Y99" s="109">
        <v>4</v>
      </c>
      <c r="Z99" s="109">
        <v>4</v>
      </c>
    </row>
    <row r="100" spans="1:32" ht="15" customHeight="1" x14ac:dyDescent="0.25">
      <c r="S100" s="112" t="s">
        <v>58</v>
      </c>
      <c r="T100" s="112"/>
      <c r="U100" s="109"/>
      <c r="V100" s="109">
        <v>8</v>
      </c>
      <c r="W100" s="109">
        <v>10</v>
      </c>
      <c r="X100" s="109">
        <v>18</v>
      </c>
      <c r="Y100" s="109">
        <v>24</v>
      </c>
      <c r="Z100" s="109">
        <v>17</v>
      </c>
    </row>
    <row r="101" spans="1:32" x14ac:dyDescent="0.25">
      <c r="A101" s="16"/>
      <c r="S101" s="115" t="s">
        <v>53</v>
      </c>
      <c r="T101" s="115"/>
      <c r="U101" s="109"/>
      <c r="V101" s="109">
        <v>253</v>
      </c>
      <c r="W101" s="109">
        <v>265</v>
      </c>
      <c r="X101" s="109">
        <v>270</v>
      </c>
      <c r="Y101" s="109">
        <v>313</v>
      </c>
      <c r="Z101" s="109">
        <v>335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133</v>
      </c>
      <c r="W103" s="103" t="s">
        <v>154</v>
      </c>
      <c r="X103" s="103" t="s">
        <v>162</v>
      </c>
      <c r="Y103" s="103" t="s">
        <v>165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300</v>
      </c>
      <c r="W104" s="109">
        <v>387</v>
      </c>
      <c r="X104" s="109">
        <v>381</v>
      </c>
      <c r="Y104" s="109">
        <v>441</v>
      </c>
      <c r="Z104" s="109">
        <v>461</v>
      </c>
      <c r="AB104" s="106" t="str">
        <f>TEXT(Z104,"###,###")</f>
        <v>461</v>
      </c>
      <c r="AD104" s="127">
        <f>Z104/($Z$4)*100</f>
        <v>50.548245614035089</v>
      </c>
      <c r="AF104" s="106"/>
    </row>
    <row r="105" spans="1:32" x14ac:dyDescent="0.25">
      <c r="S105" s="112" t="s">
        <v>17</v>
      </c>
      <c r="T105" s="112"/>
      <c r="U105" s="109"/>
      <c r="V105" s="109">
        <v>406</v>
      </c>
      <c r="W105" s="109">
        <v>411</v>
      </c>
      <c r="X105" s="109">
        <v>399</v>
      </c>
      <c r="Y105" s="109">
        <v>516</v>
      </c>
      <c r="Z105" s="109">
        <v>444</v>
      </c>
      <c r="AB105" s="106" t="str">
        <f>TEXT(Z105,"###,###")</f>
        <v>444</v>
      </c>
      <c r="AD105" s="127">
        <f>Z105/($Z$4)*100</f>
        <v>48.684210526315788</v>
      </c>
      <c r="AF105" s="106"/>
    </row>
    <row r="106" spans="1:32" x14ac:dyDescent="0.25">
      <c r="S106" s="115" t="s">
        <v>53</v>
      </c>
      <c r="T106" s="115"/>
      <c r="U106" s="117"/>
      <c r="V106" s="117">
        <v>706</v>
      </c>
      <c r="W106" s="117">
        <v>798</v>
      </c>
      <c r="X106" s="117">
        <v>780</v>
      </c>
      <c r="Y106" s="117">
        <v>957</v>
      </c>
      <c r="Z106" s="117">
        <v>905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19</v>
      </c>
      <c r="W108" s="109">
        <v>13</v>
      </c>
      <c r="X108" s="109">
        <v>19</v>
      </c>
      <c r="Y108" s="109">
        <v>25</v>
      </c>
      <c r="Z108" s="109">
        <v>33</v>
      </c>
      <c r="AB108" s="106" t="str">
        <f>TEXT(Z108,"###,###")</f>
        <v>33</v>
      </c>
      <c r="AD108" s="127">
        <f>Z108/($Z$4)*100</f>
        <v>3.6184210526315792</v>
      </c>
      <c r="AF108" s="106"/>
    </row>
    <row r="109" spans="1:32" x14ac:dyDescent="0.25">
      <c r="S109" s="112" t="s">
        <v>20</v>
      </c>
      <c r="T109" s="112"/>
      <c r="U109" s="109"/>
      <c r="V109" s="109">
        <v>124</v>
      </c>
      <c r="W109" s="109">
        <v>94</v>
      </c>
      <c r="X109" s="109">
        <v>96</v>
      </c>
      <c r="Y109" s="109">
        <v>133</v>
      </c>
      <c r="Z109" s="109">
        <v>71</v>
      </c>
      <c r="AB109" s="106" t="str">
        <f>TEXT(Z109,"###,###")</f>
        <v>71</v>
      </c>
      <c r="AD109" s="127">
        <f>Z109/($Z$4)*100</f>
        <v>7.7850877192982466</v>
      </c>
      <c r="AF109" s="106"/>
    </row>
    <row r="110" spans="1:32" x14ac:dyDescent="0.25">
      <c r="S110" s="112" t="s">
        <v>21</v>
      </c>
      <c r="T110" s="112"/>
      <c r="U110" s="109"/>
      <c r="V110" s="109">
        <v>442</v>
      </c>
      <c r="W110" s="109">
        <v>431</v>
      </c>
      <c r="X110" s="109">
        <v>519</v>
      </c>
      <c r="Y110" s="109">
        <v>589</v>
      </c>
      <c r="Z110" s="109">
        <v>624</v>
      </c>
      <c r="AB110" s="106" t="str">
        <f>TEXT(Z110,"###,###")</f>
        <v>624</v>
      </c>
      <c r="AD110" s="127">
        <f>Z110/($Z$4)*100</f>
        <v>68.421052631578945</v>
      </c>
      <c r="AF110" s="106"/>
    </row>
    <row r="111" spans="1:32" x14ac:dyDescent="0.25">
      <c r="S111" s="112" t="s">
        <v>22</v>
      </c>
      <c r="T111" s="112"/>
      <c r="U111" s="109"/>
      <c r="V111" s="109">
        <v>138</v>
      </c>
      <c r="W111" s="109">
        <v>147</v>
      </c>
      <c r="X111" s="109">
        <v>146</v>
      </c>
      <c r="Y111" s="109">
        <v>206</v>
      </c>
      <c r="Z111" s="109">
        <v>180</v>
      </c>
      <c r="AB111" s="106" t="str">
        <f>TEXT(Z111,"###,###")</f>
        <v>180</v>
      </c>
      <c r="AD111" s="127">
        <f>Z111/($Z$4)*100</f>
        <v>19.736842105263158</v>
      </c>
      <c r="AF111" s="106"/>
    </row>
    <row r="112" spans="1:32" x14ac:dyDescent="0.25">
      <c r="S112" s="115" t="s">
        <v>53</v>
      </c>
      <c r="T112" s="115"/>
      <c r="U112" s="109"/>
      <c r="V112" s="109">
        <v>722</v>
      </c>
      <c r="W112" s="109">
        <v>703</v>
      </c>
      <c r="X112" s="109">
        <v>786</v>
      </c>
      <c r="Y112" s="109">
        <v>957</v>
      </c>
      <c r="Z112" s="109">
        <v>914</v>
      </c>
    </row>
    <row r="113" spans="19:32" x14ac:dyDescent="0.25">
      <c r="AB113" s="122" t="s">
        <v>24</v>
      </c>
      <c r="AC113" s="103"/>
      <c r="AD113" s="103" t="s">
        <v>122</v>
      </c>
      <c r="AF113" s="103" t="s">
        <v>123</v>
      </c>
    </row>
    <row r="114" spans="19:32" x14ac:dyDescent="0.25">
      <c r="S114" s="112" t="s">
        <v>86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87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96</v>
      </c>
      <c r="T118" s="128"/>
      <c r="U118" s="128"/>
      <c r="V118" s="128">
        <v>39.15</v>
      </c>
      <c r="W118" s="128">
        <v>39.9</v>
      </c>
      <c r="X118" s="128">
        <v>39.78</v>
      </c>
      <c r="Y118" s="128">
        <v>39.06</v>
      </c>
      <c r="Z118" s="128">
        <v>39.369999999999997</v>
      </c>
      <c r="AB118" s="106" t="str">
        <f>TEXT(Z118,"##.0")</f>
        <v>39.4</v>
      </c>
    </row>
    <row r="120" spans="19:32" x14ac:dyDescent="0.25">
      <c r="S120" s="98" t="s">
        <v>97</v>
      </c>
      <c r="T120" s="109"/>
      <c r="U120" s="109"/>
      <c r="V120" s="109">
        <v>509</v>
      </c>
      <c r="W120" s="109">
        <v>498</v>
      </c>
      <c r="X120" s="109">
        <v>537</v>
      </c>
      <c r="Y120" s="109">
        <v>599</v>
      </c>
      <c r="Z120" s="109">
        <v>621</v>
      </c>
      <c r="AB120" s="106" t="str">
        <f>TEXT(Z120,"###,###")</f>
        <v>621</v>
      </c>
    </row>
    <row r="121" spans="19:32" x14ac:dyDescent="0.25">
      <c r="S121" s="98" t="s">
        <v>98</v>
      </c>
      <c r="T121" s="109"/>
      <c r="U121" s="109"/>
      <c r="V121" s="109">
        <v>0</v>
      </c>
      <c r="W121" s="109">
        <v>0</v>
      </c>
      <c r="X121" s="109">
        <v>0</v>
      </c>
      <c r="Y121" s="109">
        <v>0</v>
      </c>
      <c r="Z121" s="109">
        <v>0</v>
      </c>
      <c r="AB121" s="106" t="str">
        <f>TEXT(Z121,"###,###")</f>
        <v/>
      </c>
    </row>
    <row r="122" spans="19:32" x14ac:dyDescent="0.25">
      <c r="S122" s="98" t="s">
        <v>99</v>
      </c>
      <c r="T122" s="109"/>
      <c r="U122" s="109"/>
      <c r="V122" s="109">
        <v>11</v>
      </c>
      <c r="W122" s="109">
        <v>6</v>
      </c>
      <c r="X122" s="109">
        <v>10</v>
      </c>
      <c r="Y122" s="109">
        <v>8</v>
      </c>
      <c r="Z122" s="109">
        <v>7</v>
      </c>
      <c r="AB122" s="106" t="str">
        <f>TEXT(Z122,"###,###")</f>
        <v>7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100</v>
      </c>
      <c r="T124" s="109"/>
      <c r="U124" s="109"/>
      <c r="V124" s="109">
        <v>520</v>
      </c>
      <c r="W124" s="109">
        <v>504</v>
      </c>
      <c r="X124" s="109">
        <v>547</v>
      </c>
      <c r="Y124" s="109">
        <v>607</v>
      </c>
      <c r="Z124" s="109">
        <v>628</v>
      </c>
      <c r="AB124" s="106" t="str">
        <f>TEXT(Z124,"###,###")</f>
        <v>628</v>
      </c>
      <c r="AD124" s="124">
        <f>Z124/$Z$7*100</f>
        <v>99.682539682539684</v>
      </c>
    </row>
    <row r="125" spans="19:32" x14ac:dyDescent="0.25">
      <c r="S125" s="98" t="s">
        <v>101</v>
      </c>
      <c r="T125" s="109"/>
      <c r="U125" s="109"/>
      <c r="V125" s="109">
        <v>11</v>
      </c>
      <c r="W125" s="109">
        <v>6</v>
      </c>
      <c r="X125" s="109">
        <v>10</v>
      </c>
      <c r="Y125" s="109">
        <v>8</v>
      </c>
      <c r="Z125" s="109">
        <v>7</v>
      </c>
      <c r="AB125" s="106" t="str">
        <f>TEXT(Z125,"###,###")</f>
        <v>7</v>
      </c>
      <c r="AD125" s="124">
        <f>Z125/$Z$7*100</f>
        <v>1.1111111111111112</v>
      </c>
    </row>
    <row r="127" spans="19:32" x14ac:dyDescent="0.25">
      <c r="S127" s="98" t="s">
        <v>102</v>
      </c>
      <c r="T127" s="109"/>
      <c r="U127" s="109"/>
      <c r="V127" s="109">
        <v>268</v>
      </c>
      <c r="W127" s="109">
        <v>245</v>
      </c>
      <c r="X127" s="109">
        <v>273</v>
      </c>
      <c r="Y127" s="109">
        <v>286</v>
      </c>
      <c r="Z127" s="109">
        <v>291</v>
      </c>
      <c r="AB127" s="106" t="str">
        <f>TEXT(Z127,"###,###")</f>
        <v>291</v>
      </c>
      <c r="AD127" s="124">
        <f>Z127/$Z$7*100</f>
        <v>46.19047619047619</v>
      </c>
    </row>
    <row r="128" spans="19:32" x14ac:dyDescent="0.25">
      <c r="S128" s="98" t="s">
        <v>103</v>
      </c>
      <c r="T128" s="109"/>
      <c r="U128" s="109"/>
      <c r="V128" s="109">
        <v>257</v>
      </c>
      <c r="W128" s="109">
        <v>261</v>
      </c>
      <c r="X128" s="109">
        <v>276</v>
      </c>
      <c r="Y128" s="109">
        <v>318</v>
      </c>
      <c r="Z128" s="109">
        <v>334</v>
      </c>
      <c r="AB128" s="106" t="str">
        <f>TEXT(Z128,"###,###")</f>
        <v>334</v>
      </c>
      <c r="AD128" s="124">
        <f>Z128/$Z$7*100</f>
        <v>53.015873015873019</v>
      </c>
    </row>
    <row r="130" spans="19:20" x14ac:dyDescent="0.25">
      <c r="S130" s="98" t="s">
        <v>155</v>
      </c>
      <c r="T130" s="124">
        <v>98.571428571428584</v>
      </c>
    </row>
    <row r="131" spans="19:20" x14ac:dyDescent="0.25">
      <c r="S131" s="98" t="s">
        <v>156</v>
      </c>
      <c r="T131" s="124">
        <v>0</v>
      </c>
    </row>
    <row r="132" spans="19:20" x14ac:dyDescent="0.25">
      <c r="S132" s="98" t="s">
        <v>157</v>
      </c>
      <c r="T132" s="124">
        <v>1.1111111111111112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44DD86A-4980-4199-B5DC-2183D2A6E4A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82306241-B328-4296-A5E1-B06B38B9E7F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37989A74-8B18-486E-A8B7-1D345CD7478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36BA602D-5C0C-48BD-BC53-418768FFFDD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75462-B08A-416E-B8F1-4042805F013F}">
  <sheetPr codeName="Sheet78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118</v>
      </c>
      <c r="T1" s="96"/>
      <c r="U1" s="96"/>
      <c r="V1" s="96"/>
      <c r="W1" s="96"/>
      <c r="X1" s="96"/>
      <c r="Y1" s="97" t="s">
        <v>147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88</v>
      </c>
      <c r="U2" s="100" t="s">
        <v>124</v>
      </c>
      <c r="V2" s="100" t="s">
        <v>133</v>
      </c>
      <c r="W2" s="100" t="s">
        <v>154</v>
      </c>
      <c r="X2" s="100" t="s">
        <v>162</v>
      </c>
      <c r="Y2" s="100" t="s">
        <v>165</v>
      </c>
      <c r="Z2" s="100" t="s">
        <v>169</v>
      </c>
      <c r="AB2" s="142" t="str">
        <f>$Z$2</f>
        <v>2022-23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118</v>
      </c>
      <c r="Y3" s="102" t="s">
        <v>147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13.15 Victoria Daly, Northern Territory, 2022-23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947</v>
      </c>
      <c r="W4" s="105">
        <v>1077</v>
      </c>
      <c r="X4" s="105">
        <v>1194</v>
      </c>
      <c r="Y4" s="105">
        <v>1265</v>
      </c>
      <c r="Z4" s="105">
        <v>1284</v>
      </c>
      <c r="AB4" s="106" t="str">
        <f>TEXT(Z4,"###,###")</f>
        <v>1,284</v>
      </c>
      <c r="AD4" s="107">
        <f>Z4/Y4-1</f>
        <v>1.5019762845849716E-2</v>
      </c>
      <c r="AF4" s="107">
        <f>Z4/V4-1</f>
        <v>0.35586061246040135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80</v>
      </c>
      <c r="T5" s="105"/>
      <c r="U5" s="105"/>
      <c r="V5" s="105">
        <v>474</v>
      </c>
      <c r="W5" s="105">
        <v>574</v>
      </c>
      <c r="X5" s="105">
        <v>635</v>
      </c>
      <c r="Y5" s="105">
        <v>658</v>
      </c>
      <c r="Z5" s="105">
        <v>685</v>
      </c>
      <c r="AB5" s="106" t="str">
        <f>TEXT(Z5,"###,###")</f>
        <v>685</v>
      </c>
      <c r="AD5" s="107">
        <f t="shared" ref="AD5:AD9" si="0">Z5/Y5-1</f>
        <v>4.1033434650455947E-2</v>
      </c>
      <c r="AF5" s="107">
        <f t="shared" ref="AF5:AF9" si="1">Z5/V5-1</f>
        <v>0.44514767932489452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81</v>
      </c>
      <c r="T6" s="105"/>
      <c r="U6" s="105"/>
      <c r="V6" s="105">
        <v>472</v>
      </c>
      <c r="W6" s="105">
        <v>510</v>
      </c>
      <c r="X6" s="105">
        <v>553</v>
      </c>
      <c r="Y6" s="105">
        <v>594</v>
      </c>
      <c r="Z6" s="105">
        <v>598</v>
      </c>
      <c r="AB6" s="106" t="str">
        <f>TEXT(Z6,"###,###")</f>
        <v>598</v>
      </c>
      <c r="AD6" s="107">
        <f t="shared" si="0"/>
        <v>6.7340067340067034E-3</v>
      </c>
      <c r="AF6" s="107">
        <f t="shared" si="1"/>
        <v>0.26694915254237284</v>
      </c>
    </row>
    <row r="7" spans="1:32" ht="16.5" customHeight="1" thickBot="1" x14ac:dyDescent="0.3">
      <c r="A7" s="60" t="str">
        <f>"QUICK STATS for "&amp;Z2&amp;" *"</f>
        <v>QUICK STATS for 2022-23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633</v>
      </c>
      <c r="W7" s="105">
        <v>758</v>
      </c>
      <c r="X7" s="105">
        <v>808</v>
      </c>
      <c r="Y7" s="105">
        <v>817</v>
      </c>
      <c r="Z7" s="105">
        <v>843</v>
      </c>
      <c r="AB7" s="106" t="str">
        <f>TEXT(Z7,"###,###")</f>
        <v>843</v>
      </c>
      <c r="AD7" s="107">
        <f t="shared" si="0"/>
        <v>3.1823745410036741E-2</v>
      </c>
      <c r="AF7" s="107">
        <f t="shared" si="1"/>
        <v>0.33175355450236976</v>
      </c>
    </row>
    <row r="8" spans="1:32" ht="17.25" customHeight="1" x14ac:dyDescent="0.25">
      <c r="A8" s="61" t="s">
        <v>12</v>
      </c>
      <c r="B8" s="62"/>
      <c r="C8" s="28"/>
      <c r="D8" s="63" t="str">
        <f>AB4</f>
        <v>1,284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843</v>
      </c>
      <c r="P8" s="64"/>
      <c r="S8" s="104" t="s">
        <v>82</v>
      </c>
      <c r="T8" s="105"/>
      <c r="U8" s="105"/>
      <c r="V8" s="105">
        <v>32637.78</v>
      </c>
      <c r="W8" s="105">
        <v>27509.63</v>
      </c>
      <c r="X8" s="105">
        <v>26607.37</v>
      </c>
      <c r="Y8" s="105">
        <v>32765</v>
      </c>
      <c r="Z8" s="105">
        <v>34037.089999999997</v>
      </c>
      <c r="AB8" s="106" t="str">
        <f>TEXT(Z8,"$###,###")</f>
        <v>$34,037</v>
      </c>
      <c r="AD8" s="107">
        <f t="shared" si="0"/>
        <v>3.882466046085753E-2</v>
      </c>
      <c r="AF8" s="107">
        <f t="shared" si="1"/>
        <v>4.2873933214820248E-2</v>
      </c>
    </row>
    <row r="9" spans="1:32" x14ac:dyDescent="0.25">
      <c r="A9" s="29" t="s">
        <v>14</v>
      </c>
      <c r="B9" s="68"/>
      <c r="C9" s="69"/>
      <c r="D9" s="70">
        <f>AD104</f>
        <v>63.006230529595022</v>
      </c>
      <c r="E9" s="71" t="s">
        <v>83</v>
      </c>
      <c r="F9" s="23"/>
      <c r="G9" s="72" t="s">
        <v>80</v>
      </c>
      <c r="H9" s="69"/>
      <c r="I9" s="68"/>
      <c r="J9" s="69"/>
      <c r="K9" s="68"/>
      <c r="L9" s="68"/>
      <c r="M9" s="73"/>
      <c r="N9" s="69"/>
      <c r="O9" s="70">
        <f>AD127</f>
        <v>53.618030842230134</v>
      </c>
      <c r="P9" s="71" t="s">
        <v>83</v>
      </c>
      <c r="S9" s="104" t="s">
        <v>7</v>
      </c>
      <c r="T9" s="105"/>
      <c r="U9" s="105"/>
      <c r="V9" s="105">
        <v>24599427</v>
      </c>
      <c r="W9" s="105">
        <v>28746305</v>
      </c>
      <c r="X9" s="105">
        <v>30791157</v>
      </c>
      <c r="Y9" s="105">
        <v>35560237</v>
      </c>
      <c r="Z9" s="105">
        <v>35144632</v>
      </c>
      <c r="AB9" s="106" t="str">
        <f>TEXT(Z9/1000000,"$#,###.0")&amp;" mil"</f>
        <v>$35.1 mil</v>
      </c>
      <c r="AD9" s="107">
        <f t="shared" si="0"/>
        <v>-1.168735180252034E-2</v>
      </c>
      <c r="AF9" s="107">
        <f t="shared" si="1"/>
        <v>0.42867685495275976</v>
      </c>
    </row>
    <row r="10" spans="1:32" x14ac:dyDescent="0.25">
      <c r="A10" s="29" t="s">
        <v>17</v>
      </c>
      <c r="B10" s="68"/>
      <c r="C10" s="69"/>
      <c r="D10" s="70">
        <f>AD105</f>
        <v>34.034267912772584</v>
      </c>
      <c r="E10" s="71" t="s">
        <v>83</v>
      </c>
      <c r="F10" s="23"/>
      <c r="G10" s="72" t="s">
        <v>81</v>
      </c>
      <c r="H10" s="69"/>
      <c r="I10" s="68"/>
      <c r="J10" s="69"/>
      <c r="K10" s="68"/>
      <c r="L10" s="68"/>
      <c r="M10" s="73"/>
      <c r="N10" s="69"/>
      <c r="O10" s="70">
        <f>AD128</f>
        <v>45.670225385527871</v>
      </c>
      <c r="P10" s="71" t="s">
        <v>83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84</v>
      </c>
      <c r="H11" s="76"/>
      <c r="I11" s="77"/>
      <c r="J11" s="77"/>
      <c r="K11" s="77"/>
      <c r="L11" s="77"/>
      <c r="M11" s="68"/>
      <c r="N11" s="69"/>
      <c r="O11" s="70">
        <f>T130</f>
        <v>95.017793594306056</v>
      </c>
      <c r="P11" s="71" t="s">
        <v>83</v>
      </c>
      <c r="S11" s="104" t="s">
        <v>29</v>
      </c>
      <c r="T11" s="109"/>
      <c r="U11" s="109"/>
      <c r="V11" s="109">
        <v>898</v>
      </c>
      <c r="W11" s="109">
        <v>1027</v>
      </c>
      <c r="X11" s="109">
        <v>1141</v>
      </c>
      <c r="Y11" s="109">
        <v>1210</v>
      </c>
      <c r="Z11" s="109">
        <v>1241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1.5421115065243181</v>
      </c>
      <c r="P12" s="71" t="s">
        <v>83</v>
      </c>
      <c r="S12" s="104" t="s">
        <v>30</v>
      </c>
      <c r="T12" s="109"/>
      <c r="U12" s="109"/>
      <c r="V12" s="109">
        <v>50</v>
      </c>
      <c r="W12" s="109">
        <v>52</v>
      </c>
      <c r="X12" s="109">
        <v>53</v>
      </c>
      <c r="Y12" s="109">
        <v>54</v>
      </c>
      <c r="Z12" s="109">
        <v>46</v>
      </c>
    </row>
    <row r="13" spans="1:32" ht="15" customHeight="1" x14ac:dyDescent="0.25">
      <c r="A13" s="29" t="s">
        <v>19</v>
      </c>
      <c r="B13" s="69"/>
      <c r="C13" s="69"/>
      <c r="D13" s="70">
        <f>AD108</f>
        <v>7.5545171339563861</v>
      </c>
      <c r="E13" s="71" t="s">
        <v>83</v>
      </c>
      <c r="F13" s="23"/>
      <c r="G13" s="143" t="s">
        <v>158</v>
      </c>
      <c r="H13" s="144"/>
      <c r="I13" s="144"/>
      <c r="J13" s="144"/>
      <c r="K13" s="144"/>
      <c r="L13" s="144"/>
      <c r="M13" s="78"/>
      <c r="N13" s="69"/>
      <c r="O13" s="70">
        <f>T132</f>
        <v>3.5587188612099649</v>
      </c>
      <c r="P13" s="71" t="s">
        <v>83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20.327102803738317</v>
      </c>
      <c r="E14" s="71" t="s">
        <v>83</v>
      </c>
      <c r="F14" s="23"/>
      <c r="G14" s="75" t="s">
        <v>93</v>
      </c>
      <c r="H14" s="68"/>
      <c r="I14" s="68"/>
      <c r="J14" s="68"/>
      <c r="K14" s="74"/>
      <c r="L14" s="69"/>
      <c r="M14" s="68"/>
      <c r="N14" s="69"/>
      <c r="O14" s="74" t="str">
        <f>AB118</f>
        <v>39.8</v>
      </c>
      <c r="P14" s="71" t="s">
        <v>94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45.560747663551403</v>
      </c>
      <c r="E15" s="71" t="s">
        <v>83</v>
      </c>
      <c r="F15" s="23"/>
      <c r="G15" s="32" t="s">
        <v>152</v>
      </c>
      <c r="H15" s="69"/>
      <c r="I15" s="69"/>
      <c r="J15" s="69"/>
      <c r="K15" s="79"/>
      <c r="L15" s="69"/>
      <c r="M15" s="69"/>
      <c r="N15" s="69"/>
      <c r="O15" s="70">
        <f>AB38</f>
        <v>20.808561236623071</v>
      </c>
      <c r="P15" s="71" t="s">
        <v>83</v>
      </c>
      <c r="S15" s="112" t="s">
        <v>59</v>
      </c>
      <c r="T15" s="112"/>
      <c r="U15" s="113"/>
      <c r="V15" s="113">
        <v>124</v>
      </c>
      <c r="W15" s="113">
        <v>131</v>
      </c>
      <c r="X15" s="113">
        <v>134</v>
      </c>
      <c r="Y15" s="109">
        <v>148</v>
      </c>
      <c r="Z15" s="109">
        <v>167</v>
      </c>
      <c r="AB15" s="114">
        <f t="shared" ref="AB15:AB34" si="2">IF(Z15="np",0,Z15/$Z$34)</f>
        <v>0.12955779674166021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23.831775700934578</v>
      </c>
      <c r="E16" s="82" t="s">
        <v>83</v>
      </c>
      <c r="F16" s="23"/>
      <c r="G16" s="83" t="s">
        <v>153</v>
      </c>
      <c r="H16" s="34"/>
      <c r="I16" s="34"/>
      <c r="J16" s="34"/>
      <c r="K16" s="35"/>
      <c r="L16" s="34"/>
      <c r="M16" s="34"/>
      <c r="N16" s="34"/>
      <c r="O16" s="81">
        <f>AB37</f>
        <v>79.191438763376937</v>
      </c>
      <c r="P16" s="36" t="s">
        <v>83</v>
      </c>
      <c r="S16" s="112" t="s">
        <v>60</v>
      </c>
      <c r="T16" s="112"/>
      <c r="U16" s="113"/>
      <c r="V16" s="113">
        <v>15</v>
      </c>
      <c r="W16" s="113">
        <v>33</v>
      </c>
      <c r="X16" s="113">
        <v>24</v>
      </c>
      <c r="Y16" s="109">
        <v>29</v>
      </c>
      <c r="Z16" s="109">
        <v>20</v>
      </c>
      <c r="AB16" s="114">
        <f t="shared" si="2"/>
        <v>1.5515903801396431E-2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61</v>
      </c>
      <c r="T17" s="112"/>
      <c r="U17" s="113"/>
      <c r="V17" s="113">
        <v>17</v>
      </c>
      <c r="W17" s="113">
        <v>15</v>
      </c>
      <c r="X17" s="113">
        <v>17</v>
      </c>
      <c r="Y17" s="109">
        <v>15</v>
      </c>
      <c r="Z17" s="109">
        <v>28</v>
      </c>
      <c r="AB17" s="114">
        <f t="shared" si="2"/>
        <v>2.1722265321955005E-2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163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62</v>
      </c>
      <c r="T18" s="112"/>
      <c r="U18" s="113"/>
      <c r="V18" s="113">
        <v>5</v>
      </c>
      <c r="W18" s="113">
        <v>5</v>
      </c>
      <c r="X18" s="113">
        <v>5</v>
      </c>
      <c r="Y18" s="109">
        <v>6</v>
      </c>
      <c r="Z18" s="109">
        <v>3</v>
      </c>
      <c r="AB18" s="114">
        <f t="shared" si="2"/>
        <v>2.3273855702094647E-3</v>
      </c>
    </row>
    <row r="19" spans="1:28" x14ac:dyDescent="0.25">
      <c r="A19" s="60" t="str">
        <f>$S$1&amp;" ("&amp;$V$2&amp;" to "&amp;$Z$2&amp;")"</f>
        <v>Victoria Daly (2018-19 to 2022-23)</v>
      </c>
      <c r="B19" s="60"/>
      <c r="C19" s="60"/>
      <c r="D19" s="60"/>
      <c r="E19" s="60"/>
      <c r="F19" s="60"/>
      <c r="G19" s="60" t="str">
        <f>$S$1&amp;" ("&amp;$V$2&amp;" to "&amp;$Z$2&amp;")"</f>
        <v>Victoria Daly (2018-19 to 2022-23)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63</v>
      </c>
      <c r="T19" s="112"/>
      <c r="U19" s="113"/>
      <c r="V19" s="113">
        <v>67</v>
      </c>
      <c r="W19" s="113">
        <v>87</v>
      </c>
      <c r="X19" s="113">
        <v>109</v>
      </c>
      <c r="Y19" s="109">
        <v>118</v>
      </c>
      <c r="Z19" s="109">
        <v>130</v>
      </c>
      <c r="AB19" s="114">
        <f t="shared" si="2"/>
        <v>0.10085337470907681</v>
      </c>
    </row>
    <row r="20" spans="1:28" x14ac:dyDescent="0.25">
      <c r="S20" s="112" t="s">
        <v>64</v>
      </c>
      <c r="T20" s="112"/>
      <c r="U20" s="113"/>
      <c r="V20" s="113">
        <v>6</v>
      </c>
      <c r="W20" s="113">
        <v>4</v>
      </c>
      <c r="X20" s="113">
        <v>4</v>
      </c>
      <c r="Y20" s="109">
        <v>7</v>
      </c>
      <c r="Z20" s="109">
        <v>11</v>
      </c>
      <c r="AB20" s="114">
        <f t="shared" si="2"/>
        <v>8.5337470907680367E-3</v>
      </c>
    </row>
    <row r="21" spans="1:28" x14ac:dyDescent="0.25">
      <c r="S21" s="112" t="s">
        <v>65</v>
      </c>
      <c r="T21" s="112"/>
      <c r="U21" s="113"/>
      <c r="V21" s="113">
        <v>85</v>
      </c>
      <c r="W21" s="113">
        <v>69</v>
      </c>
      <c r="X21" s="113">
        <v>123</v>
      </c>
      <c r="Y21" s="109">
        <v>112</v>
      </c>
      <c r="Z21" s="109">
        <v>119</v>
      </c>
      <c r="AB21" s="114">
        <f t="shared" si="2"/>
        <v>9.2319627618308767E-2</v>
      </c>
    </row>
    <row r="22" spans="1:28" x14ac:dyDescent="0.25">
      <c r="S22" s="112" t="s">
        <v>66</v>
      </c>
      <c r="T22" s="112"/>
      <c r="U22" s="113"/>
      <c r="V22" s="113">
        <v>70</v>
      </c>
      <c r="W22" s="113">
        <v>54</v>
      </c>
      <c r="X22" s="113">
        <v>58</v>
      </c>
      <c r="Y22" s="109">
        <v>65</v>
      </c>
      <c r="Z22" s="109">
        <v>59</v>
      </c>
      <c r="AB22" s="114">
        <f t="shared" si="2"/>
        <v>4.5771916214119475E-2</v>
      </c>
    </row>
    <row r="23" spans="1:28" x14ac:dyDescent="0.25">
      <c r="S23" s="112" t="s">
        <v>67</v>
      </c>
      <c r="T23" s="112"/>
      <c r="U23" s="113"/>
      <c r="V23" s="113">
        <v>6</v>
      </c>
      <c r="W23" s="113">
        <v>11</v>
      </c>
      <c r="X23" s="113">
        <v>11</v>
      </c>
      <c r="Y23" s="109">
        <v>8</v>
      </c>
      <c r="Z23" s="109">
        <v>10</v>
      </c>
      <c r="AB23" s="114">
        <f t="shared" si="2"/>
        <v>7.7579519006982156E-3</v>
      </c>
    </row>
    <row r="24" spans="1:28" x14ac:dyDescent="0.25">
      <c r="S24" s="112" t="s">
        <v>68</v>
      </c>
      <c r="T24" s="112"/>
      <c r="U24" s="113"/>
      <c r="V24" s="113">
        <v>0</v>
      </c>
      <c r="W24" s="113">
        <v>0</v>
      </c>
      <c r="X24" s="113">
        <v>3</v>
      </c>
      <c r="Y24" s="109">
        <v>3</v>
      </c>
      <c r="Z24" s="109">
        <v>5</v>
      </c>
      <c r="AB24" s="114">
        <f t="shared" si="2"/>
        <v>3.8789759503491078E-3</v>
      </c>
    </row>
    <row r="25" spans="1:28" x14ac:dyDescent="0.25">
      <c r="S25" s="112" t="s">
        <v>69</v>
      </c>
      <c r="T25" s="112"/>
      <c r="U25" s="113"/>
      <c r="V25" s="113">
        <v>5</v>
      </c>
      <c r="W25" s="113">
        <v>10</v>
      </c>
      <c r="X25" s="113">
        <v>7</v>
      </c>
      <c r="Y25" s="109">
        <v>5</v>
      </c>
      <c r="Z25" s="109">
        <v>6</v>
      </c>
      <c r="AB25" s="114">
        <f t="shared" si="2"/>
        <v>4.6547711404189293E-3</v>
      </c>
    </row>
    <row r="26" spans="1:28" x14ac:dyDescent="0.25">
      <c r="S26" s="112" t="s">
        <v>70</v>
      </c>
      <c r="T26" s="112"/>
      <c r="U26" s="113"/>
      <c r="V26" s="113">
        <v>11</v>
      </c>
      <c r="W26" s="113">
        <v>15</v>
      </c>
      <c r="X26" s="113">
        <v>16</v>
      </c>
      <c r="Y26" s="109">
        <v>14</v>
      </c>
      <c r="Z26" s="109">
        <v>25</v>
      </c>
      <c r="AB26" s="114">
        <f t="shared" si="2"/>
        <v>1.9394879751745538E-2</v>
      </c>
    </row>
    <row r="27" spans="1:28" x14ac:dyDescent="0.25">
      <c r="S27" s="112" t="s">
        <v>71</v>
      </c>
      <c r="T27" s="112"/>
      <c r="U27" s="113"/>
      <c r="V27" s="113">
        <v>3</v>
      </c>
      <c r="W27" s="113">
        <v>20</v>
      </c>
      <c r="X27" s="113">
        <v>33</v>
      </c>
      <c r="Y27" s="109">
        <v>59</v>
      </c>
      <c r="Z27" s="109">
        <v>28</v>
      </c>
      <c r="AB27" s="114">
        <f t="shared" si="2"/>
        <v>2.1722265321955005E-2</v>
      </c>
    </row>
    <row r="28" spans="1:28" x14ac:dyDescent="0.25">
      <c r="S28" s="112" t="s">
        <v>72</v>
      </c>
      <c r="T28" s="112"/>
      <c r="U28" s="113"/>
      <c r="V28" s="113">
        <v>36</v>
      </c>
      <c r="W28" s="113">
        <v>40</v>
      </c>
      <c r="X28" s="113">
        <v>48</v>
      </c>
      <c r="Y28" s="109">
        <v>60</v>
      </c>
      <c r="Z28" s="109">
        <v>65</v>
      </c>
      <c r="AB28" s="114">
        <f t="shared" si="2"/>
        <v>5.0426687354538403E-2</v>
      </c>
    </row>
    <row r="29" spans="1:28" x14ac:dyDescent="0.25">
      <c r="S29" s="112" t="s">
        <v>73</v>
      </c>
      <c r="T29" s="112"/>
      <c r="U29" s="113"/>
      <c r="V29" s="113">
        <v>175</v>
      </c>
      <c r="W29" s="113">
        <v>166</v>
      </c>
      <c r="X29" s="113">
        <v>183</v>
      </c>
      <c r="Y29" s="109">
        <v>193</v>
      </c>
      <c r="Z29" s="109">
        <v>169</v>
      </c>
      <c r="AB29" s="114">
        <f t="shared" si="2"/>
        <v>0.13110938712179984</v>
      </c>
    </row>
    <row r="30" spans="1:28" x14ac:dyDescent="0.25">
      <c r="S30" s="112" t="s">
        <v>74</v>
      </c>
      <c r="T30" s="112"/>
      <c r="U30" s="113"/>
      <c r="V30" s="113">
        <v>104</v>
      </c>
      <c r="W30" s="113">
        <v>133</v>
      </c>
      <c r="X30" s="113">
        <v>139</v>
      </c>
      <c r="Y30" s="109">
        <v>171</v>
      </c>
      <c r="Z30" s="109">
        <v>141</v>
      </c>
      <c r="AB30" s="114">
        <f t="shared" si="2"/>
        <v>0.10938712179984485</v>
      </c>
    </row>
    <row r="31" spans="1:28" x14ac:dyDescent="0.25">
      <c r="S31" s="112" t="s">
        <v>75</v>
      </c>
      <c r="T31" s="112"/>
      <c r="U31" s="113"/>
      <c r="V31" s="113">
        <v>99</v>
      </c>
      <c r="W31" s="113">
        <v>134</v>
      </c>
      <c r="X31" s="113">
        <v>111</v>
      </c>
      <c r="Y31" s="109">
        <v>83</v>
      </c>
      <c r="Z31" s="109">
        <v>115</v>
      </c>
      <c r="AB31" s="114">
        <f t="shared" si="2"/>
        <v>8.9216446858029486E-2</v>
      </c>
    </row>
    <row r="32" spans="1:28" ht="15.75" customHeight="1" x14ac:dyDescent="0.25">
      <c r="A32" s="60" t="str">
        <f>"Distribution of jobs per industry "&amp;"("&amp;Z2&amp;") *"</f>
        <v>Distribution of jobs per industry (2022-23)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76</v>
      </c>
      <c r="T32" s="112"/>
      <c r="U32" s="113"/>
      <c r="V32" s="113">
        <v>5</v>
      </c>
      <c r="W32" s="113">
        <v>11</v>
      </c>
      <c r="X32" s="113">
        <v>15</v>
      </c>
      <c r="Y32" s="109">
        <v>20</v>
      </c>
      <c r="Z32" s="109">
        <v>30</v>
      </c>
      <c r="AB32" s="114">
        <f t="shared" si="2"/>
        <v>2.3273855702094646E-2</v>
      </c>
    </row>
    <row r="33" spans="19:32" x14ac:dyDescent="0.25">
      <c r="S33" s="112" t="s">
        <v>77</v>
      </c>
      <c r="T33" s="112"/>
      <c r="U33" s="113"/>
      <c r="V33" s="113">
        <v>75</v>
      </c>
      <c r="W33" s="113">
        <v>101</v>
      </c>
      <c r="X33" s="113">
        <v>116</v>
      </c>
      <c r="Y33" s="109">
        <v>107</v>
      </c>
      <c r="Z33" s="109">
        <v>138</v>
      </c>
      <c r="AB33" s="114">
        <f t="shared" si="2"/>
        <v>0.10705973622963538</v>
      </c>
    </row>
    <row r="34" spans="19:32" x14ac:dyDescent="0.25">
      <c r="S34" s="115" t="s">
        <v>53</v>
      </c>
      <c r="T34" s="115"/>
      <c r="U34" s="116"/>
      <c r="V34" s="116">
        <v>946</v>
      </c>
      <c r="W34" s="116">
        <v>1081</v>
      </c>
      <c r="X34" s="116">
        <v>1194</v>
      </c>
      <c r="Y34" s="117">
        <v>1263</v>
      </c>
      <c r="Z34" s="117">
        <v>1289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85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491</v>
      </c>
      <c r="W37" s="109">
        <v>599</v>
      </c>
      <c r="X37" s="109">
        <v>638</v>
      </c>
      <c r="Y37" s="109">
        <v>648</v>
      </c>
      <c r="Z37" s="109">
        <v>666</v>
      </c>
      <c r="AB37" s="129">
        <f>Z37/Z40*100</f>
        <v>79.191438763376937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140</v>
      </c>
      <c r="W38" s="109">
        <v>156</v>
      </c>
      <c r="X38" s="109">
        <v>174</v>
      </c>
      <c r="Y38" s="109">
        <v>169</v>
      </c>
      <c r="Z38" s="109">
        <v>175</v>
      </c>
      <c r="AB38" s="129">
        <f>Z38/Z40*100</f>
        <v>20.808561236623071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631</v>
      </c>
      <c r="W40" s="109">
        <v>755</v>
      </c>
      <c r="X40" s="109">
        <v>812</v>
      </c>
      <c r="Y40" s="109">
        <v>817</v>
      </c>
      <c r="Z40" s="109">
        <v>841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2</v>
      </c>
      <c r="Y44" s="109">
        <v>0</v>
      </c>
      <c r="Z44" s="109">
        <v>4</v>
      </c>
    </row>
    <row r="45" spans="19:32" x14ac:dyDescent="0.25">
      <c r="S45" s="112" t="s">
        <v>37</v>
      </c>
      <c r="T45" s="112"/>
      <c r="U45" s="109"/>
      <c r="V45" s="109">
        <v>8</v>
      </c>
      <c r="W45" s="109">
        <v>5</v>
      </c>
      <c r="X45" s="109">
        <v>5</v>
      </c>
      <c r="Y45" s="109">
        <v>11</v>
      </c>
      <c r="Z45" s="109">
        <v>7</v>
      </c>
    </row>
    <row r="46" spans="19:32" x14ac:dyDescent="0.25">
      <c r="S46" s="112" t="s">
        <v>38</v>
      </c>
      <c r="T46" s="112"/>
      <c r="U46" s="109"/>
      <c r="V46" s="109">
        <v>14</v>
      </c>
      <c r="W46" s="109">
        <v>39</v>
      </c>
      <c r="X46" s="109">
        <v>45</v>
      </c>
      <c r="Y46" s="109">
        <v>33</v>
      </c>
      <c r="Z46" s="109">
        <v>44</v>
      </c>
    </row>
    <row r="47" spans="19:32" x14ac:dyDescent="0.25">
      <c r="S47" s="112" t="s">
        <v>39</v>
      </c>
      <c r="T47" s="112"/>
      <c r="U47" s="109"/>
      <c r="V47" s="109">
        <v>57</v>
      </c>
      <c r="W47" s="109">
        <v>59</v>
      </c>
      <c r="X47" s="109">
        <v>55</v>
      </c>
      <c r="Y47" s="109">
        <v>69</v>
      </c>
      <c r="Z47" s="109">
        <v>63</v>
      </c>
    </row>
    <row r="48" spans="19:32" x14ac:dyDescent="0.25">
      <c r="S48" s="112" t="s">
        <v>40</v>
      </c>
      <c r="T48" s="112"/>
      <c r="U48" s="109"/>
      <c r="V48" s="109">
        <v>57</v>
      </c>
      <c r="W48" s="109">
        <v>76</v>
      </c>
      <c r="X48" s="109">
        <v>101</v>
      </c>
      <c r="Y48" s="109">
        <v>94</v>
      </c>
      <c r="Z48" s="109">
        <v>112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69</v>
      </c>
      <c r="W49" s="109">
        <v>58</v>
      </c>
      <c r="X49" s="109">
        <v>76</v>
      </c>
      <c r="Y49" s="109">
        <v>78</v>
      </c>
      <c r="Z49" s="109">
        <v>89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Victoria Daly (2022-23)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53</v>
      </c>
      <c r="W50" s="109">
        <v>62</v>
      </c>
      <c r="X50" s="109">
        <v>71</v>
      </c>
      <c r="Y50" s="109">
        <v>65</v>
      </c>
      <c r="Z50" s="109">
        <v>71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39</v>
      </c>
      <c r="W51" s="109">
        <v>64</v>
      </c>
      <c r="X51" s="109">
        <v>67</v>
      </c>
      <c r="Y51" s="109">
        <v>71</v>
      </c>
      <c r="Z51" s="109">
        <v>72</v>
      </c>
    </row>
    <row r="52" spans="1:26" ht="15" customHeight="1" x14ac:dyDescent="0.25">
      <c r="S52" s="112" t="s">
        <v>44</v>
      </c>
      <c r="T52" s="112"/>
      <c r="U52" s="109"/>
      <c r="V52" s="109">
        <v>26</v>
      </c>
      <c r="W52" s="109">
        <v>39</v>
      </c>
      <c r="X52" s="109">
        <v>45</v>
      </c>
      <c r="Y52" s="109">
        <v>45</v>
      </c>
      <c r="Z52" s="109">
        <v>55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41</v>
      </c>
      <c r="W53" s="109">
        <v>45</v>
      </c>
      <c r="X53" s="109">
        <v>48</v>
      </c>
      <c r="Y53" s="109">
        <v>50</v>
      </c>
      <c r="Z53" s="109">
        <v>56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31</v>
      </c>
      <c r="W54" s="109">
        <v>43</v>
      </c>
      <c r="X54" s="109">
        <v>41</v>
      </c>
      <c r="Y54" s="109">
        <v>51</v>
      </c>
      <c r="Z54" s="109">
        <v>50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39</v>
      </c>
      <c r="W55" s="109">
        <v>31</v>
      </c>
      <c r="X55" s="109">
        <v>23</v>
      </c>
      <c r="Y55" s="109">
        <v>30</v>
      </c>
      <c r="Z55" s="109">
        <v>34</v>
      </c>
    </row>
    <row r="56" spans="1:26" ht="15" customHeight="1" x14ac:dyDescent="0.25">
      <c r="S56" s="112" t="s">
        <v>48</v>
      </c>
      <c r="T56" s="112"/>
      <c r="U56" s="109"/>
      <c r="V56" s="109">
        <v>14</v>
      </c>
      <c r="W56" s="109">
        <v>26</v>
      </c>
      <c r="X56" s="109">
        <v>27</v>
      </c>
      <c r="Y56" s="109">
        <v>26</v>
      </c>
      <c r="Z56" s="109">
        <v>21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8</v>
      </c>
      <c r="W57" s="109">
        <v>5</v>
      </c>
      <c r="X57" s="109">
        <v>14</v>
      </c>
      <c r="Y57" s="109">
        <v>10</v>
      </c>
      <c r="Z57" s="109">
        <v>12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5</v>
      </c>
      <c r="W58" s="109">
        <v>10</v>
      </c>
      <c r="X58" s="109">
        <v>8</v>
      </c>
      <c r="Y58" s="109">
        <v>9</v>
      </c>
      <c r="Z58" s="109">
        <v>11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5</v>
      </c>
      <c r="Y59" s="109">
        <v>5</v>
      </c>
      <c r="Z59" s="109">
        <v>5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2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472</v>
      </c>
      <c r="W61" s="109">
        <v>573</v>
      </c>
      <c r="X61" s="109">
        <v>635</v>
      </c>
      <c r="Y61" s="109">
        <v>661</v>
      </c>
      <c r="Z61" s="109">
        <v>691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1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8</v>
      </c>
      <c r="W64" s="109">
        <v>4</v>
      </c>
      <c r="X64" s="109">
        <v>13</v>
      </c>
      <c r="Y64" s="109">
        <v>15</v>
      </c>
      <c r="Z64" s="109">
        <v>10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Victoria Daly (2022-23)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25</v>
      </c>
      <c r="W65" s="109">
        <v>38</v>
      </c>
      <c r="X65" s="109">
        <v>37</v>
      </c>
      <c r="Y65" s="109">
        <v>37</v>
      </c>
      <c r="Z65" s="109">
        <v>50</v>
      </c>
    </row>
    <row r="66" spans="1:26" x14ac:dyDescent="0.25">
      <c r="S66" s="112" t="s">
        <v>39</v>
      </c>
      <c r="T66" s="112"/>
      <c r="U66" s="109"/>
      <c r="V66" s="109">
        <v>53</v>
      </c>
      <c r="W66" s="109">
        <v>66</v>
      </c>
      <c r="X66" s="109">
        <v>46</v>
      </c>
      <c r="Y66" s="109">
        <v>52</v>
      </c>
      <c r="Z66" s="109">
        <v>55</v>
      </c>
    </row>
    <row r="67" spans="1:26" x14ac:dyDescent="0.25">
      <c r="S67" s="112" t="s">
        <v>40</v>
      </c>
      <c r="T67" s="112"/>
      <c r="U67" s="109"/>
      <c r="V67" s="109">
        <v>83</v>
      </c>
      <c r="W67" s="109">
        <v>78</v>
      </c>
      <c r="X67" s="109">
        <v>76</v>
      </c>
      <c r="Y67" s="109">
        <v>89</v>
      </c>
      <c r="Z67" s="109">
        <v>79</v>
      </c>
    </row>
    <row r="68" spans="1:26" x14ac:dyDescent="0.25">
      <c r="S68" s="112" t="s">
        <v>41</v>
      </c>
      <c r="T68" s="112"/>
      <c r="U68" s="109"/>
      <c r="V68" s="109">
        <v>62</v>
      </c>
      <c r="W68" s="109">
        <v>58</v>
      </c>
      <c r="X68" s="109">
        <v>88</v>
      </c>
      <c r="Y68" s="109">
        <v>71</v>
      </c>
      <c r="Z68" s="109">
        <v>68</v>
      </c>
    </row>
    <row r="69" spans="1:26" x14ac:dyDescent="0.25">
      <c r="S69" s="112" t="s">
        <v>42</v>
      </c>
      <c r="T69" s="112"/>
      <c r="U69" s="109"/>
      <c r="V69" s="109">
        <v>32</v>
      </c>
      <c r="W69" s="109">
        <v>42</v>
      </c>
      <c r="X69" s="109">
        <v>59</v>
      </c>
      <c r="Y69" s="109">
        <v>67</v>
      </c>
      <c r="Z69" s="109">
        <v>81</v>
      </c>
    </row>
    <row r="70" spans="1:26" x14ac:dyDescent="0.25">
      <c r="S70" s="112" t="s">
        <v>43</v>
      </c>
      <c r="T70" s="112"/>
      <c r="U70" s="109"/>
      <c r="V70" s="109">
        <v>35</v>
      </c>
      <c r="W70" s="109">
        <v>34</v>
      </c>
      <c r="X70" s="109">
        <v>36</v>
      </c>
      <c r="Y70" s="109">
        <v>39</v>
      </c>
      <c r="Z70" s="109">
        <v>46</v>
      </c>
    </row>
    <row r="71" spans="1:26" x14ac:dyDescent="0.25">
      <c r="S71" s="112" t="s">
        <v>44</v>
      </c>
      <c r="T71" s="112"/>
      <c r="U71" s="109"/>
      <c r="V71" s="109">
        <v>45</v>
      </c>
      <c r="W71" s="109">
        <v>50</v>
      </c>
      <c r="X71" s="109">
        <v>59</v>
      </c>
      <c r="Y71" s="109">
        <v>53</v>
      </c>
      <c r="Z71" s="109">
        <v>55</v>
      </c>
    </row>
    <row r="72" spans="1:26" x14ac:dyDescent="0.25">
      <c r="S72" s="112" t="s">
        <v>45</v>
      </c>
      <c r="T72" s="112"/>
      <c r="U72" s="109"/>
      <c r="V72" s="109">
        <v>49</v>
      </c>
      <c r="W72" s="109">
        <v>49</v>
      </c>
      <c r="X72" s="109">
        <v>42</v>
      </c>
      <c r="Y72" s="109">
        <v>51</v>
      </c>
      <c r="Z72" s="109">
        <v>48</v>
      </c>
    </row>
    <row r="73" spans="1:26" x14ac:dyDescent="0.25">
      <c r="S73" s="112" t="s">
        <v>46</v>
      </c>
      <c r="T73" s="112"/>
      <c r="U73" s="109"/>
      <c r="V73" s="109">
        <v>37</v>
      </c>
      <c r="W73" s="109">
        <v>45</v>
      </c>
      <c r="X73" s="109">
        <v>37</v>
      </c>
      <c r="Y73" s="109">
        <v>40</v>
      </c>
      <c r="Z73" s="109">
        <v>48</v>
      </c>
    </row>
    <row r="74" spans="1:26" x14ac:dyDescent="0.25">
      <c r="S74" s="112" t="s">
        <v>47</v>
      </c>
      <c r="T74" s="112"/>
      <c r="U74" s="109"/>
      <c r="V74" s="109">
        <v>34</v>
      </c>
      <c r="W74" s="109">
        <v>34</v>
      </c>
      <c r="X74" s="109">
        <v>30</v>
      </c>
      <c r="Y74" s="109">
        <v>41</v>
      </c>
      <c r="Z74" s="109">
        <v>22</v>
      </c>
    </row>
    <row r="75" spans="1:26" x14ac:dyDescent="0.25">
      <c r="S75" s="112" t="s">
        <v>48</v>
      </c>
      <c r="T75" s="112"/>
      <c r="U75" s="109"/>
      <c r="V75" s="109">
        <v>13</v>
      </c>
      <c r="W75" s="109">
        <v>14</v>
      </c>
      <c r="X75" s="109">
        <v>16</v>
      </c>
      <c r="Y75" s="109">
        <v>25</v>
      </c>
      <c r="Z75" s="109">
        <v>28</v>
      </c>
    </row>
    <row r="76" spans="1:26" x14ac:dyDescent="0.25">
      <c r="S76" s="112" t="s">
        <v>49</v>
      </c>
      <c r="T76" s="112"/>
      <c r="U76" s="109"/>
      <c r="V76" s="109">
        <v>5</v>
      </c>
      <c r="W76" s="109">
        <v>7</v>
      </c>
      <c r="X76" s="109">
        <v>8</v>
      </c>
      <c r="Y76" s="109">
        <v>14</v>
      </c>
      <c r="Z76" s="109">
        <v>9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4</v>
      </c>
      <c r="Y77" s="109">
        <v>4</v>
      </c>
      <c r="Z77" s="109">
        <v>0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1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471</v>
      </c>
      <c r="W80" s="109">
        <v>511</v>
      </c>
      <c r="X80" s="109">
        <v>553</v>
      </c>
      <c r="Y80" s="109">
        <v>594</v>
      </c>
      <c r="Z80" s="109">
        <v>593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Victoria Daly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27</v>
      </c>
      <c r="W83" s="109">
        <v>30</v>
      </c>
      <c r="X83" s="109">
        <v>36</v>
      </c>
      <c r="Y83" s="109">
        <v>32</v>
      </c>
      <c r="Z83" s="109">
        <v>35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130</v>
      </c>
      <c r="G84" s="141"/>
      <c r="H84" s="47"/>
      <c r="I84" s="47"/>
      <c r="J84" s="47"/>
      <c r="K84" s="47"/>
      <c r="L84" s="141" t="s">
        <v>0</v>
      </c>
      <c r="M84" s="141"/>
      <c r="N84" s="141" t="s">
        <v>130</v>
      </c>
      <c r="O84" s="141"/>
      <c r="S84" s="112" t="s">
        <v>57</v>
      </c>
      <c r="T84" s="112"/>
      <c r="U84" s="109"/>
      <c r="V84" s="109">
        <v>38</v>
      </c>
      <c r="W84" s="109">
        <v>57</v>
      </c>
      <c r="X84" s="109">
        <v>46</v>
      </c>
      <c r="Y84" s="109">
        <v>50</v>
      </c>
      <c r="Z84" s="109">
        <v>44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2018-19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2018-19</v>
      </c>
      <c r="O85" s="141"/>
      <c r="S85" s="112" t="s">
        <v>125</v>
      </c>
      <c r="T85" s="112"/>
      <c r="U85" s="109"/>
      <c r="V85" s="109">
        <v>39</v>
      </c>
      <c r="W85" s="109">
        <v>42</v>
      </c>
      <c r="X85" s="109">
        <v>39</v>
      </c>
      <c r="Y85" s="109">
        <v>44</v>
      </c>
      <c r="Z85" s="109">
        <v>43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1,284</v>
      </c>
      <c r="D86" s="93">
        <f t="shared" ref="D86:D91" si="4">AD4</f>
        <v>1.5019762845849716E-2</v>
      </c>
      <c r="E86" s="94">
        <f t="shared" ref="E86:E91" si="5">AD4</f>
        <v>1.5019762845849716E-2</v>
      </c>
      <c r="F86" s="93">
        <f t="shared" ref="F86:F91" si="6">AF4</f>
        <v>0.35586061246040135</v>
      </c>
      <c r="G86" s="94">
        <f t="shared" ref="G86:G91" si="7">AF4</f>
        <v>0.35586061246040135</v>
      </c>
      <c r="H86" s="56"/>
      <c r="I86" s="56"/>
      <c r="J86" s="140" t="str">
        <f>'State data for spotlight'!J4</f>
        <v>231,839</v>
      </c>
      <c r="K86" s="140"/>
      <c r="L86" s="93">
        <f>'State data for spotlight'!L4</f>
        <v>1.5457054005518778E-2</v>
      </c>
      <c r="M86" s="94">
        <f>'State data for spotlight'!L4</f>
        <v>1.5457054005518778E-2</v>
      </c>
      <c r="N86" s="93">
        <f>'State data for spotlight'!N4</f>
        <v>0.12496785307033509</v>
      </c>
      <c r="O86" s="94">
        <f>'State data for spotlight'!N4</f>
        <v>0.12496785307033509</v>
      </c>
      <c r="S86" s="112" t="s">
        <v>126</v>
      </c>
      <c r="T86" s="112"/>
      <c r="U86" s="109"/>
      <c r="V86" s="109">
        <v>31</v>
      </c>
      <c r="W86" s="109">
        <v>39</v>
      </c>
      <c r="X86" s="109">
        <v>46</v>
      </c>
      <c r="Y86" s="109">
        <v>43</v>
      </c>
      <c r="Z86" s="109">
        <v>47</v>
      </c>
    </row>
    <row r="87" spans="1:30" ht="15" customHeight="1" x14ac:dyDescent="0.25">
      <c r="A87" s="95" t="s">
        <v>4</v>
      </c>
      <c r="B87" s="48"/>
      <c r="C87" s="56" t="str">
        <f t="shared" si="3"/>
        <v>685</v>
      </c>
      <c r="D87" s="93">
        <f t="shared" si="4"/>
        <v>4.1033434650455947E-2</v>
      </c>
      <c r="E87" s="94">
        <f t="shared" si="5"/>
        <v>4.1033434650455947E-2</v>
      </c>
      <c r="F87" s="93">
        <f t="shared" si="6"/>
        <v>0.44514767932489452</v>
      </c>
      <c r="G87" s="94">
        <f t="shared" si="7"/>
        <v>0.44514767932489452</v>
      </c>
      <c r="H87" s="56"/>
      <c r="I87" s="56"/>
      <c r="J87" s="140" t="str">
        <f>'State data for spotlight'!J5</f>
        <v>120,390</v>
      </c>
      <c r="K87" s="140"/>
      <c r="L87" s="93">
        <f>'State data for spotlight'!L5</f>
        <v>2.2967702465013229E-2</v>
      </c>
      <c r="M87" s="94">
        <f>'State data for spotlight'!L5</f>
        <v>2.2967702465013229E-2</v>
      </c>
      <c r="N87" s="93">
        <f>'State data for spotlight'!N5</f>
        <v>0.11692504661972225</v>
      </c>
      <c r="O87" s="94">
        <f>'State data for spotlight'!N5</f>
        <v>0.11692504661972225</v>
      </c>
      <c r="S87" s="112" t="s">
        <v>127</v>
      </c>
      <c r="T87" s="112"/>
      <c r="U87" s="109"/>
      <c r="V87" s="109">
        <v>7</v>
      </c>
      <c r="W87" s="109">
        <v>14</v>
      </c>
      <c r="X87" s="109">
        <v>11</v>
      </c>
      <c r="Y87" s="109">
        <v>11</v>
      </c>
      <c r="Z87" s="109">
        <v>11</v>
      </c>
    </row>
    <row r="88" spans="1:30" ht="15" customHeight="1" x14ac:dyDescent="0.25">
      <c r="A88" s="95" t="s">
        <v>5</v>
      </c>
      <c r="B88" s="48"/>
      <c r="C88" s="56" t="str">
        <f t="shared" si="3"/>
        <v>598</v>
      </c>
      <c r="D88" s="93">
        <f t="shared" si="4"/>
        <v>6.7340067340067034E-3</v>
      </c>
      <c r="E88" s="94">
        <f t="shared" si="5"/>
        <v>6.7340067340067034E-3</v>
      </c>
      <c r="F88" s="93">
        <f t="shared" si="6"/>
        <v>0.26694915254237284</v>
      </c>
      <c r="G88" s="94">
        <f t="shared" si="7"/>
        <v>0.26694915254237284</v>
      </c>
      <c r="H88" s="56"/>
      <c r="I88" s="56"/>
      <c r="J88" s="140" t="str">
        <f>'State data for spotlight'!J6</f>
        <v>111,242</v>
      </c>
      <c r="K88" s="140"/>
      <c r="L88" s="93">
        <f>'State data for spotlight'!L6</f>
        <v>7.5081738563393952E-3</v>
      </c>
      <c r="M88" s="94">
        <f>'State data for spotlight'!L6</f>
        <v>7.5081738563393952E-3</v>
      </c>
      <c r="N88" s="93">
        <f>'State data for spotlight'!N6</f>
        <v>0.13162365339816695</v>
      </c>
      <c r="O88" s="94">
        <f>'State data for spotlight'!N6</f>
        <v>0.13162365339816695</v>
      </c>
      <c r="S88" s="112" t="s">
        <v>128</v>
      </c>
      <c r="T88" s="112"/>
      <c r="U88" s="109"/>
      <c r="V88" s="109">
        <v>8</v>
      </c>
      <c r="W88" s="109">
        <v>3</v>
      </c>
      <c r="X88" s="109">
        <v>5</v>
      </c>
      <c r="Y88" s="109">
        <v>6</v>
      </c>
      <c r="Z88" s="109">
        <v>13</v>
      </c>
    </row>
    <row r="89" spans="1:30" ht="15" customHeight="1" x14ac:dyDescent="0.25">
      <c r="A89" s="48" t="s">
        <v>6</v>
      </c>
      <c r="B89" s="48"/>
      <c r="C89" s="56" t="str">
        <f t="shared" si="3"/>
        <v>843</v>
      </c>
      <c r="D89" s="93">
        <f t="shared" si="4"/>
        <v>3.1823745410036741E-2</v>
      </c>
      <c r="E89" s="94">
        <f t="shared" si="5"/>
        <v>3.1823745410036741E-2</v>
      </c>
      <c r="F89" s="93">
        <f t="shared" si="6"/>
        <v>0.33175355450236976</v>
      </c>
      <c r="G89" s="94">
        <f t="shared" si="7"/>
        <v>0.33175355450236976</v>
      </c>
      <c r="H89" s="56"/>
      <c r="I89" s="56"/>
      <c r="J89" s="140" t="str">
        <f>'State data for spotlight'!J7</f>
        <v>142,883</v>
      </c>
      <c r="K89" s="140"/>
      <c r="L89" s="93">
        <f>'State data for spotlight'!L7</f>
        <v>2.3575849618889366E-2</v>
      </c>
      <c r="M89" s="94">
        <f>'State data for spotlight'!L7</f>
        <v>2.3575849618889366E-2</v>
      </c>
      <c r="N89" s="93">
        <f>'State data for spotlight'!N7</f>
        <v>4.6355627485298756E-2</v>
      </c>
      <c r="O89" s="94">
        <f>'State data for spotlight'!N7</f>
        <v>4.6355627485298756E-2</v>
      </c>
      <c r="S89" s="112" t="s">
        <v>129</v>
      </c>
      <c r="T89" s="112"/>
      <c r="U89" s="109"/>
      <c r="V89" s="109">
        <v>26</v>
      </c>
      <c r="W89" s="109">
        <v>34</v>
      </c>
      <c r="X89" s="109">
        <v>35</v>
      </c>
      <c r="Y89" s="109">
        <v>32</v>
      </c>
      <c r="Z89" s="109">
        <v>39</v>
      </c>
    </row>
    <row r="90" spans="1:30" ht="15" customHeight="1" x14ac:dyDescent="0.25">
      <c r="A90" s="48" t="s">
        <v>95</v>
      </c>
      <c r="B90" s="48"/>
      <c r="C90" s="56" t="str">
        <f t="shared" si="3"/>
        <v>$34,037</v>
      </c>
      <c r="D90" s="93">
        <f t="shared" si="4"/>
        <v>3.882466046085753E-2</v>
      </c>
      <c r="E90" s="94">
        <f t="shared" si="5"/>
        <v>3.882466046085753E-2</v>
      </c>
      <c r="F90" s="93">
        <f t="shared" si="6"/>
        <v>4.2873933214820248E-2</v>
      </c>
      <c r="G90" s="94">
        <f t="shared" si="7"/>
        <v>4.2873933214820248E-2</v>
      </c>
      <c r="H90" s="56"/>
      <c r="I90" s="56"/>
      <c r="J90" s="56"/>
      <c r="K90" s="56" t="str">
        <f>'State data for spotlight'!J8</f>
        <v>$52,157</v>
      </c>
      <c r="L90" s="93">
        <f>'State data for spotlight'!L8</f>
        <v>3.730443858580057E-2</v>
      </c>
      <c r="M90" s="94">
        <f>'State data for spotlight'!L8</f>
        <v>3.730443858580057E-2</v>
      </c>
      <c r="N90" s="93">
        <f>'State data for spotlight'!N8</f>
        <v>6.8432071451983045E-2</v>
      </c>
      <c r="O90" s="94">
        <f>'State data for spotlight'!N8</f>
        <v>6.8432071451983045E-2</v>
      </c>
      <c r="S90" s="112" t="s">
        <v>58</v>
      </c>
      <c r="T90" s="112"/>
      <c r="U90" s="109"/>
      <c r="V90" s="109">
        <v>85</v>
      </c>
      <c r="W90" s="109">
        <v>95</v>
      </c>
      <c r="X90" s="109">
        <v>97</v>
      </c>
      <c r="Y90" s="109">
        <v>96</v>
      </c>
      <c r="Z90" s="109">
        <v>99</v>
      </c>
    </row>
    <row r="91" spans="1:30" ht="15" customHeight="1" x14ac:dyDescent="0.25">
      <c r="A91" s="48" t="s">
        <v>7</v>
      </c>
      <c r="B91" s="48"/>
      <c r="C91" s="56" t="str">
        <f t="shared" si="3"/>
        <v>$35.1 mil</v>
      </c>
      <c r="D91" s="93">
        <f t="shared" si="4"/>
        <v>-1.168735180252034E-2</v>
      </c>
      <c r="E91" s="94">
        <f t="shared" si="5"/>
        <v>-1.168735180252034E-2</v>
      </c>
      <c r="F91" s="93">
        <f t="shared" si="6"/>
        <v>0.42867685495275976</v>
      </c>
      <c r="G91" s="94">
        <f t="shared" si="7"/>
        <v>0.42867685495275976</v>
      </c>
      <c r="H91" s="56"/>
      <c r="I91" s="56"/>
      <c r="J91" s="56"/>
      <c r="K91" s="56" t="str">
        <f>'State data for spotlight'!J9</f>
        <v>$10.7 bil</v>
      </c>
      <c r="L91" s="93">
        <f>'State data for spotlight'!L9</f>
        <v>6.1565168558201044E-2</v>
      </c>
      <c r="M91" s="94">
        <f>'State data for spotlight'!L9</f>
        <v>6.1565168558201044E-2</v>
      </c>
      <c r="N91" s="93">
        <f>'State data for spotlight'!N9</f>
        <v>0.18858544211512585</v>
      </c>
      <c r="O91" s="94">
        <f>'State data for spotlight'!N9</f>
        <v>0.18858544211512585</v>
      </c>
      <c r="S91" s="115" t="s">
        <v>53</v>
      </c>
      <c r="T91" s="115"/>
      <c r="U91" s="109"/>
      <c r="V91" s="109">
        <v>326</v>
      </c>
      <c r="W91" s="109">
        <v>408</v>
      </c>
      <c r="X91" s="109">
        <v>437</v>
      </c>
      <c r="Y91" s="109">
        <v>434</v>
      </c>
      <c r="Z91" s="109">
        <v>455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131</v>
      </c>
      <c r="S93" s="112" t="s">
        <v>56</v>
      </c>
      <c r="T93" s="112"/>
      <c r="U93" s="109"/>
      <c r="V93" s="109">
        <v>27</v>
      </c>
      <c r="W93" s="109">
        <v>27</v>
      </c>
      <c r="X93" s="109">
        <v>26</v>
      </c>
      <c r="Y93" s="109">
        <v>26</v>
      </c>
      <c r="Z93" s="109">
        <v>36</v>
      </c>
    </row>
    <row r="94" spans="1:30" ht="15" customHeight="1" x14ac:dyDescent="0.25">
      <c r="A94" s="136" t="s">
        <v>132</v>
      </c>
      <c r="S94" s="112" t="s">
        <v>57</v>
      </c>
      <c r="T94" s="112"/>
      <c r="U94" s="109"/>
      <c r="V94" s="109">
        <v>53</v>
      </c>
      <c r="W94" s="109">
        <v>53</v>
      </c>
      <c r="X94" s="109">
        <v>60</v>
      </c>
      <c r="Y94" s="109">
        <v>71</v>
      </c>
      <c r="Z94" s="109">
        <v>76</v>
      </c>
    </row>
    <row r="95" spans="1:30" ht="15" customHeight="1" x14ac:dyDescent="0.25">
      <c r="A95" s="137" t="s">
        <v>159</v>
      </c>
      <c r="S95" s="112" t="s">
        <v>125</v>
      </c>
      <c r="T95" s="112"/>
      <c r="U95" s="109"/>
      <c r="V95" s="109">
        <v>6</v>
      </c>
      <c r="W95" s="109">
        <v>8</v>
      </c>
      <c r="X95" s="109">
        <v>8</v>
      </c>
      <c r="Y95" s="109">
        <v>9</v>
      </c>
      <c r="Z95" s="109">
        <v>13</v>
      </c>
    </row>
    <row r="96" spans="1:30" ht="15" customHeight="1" x14ac:dyDescent="0.25">
      <c r="A96" s="135" t="s">
        <v>151</v>
      </c>
      <c r="S96" s="112" t="s">
        <v>126</v>
      </c>
      <c r="T96" s="112"/>
      <c r="U96" s="109"/>
      <c r="V96" s="109">
        <v>91</v>
      </c>
      <c r="W96" s="109">
        <v>108</v>
      </c>
      <c r="X96" s="109">
        <v>79</v>
      </c>
      <c r="Y96" s="109">
        <v>86</v>
      </c>
      <c r="Z96" s="109">
        <v>90</v>
      </c>
    </row>
    <row r="97" spans="1:32" ht="15" customHeight="1" x14ac:dyDescent="0.25">
      <c r="A97" s="137" t="s">
        <v>164</v>
      </c>
      <c r="S97" s="112" t="s">
        <v>127</v>
      </c>
      <c r="T97" s="112"/>
      <c r="U97" s="109"/>
      <c r="V97" s="109">
        <v>26</v>
      </c>
      <c r="W97" s="109">
        <v>38</v>
      </c>
      <c r="X97" s="109">
        <v>35</v>
      </c>
      <c r="Y97" s="109">
        <v>38</v>
      </c>
      <c r="Z97" s="109">
        <v>35</v>
      </c>
    </row>
    <row r="98" spans="1:32" ht="15" customHeight="1" x14ac:dyDescent="0.25">
      <c r="A98" s="137" t="s">
        <v>167</v>
      </c>
      <c r="S98" s="112" t="s">
        <v>128</v>
      </c>
      <c r="T98" s="112"/>
      <c r="U98" s="109"/>
      <c r="V98" s="109">
        <v>15</v>
      </c>
      <c r="W98" s="109">
        <v>16</v>
      </c>
      <c r="X98" s="109">
        <v>15</v>
      </c>
      <c r="Y98" s="109">
        <v>15</v>
      </c>
      <c r="Z98" s="109">
        <v>19</v>
      </c>
    </row>
    <row r="99" spans="1:32" ht="15" customHeight="1" x14ac:dyDescent="0.25">
      <c r="S99" s="112" t="s">
        <v>129</v>
      </c>
      <c r="T99" s="112"/>
      <c r="U99" s="109"/>
      <c r="V99" s="109">
        <v>0</v>
      </c>
      <c r="W99" s="109">
        <v>5</v>
      </c>
      <c r="X99" s="109">
        <v>0</v>
      </c>
      <c r="Y99" s="109">
        <v>5</v>
      </c>
      <c r="Z99" s="109">
        <v>9</v>
      </c>
    </row>
    <row r="100" spans="1:32" ht="15" customHeight="1" x14ac:dyDescent="0.25">
      <c r="S100" s="112" t="s">
        <v>58</v>
      </c>
      <c r="T100" s="112"/>
      <c r="U100" s="109"/>
      <c r="V100" s="109">
        <v>30</v>
      </c>
      <c r="W100" s="109">
        <v>46</v>
      </c>
      <c r="X100" s="109">
        <v>44</v>
      </c>
      <c r="Y100" s="109">
        <v>47</v>
      </c>
      <c r="Z100" s="109">
        <v>42</v>
      </c>
    </row>
    <row r="101" spans="1:32" x14ac:dyDescent="0.25">
      <c r="A101" s="16"/>
      <c r="S101" s="115" t="s">
        <v>53</v>
      </c>
      <c r="T101" s="115"/>
      <c r="U101" s="109"/>
      <c r="V101" s="109">
        <v>307</v>
      </c>
      <c r="W101" s="109">
        <v>349</v>
      </c>
      <c r="X101" s="109">
        <v>369</v>
      </c>
      <c r="Y101" s="109">
        <v>374</v>
      </c>
      <c r="Z101" s="109">
        <v>387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133</v>
      </c>
      <c r="W103" s="103" t="s">
        <v>154</v>
      </c>
      <c r="X103" s="103" t="s">
        <v>162</v>
      </c>
      <c r="Y103" s="103" t="s">
        <v>165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541</v>
      </c>
      <c r="W104" s="109">
        <v>664</v>
      </c>
      <c r="X104" s="109">
        <v>663</v>
      </c>
      <c r="Y104" s="109">
        <v>723</v>
      </c>
      <c r="Z104" s="109">
        <v>809</v>
      </c>
      <c r="AB104" s="106" t="str">
        <f>TEXT(Z104,"###,###")</f>
        <v>809</v>
      </c>
      <c r="AD104" s="127">
        <f>Z104/($Z$4)*100</f>
        <v>63.006230529595022</v>
      </c>
      <c r="AF104" s="106"/>
    </row>
    <row r="105" spans="1:32" x14ac:dyDescent="0.25">
      <c r="S105" s="112" t="s">
        <v>17</v>
      </c>
      <c r="T105" s="112"/>
      <c r="U105" s="109"/>
      <c r="V105" s="109">
        <v>370</v>
      </c>
      <c r="W105" s="109">
        <v>424</v>
      </c>
      <c r="X105" s="109">
        <v>460</v>
      </c>
      <c r="Y105" s="109">
        <v>488</v>
      </c>
      <c r="Z105" s="109">
        <v>437</v>
      </c>
      <c r="AB105" s="106" t="str">
        <f>TEXT(Z105,"###,###")</f>
        <v>437</v>
      </c>
      <c r="AD105" s="127">
        <f>Z105/($Z$4)*100</f>
        <v>34.034267912772584</v>
      </c>
      <c r="AF105" s="106"/>
    </row>
    <row r="106" spans="1:32" x14ac:dyDescent="0.25">
      <c r="S106" s="115" t="s">
        <v>53</v>
      </c>
      <c r="T106" s="115"/>
      <c r="U106" s="117"/>
      <c r="V106" s="117">
        <v>911</v>
      </c>
      <c r="W106" s="117">
        <v>1088</v>
      </c>
      <c r="X106" s="117">
        <v>1123</v>
      </c>
      <c r="Y106" s="117">
        <v>1211</v>
      </c>
      <c r="Z106" s="117">
        <v>1246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60</v>
      </c>
      <c r="W108" s="109">
        <v>105</v>
      </c>
      <c r="X108" s="109">
        <v>81</v>
      </c>
      <c r="Y108" s="109">
        <v>109</v>
      </c>
      <c r="Z108" s="109">
        <v>97</v>
      </c>
      <c r="AB108" s="106" t="str">
        <f>TEXT(Z108,"###,###")</f>
        <v>97</v>
      </c>
      <c r="AD108" s="127">
        <f>Z108/($Z$4)*100</f>
        <v>7.5545171339563861</v>
      </c>
      <c r="AF108" s="106"/>
    </row>
    <row r="109" spans="1:32" x14ac:dyDescent="0.25">
      <c r="S109" s="112" t="s">
        <v>20</v>
      </c>
      <c r="T109" s="112"/>
      <c r="U109" s="109"/>
      <c r="V109" s="109">
        <v>153</v>
      </c>
      <c r="W109" s="109">
        <v>184</v>
      </c>
      <c r="X109" s="109">
        <v>264</v>
      </c>
      <c r="Y109" s="109">
        <v>249</v>
      </c>
      <c r="Z109" s="109">
        <v>261</v>
      </c>
      <c r="AB109" s="106" t="str">
        <f>TEXT(Z109,"###,###")</f>
        <v>261</v>
      </c>
      <c r="AD109" s="127">
        <f>Z109/($Z$4)*100</f>
        <v>20.327102803738317</v>
      </c>
      <c r="AF109" s="106"/>
    </row>
    <row r="110" spans="1:32" x14ac:dyDescent="0.25">
      <c r="S110" s="112" t="s">
        <v>21</v>
      </c>
      <c r="T110" s="112"/>
      <c r="U110" s="109"/>
      <c r="V110" s="109">
        <v>345</v>
      </c>
      <c r="W110" s="109">
        <v>344</v>
      </c>
      <c r="X110" s="109">
        <v>358</v>
      </c>
      <c r="Y110" s="109">
        <v>436</v>
      </c>
      <c r="Z110" s="109">
        <v>585</v>
      </c>
      <c r="AB110" s="106" t="str">
        <f>TEXT(Z110,"###,###")</f>
        <v>585</v>
      </c>
      <c r="AD110" s="127">
        <f>Z110/($Z$4)*100</f>
        <v>45.560747663551403</v>
      </c>
      <c r="AF110" s="106"/>
    </row>
    <row r="111" spans="1:32" x14ac:dyDescent="0.25">
      <c r="S111" s="112" t="s">
        <v>22</v>
      </c>
      <c r="T111" s="112"/>
      <c r="U111" s="109"/>
      <c r="V111" s="109">
        <v>335</v>
      </c>
      <c r="W111" s="109">
        <v>394</v>
      </c>
      <c r="X111" s="109">
        <v>420</v>
      </c>
      <c r="Y111" s="109">
        <v>411</v>
      </c>
      <c r="Z111" s="109">
        <v>306</v>
      </c>
      <c r="AB111" s="106" t="str">
        <f>TEXT(Z111,"###,###")</f>
        <v>306</v>
      </c>
      <c r="AD111" s="127">
        <f>Z111/($Z$4)*100</f>
        <v>23.831775700934578</v>
      </c>
      <c r="AF111" s="106"/>
    </row>
    <row r="112" spans="1:32" x14ac:dyDescent="0.25">
      <c r="S112" s="115" t="s">
        <v>53</v>
      </c>
      <c r="T112" s="115"/>
      <c r="U112" s="109"/>
      <c r="V112" s="109">
        <v>947</v>
      </c>
      <c r="W112" s="109">
        <v>1079</v>
      </c>
      <c r="X112" s="109">
        <v>1194</v>
      </c>
      <c r="Y112" s="109">
        <v>1263</v>
      </c>
      <c r="Z112" s="109">
        <v>1287</v>
      </c>
    </row>
    <row r="113" spans="19:32" x14ac:dyDescent="0.25">
      <c r="AB113" s="122" t="s">
        <v>24</v>
      </c>
      <c r="AC113" s="103"/>
      <c r="AD113" s="103" t="s">
        <v>122</v>
      </c>
      <c r="AF113" s="103" t="s">
        <v>123</v>
      </c>
    </row>
    <row r="114" spans="19:32" x14ac:dyDescent="0.25">
      <c r="S114" s="112" t="s">
        <v>86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87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96</v>
      </c>
      <c r="T118" s="128"/>
      <c r="U118" s="128"/>
      <c r="V118" s="128">
        <v>40.15</v>
      </c>
      <c r="W118" s="128">
        <v>39.99</v>
      </c>
      <c r="X118" s="128">
        <v>39.619999999999997</v>
      </c>
      <c r="Y118" s="128">
        <v>40.07</v>
      </c>
      <c r="Z118" s="128">
        <v>39.799999999999997</v>
      </c>
      <c r="AB118" s="106" t="str">
        <f>TEXT(Z118,"##.0")</f>
        <v>39.8</v>
      </c>
    </row>
    <row r="120" spans="19:32" x14ac:dyDescent="0.25">
      <c r="S120" s="98" t="s">
        <v>97</v>
      </c>
      <c r="T120" s="109"/>
      <c r="U120" s="109"/>
      <c r="V120" s="109">
        <v>585</v>
      </c>
      <c r="W120" s="109">
        <v>702</v>
      </c>
      <c r="X120" s="109">
        <v>756</v>
      </c>
      <c r="Y120" s="109">
        <v>763</v>
      </c>
      <c r="Z120" s="109">
        <v>801</v>
      </c>
      <c r="AB120" s="106" t="str">
        <f>TEXT(Z120,"###,###")</f>
        <v>801</v>
      </c>
    </row>
    <row r="121" spans="19:32" x14ac:dyDescent="0.25">
      <c r="S121" s="98" t="s">
        <v>98</v>
      </c>
      <c r="T121" s="109"/>
      <c r="U121" s="109"/>
      <c r="V121" s="109">
        <v>11</v>
      </c>
      <c r="W121" s="109">
        <v>17</v>
      </c>
      <c r="X121" s="109">
        <v>18</v>
      </c>
      <c r="Y121" s="109">
        <v>16</v>
      </c>
      <c r="Z121" s="109">
        <v>13</v>
      </c>
      <c r="AB121" s="106" t="str">
        <f>TEXT(Z121,"###,###")</f>
        <v>13</v>
      </c>
    </row>
    <row r="122" spans="19:32" x14ac:dyDescent="0.25">
      <c r="S122" s="98" t="s">
        <v>99</v>
      </c>
      <c r="T122" s="109"/>
      <c r="U122" s="109"/>
      <c r="V122" s="109">
        <v>35</v>
      </c>
      <c r="W122" s="109">
        <v>32</v>
      </c>
      <c r="X122" s="109">
        <v>34</v>
      </c>
      <c r="Y122" s="109">
        <v>42</v>
      </c>
      <c r="Z122" s="109">
        <v>30</v>
      </c>
      <c r="AB122" s="106" t="str">
        <f>TEXT(Z122,"###,###")</f>
        <v>30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100</v>
      </c>
      <c r="T124" s="109"/>
      <c r="U124" s="109"/>
      <c r="V124" s="109">
        <v>620</v>
      </c>
      <c r="W124" s="109">
        <v>734</v>
      </c>
      <c r="X124" s="109">
        <v>790</v>
      </c>
      <c r="Y124" s="109">
        <v>805</v>
      </c>
      <c r="Z124" s="109">
        <v>831</v>
      </c>
      <c r="AB124" s="106" t="str">
        <f>TEXT(Z124,"###,###")</f>
        <v>831</v>
      </c>
      <c r="AD124" s="124">
        <f>Z124/$Z$7*100</f>
        <v>98.576512455516024</v>
      </c>
    </row>
    <row r="125" spans="19:32" x14ac:dyDescent="0.25">
      <c r="S125" s="98" t="s">
        <v>101</v>
      </c>
      <c r="T125" s="109"/>
      <c r="U125" s="109"/>
      <c r="V125" s="109">
        <v>46</v>
      </c>
      <c r="W125" s="109">
        <v>49</v>
      </c>
      <c r="X125" s="109">
        <v>52</v>
      </c>
      <c r="Y125" s="109">
        <v>58</v>
      </c>
      <c r="Z125" s="109">
        <v>43</v>
      </c>
      <c r="AB125" s="106" t="str">
        <f>TEXT(Z125,"###,###")</f>
        <v>43</v>
      </c>
      <c r="AD125" s="124">
        <f>Z125/$Z$7*100</f>
        <v>5.1008303677342823</v>
      </c>
    </row>
    <row r="127" spans="19:32" x14ac:dyDescent="0.25">
      <c r="S127" s="98" t="s">
        <v>102</v>
      </c>
      <c r="T127" s="109"/>
      <c r="U127" s="109"/>
      <c r="V127" s="109">
        <v>325</v>
      </c>
      <c r="W127" s="109">
        <v>404</v>
      </c>
      <c r="X127" s="109">
        <v>436</v>
      </c>
      <c r="Y127" s="109">
        <v>433</v>
      </c>
      <c r="Z127" s="109">
        <v>452</v>
      </c>
      <c r="AB127" s="106" t="str">
        <f>TEXT(Z127,"###,###")</f>
        <v>452</v>
      </c>
      <c r="AD127" s="124">
        <f>Z127/$Z$7*100</f>
        <v>53.618030842230134</v>
      </c>
    </row>
    <row r="128" spans="19:32" x14ac:dyDescent="0.25">
      <c r="S128" s="98" t="s">
        <v>103</v>
      </c>
      <c r="T128" s="109"/>
      <c r="U128" s="109"/>
      <c r="V128" s="109">
        <v>307</v>
      </c>
      <c r="W128" s="109">
        <v>352</v>
      </c>
      <c r="X128" s="109">
        <v>367</v>
      </c>
      <c r="Y128" s="109">
        <v>377</v>
      </c>
      <c r="Z128" s="109">
        <v>385</v>
      </c>
      <c r="AB128" s="106" t="str">
        <f>TEXT(Z128,"###,###")</f>
        <v>385</v>
      </c>
      <c r="AD128" s="124">
        <f>Z128/$Z$7*100</f>
        <v>45.670225385527871</v>
      </c>
    </row>
    <row r="130" spans="19:20" x14ac:dyDescent="0.25">
      <c r="S130" s="98" t="s">
        <v>155</v>
      </c>
      <c r="T130" s="124">
        <v>95.017793594306056</v>
      </c>
    </row>
    <row r="131" spans="19:20" x14ac:dyDescent="0.25">
      <c r="S131" s="98" t="s">
        <v>156</v>
      </c>
      <c r="T131" s="124">
        <v>1.5421115065243181</v>
      </c>
    </row>
    <row r="132" spans="19:20" x14ac:dyDescent="0.25">
      <c r="S132" s="98" t="s">
        <v>157</v>
      </c>
      <c r="T132" s="124">
        <v>3.5587188612099649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E698CA7-E798-4D02-B8D6-69CA7461FC6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7DBEAC16-3D63-4E16-9534-134BFBC3918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7D79337F-FA5C-4994-9C22-3F57D854DF9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FF7ED919-5EBA-4559-81FC-7B50E0E43F9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FBD9-343F-4D51-898B-BB0D86FCAA26}">
  <sheetPr codeName="Sheet79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119</v>
      </c>
      <c r="T1" s="96"/>
      <c r="U1" s="96"/>
      <c r="V1" s="96"/>
      <c r="W1" s="96"/>
      <c r="X1" s="96"/>
      <c r="Y1" s="97" t="s">
        <v>148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88</v>
      </c>
      <c r="U2" s="100" t="s">
        <v>124</v>
      </c>
      <c r="V2" s="100" t="s">
        <v>133</v>
      </c>
      <c r="W2" s="100" t="s">
        <v>154</v>
      </c>
      <c r="X2" s="100" t="s">
        <v>162</v>
      </c>
      <c r="Y2" s="100" t="s">
        <v>165</v>
      </c>
      <c r="Z2" s="100" t="s">
        <v>169</v>
      </c>
      <c r="AB2" s="142" t="str">
        <f>$Z$2</f>
        <v>2022-23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119</v>
      </c>
      <c r="Y3" s="102" t="s">
        <v>148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13.16 Wagait, Northern Territory, 2022-23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374</v>
      </c>
      <c r="W4" s="105">
        <v>379</v>
      </c>
      <c r="X4" s="105">
        <v>405</v>
      </c>
      <c r="Y4" s="105">
        <v>409</v>
      </c>
      <c r="Z4" s="105">
        <v>429</v>
      </c>
      <c r="AB4" s="106" t="str">
        <f>TEXT(Z4,"###,###")</f>
        <v>429</v>
      </c>
      <c r="AD4" s="107">
        <f>Z4/Y4-1</f>
        <v>4.8899755501222497E-2</v>
      </c>
      <c r="AF4" s="107">
        <f>Z4/V4-1</f>
        <v>0.14705882352941169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80</v>
      </c>
      <c r="T5" s="105"/>
      <c r="U5" s="105"/>
      <c r="V5" s="105">
        <v>192</v>
      </c>
      <c r="W5" s="105">
        <v>186</v>
      </c>
      <c r="X5" s="105">
        <v>201</v>
      </c>
      <c r="Y5" s="105">
        <v>193</v>
      </c>
      <c r="Z5" s="105">
        <v>207</v>
      </c>
      <c r="AB5" s="106" t="str">
        <f>TEXT(Z5,"###,###")</f>
        <v>207</v>
      </c>
      <c r="AD5" s="107">
        <f t="shared" ref="AD5:AD9" si="0">Z5/Y5-1</f>
        <v>7.2538860103626979E-2</v>
      </c>
      <c r="AF5" s="107">
        <f t="shared" ref="AF5:AF9" si="1">Z5/V5-1</f>
        <v>7.8125E-2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81</v>
      </c>
      <c r="T6" s="105"/>
      <c r="U6" s="105"/>
      <c r="V6" s="105">
        <v>180</v>
      </c>
      <c r="W6" s="105">
        <v>194</v>
      </c>
      <c r="X6" s="105">
        <v>204</v>
      </c>
      <c r="Y6" s="105">
        <v>220</v>
      </c>
      <c r="Z6" s="105">
        <v>222</v>
      </c>
      <c r="AB6" s="106" t="str">
        <f>TEXT(Z6,"###,###")</f>
        <v>222</v>
      </c>
      <c r="AD6" s="107">
        <f t="shared" si="0"/>
        <v>9.0909090909090384E-3</v>
      </c>
      <c r="AF6" s="107">
        <f t="shared" si="1"/>
        <v>0.23333333333333339</v>
      </c>
    </row>
    <row r="7" spans="1:32" ht="16.5" customHeight="1" thickBot="1" x14ac:dyDescent="0.3">
      <c r="A7" s="60" t="str">
        <f>"QUICK STATS for "&amp;Z2&amp;" *"</f>
        <v>QUICK STATS for 2022-23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255</v>
      </c>
      <c r="W7" s="105">
        <v>256</v>
      </c>
      <c r="X7" s="105">
        <v>268</v>
      </c>
      <c r="Y7" s="105">
        <v>266</v>
      </c>
      <c r="Z7" s="105">
        <v>287</v>
      </c>
      <c r="AB7" s="106" t="str">
        <f>TEXT(Z7,"###,###")</f>
        <v>287</v>
      </c>
      <c r="AD7" s="107">
        <f t="shared" si="0"/>
        <v>7.8947368421052655E-2</v>
      </c>
      <c r="AF7" s="107">
        <f t="shared" si="1"/>
        <v>0.12549019607843137</v>
      </c>
    </row>
    <row r="8" spans="1:32" ht="17.25" customHeight="1" x14ac:dyDescent="0.25">
      <c r="A8" s="61" t="s">
        <v>12</v>
      </c>
      <c r="B8" s="62"/>
      <c r="C8" s="28"/>
      <c r="D8" s="63" t="str">
        <f>AB4</f>
        <v>429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287</v>
      </c>
      <c r="P8" s="64"/>
      <c r="S8" s="104" t="s">
        <v>82</v>
      </c>
      <c r="T8" s="105"/>
      <c r="U8" s="105"/>
      <c r="V8" s="105">
        <v>58022.91</v>
      </c>
      <c r="W8" s="105">
        <v>53719.82</v>
      </c>
      <c r="X8" s="105">
        <v>54757.02</v>
      </c>
      <c r="Y8" s="105">
        <v>44285.85</v>
      </c>
      <c r="Z8" s="105">
        <v>51394.19</v>
      </c>
      <c r="AB8" s="106" t="str">
        <f>TEXT(Z8,"$###,###")</f>
        <v>$51,394</v>
      </c>
      <c r="AD8" s="107">
        <f t="shared" si="0"/>
        <v>0.16051041133906208</v>
      </c>
      <c r="AF8" s="107">
        <f t="shared" si="1"/>
        <v>-0.11424314981789097</v>
      </c>
    </row>
    <row r="9" spans="1:32" x14ac:dyDescent="0.25">
      <c r="A9" s="29" t="s">
        <v>14</v>
      </c>
      <c r="B9" s="68"/>
      <c r="C9" s="69"/>
      <c r="D9" s="70">
        <f>AD104</f>
        <v>68.997668997668995</v>
      </c>
      <c r="E9" s="71" t="s">
        <v>83</v>
      </c>
      <c r="F9" s="23"/>
      <c r="G9" s="72" t="s">
        <v>80</v>
      </c>
      <c r="H9" s="69"/>
      <c r="I9" s="68"/>
      <c r="J9" s="69"/>
      <c r="K9" s="68"/>
      <c r="L9" s="68"/>
      <c r="M9" s="73"/>
      <c r="N9" s="69"/>
      <c r="O9" s="70">
        <f>AD127</f>
        <v>51.567944250871079</v>
      </c>
      <c r="P9" s="71" t="s">
        <v>83</v>
      </c>
      <c r="S9" s="104" t="s">
        <v>7</v>
      </c>
      <c r="T9" s="105"/>
      <c r="U9" s="105"/>
      <c r="V9" s="105">
        <v>17366735</v>
      </c>
      <c r="W9" s="105">
        <v>17245315</v>
      </c>
      <c r="X9" s="105">
        <v>18732850</v>
      </c>
      <c r="Y9" s="105">
        <v>18144830</v>
      </c>
      <c r="Z9" s="105">
        <v>20065533</v>
      </c>
      <c r="AB9" s="106" t="str">
        <f>TEXT(Z9/1000000,"$#,###.0")&amp;" mil"</f>
        <v>$20.1 mil</v>
      </c>
      <c r="AD9" s="107">
        <f t="shared" si="0"/>
        <v>0.10585400910341947</v>
      </c>
      <c r="AF9" s="107">
        <f t="shared" si="1"/>
        <v>0.15540042500792461</v>
      </c>
    </row>
    <row r="10" spans="1:32" x14ac:dyDescent="0.25">
      <c r="A10" s="29" t="s">
        <v>17</v>
      </c>
      <c r="B10" s="68"/>
      <c r="C10" s="69"/>
      <c r="D10" s="70">
        <f>AD105</f>
        <v>25.641025641025639</v>
      </c>
      <c r="E10" s="71" t="s">
        <v>83</v>
      </c>
      <c r="F10" s="23"/>
      <c r="G10" s="72" t="s">
        <v>81</v>
      </c>
      <c r="H10" s="69"/>
      <c r="I10" s="68"/>
      <c r="J10" s="69"/>
      <c r="K10" s="68"/>
      <c r="L10" s="68"/>
      <c r="M10" s="73"/>
      <c r="N10" s="69"/>
      <c r="O10" s="70">
        <f>AD128</f>
        <v>48.083623693379792</v>
      </c>
      <c r="P10" s="71" t="s">
        <v>83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84</v>
      </c>
      <c r="H11" s="76"/>
      <c r="I11" s="77"/>
      <c r="J11" s="77"/>
      <c r="K11" s="77"/>
      <c r="L11" s="77"/>
      <c r="M11" s="68"/>
      <c r="N11" s="69"/>
      <c r="O11" s="70">
        <f>T130</f>
        <v>85.017421602787451</v>
      </c>
      <c r="P11" s="71" t="s">
        <v>83</v>
      </c>
      <c r="S11" s="104" t="s">
        <v>29</v>
      </c>
      <c r="T11" s="109"/>
      <c r="U11" s="109"/>
      <c r="V11" s="109">
        <v>339</v>
      </c>
      <c r="W11" s="109">
        <v>330</v>
      </c>
      <c r="X11" s="109">
        <v>359</v>
      </c>
      <c r="Y11" s="109">
        <v>367</v>
      </c>
      <c r="Z11" s="109">
        <v>380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6.968641114982578</v>
      </c>
      <c r="P12" s="71" t="s">
        <v>83</v>
      </c>
      <c r="S12" s="104" t="s">
        <v>30</v>
      </c>
      <c r="T12" s="109"/>
      <c r="U12" s="109"/>
      <c r="V12" s="109">
        <v>40</v>
      </c>
      <c r="W12" s="109">
        <v>45</v>
      </c>
      <c r="X12" s="109">
        <v>46</v>
      </c>
      <c r="Y12" s="109">
        <v>47</v>
      </c>
      <c r="Z12" s="109">
        <v>50</v>
      </c>
    </row>
    <row r="13" spans="1:32" ht="15" customHeight="1" x14ac:dyDescent="0.25">
      <c r="A13" s="29" t="s">
        <v>19</v>
      </c>
      <c r="B13" s="69"/>
      <c r="C13" s="69"/>
      <c r="D13" s="70">
        <f>AD108</f>
        <v>10.023310023310025</v>
      </c>
      <c r="E13" s="71" t="s">
        <v>83</v>
      </c>
      <c r="F13" s="23"/>
      <c r="G13" s="143" t="s">
        <v>158</v>
      </c>
      <c r="H13" s="144"/>
      <c r="I13" s="144"/>
      <c r="J13" s="144"/>
      <c r="K13" s="144"/>
      <c r="L13" s="144"/>
      <c r="M13" s="78"/>
      <c r="N13" s="69"/>
      <c r="O13" s="70">
        <f>T132</f>
        <v>8.3623693379790947</v>
      </c>
      <c r="P13" s="71" t="s">
        <v>83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22.144522144522146</v>
      </c>
      <c r="E14" s="71" t="s">
        <v>83</v>
      </c>
      <c r="F14" s="23"/>
      <c r="G14" s="75" t="s">
        <v>93</v>
      </c>
      <c r="H14" s="68"/>
      <c r="I14" s="68"/>
      <c r="J14" s="68"/>
      <c r="K14" s="74"/>
      <c r="L14" s="69"/>
      <c r="M14" s="68"/>
      <c r="N14" s="69"/>
      <c r="O14" s="74" t="str">
        <f>AB118</f>
        <v>48.8</v>
      </c>
      <c r="P14" s="71" t="s">
        <v>94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24.941724941724942</v>
      </c>
      <c r="E15" s="71" t="s">
        <v>83</v>
      </c>
      <c r="F15" s="23"/>
      <c r="G15" s="32" t="s">
        <v>152</v>
      </c>
      <c r="H15" s="69"/>
      <c r="I15" s="69"/>
      <c r="J15" s="69"/>
      <c r="K15" s="79"/>
      <c r="L15" s="69"/>
      <c r="M15" s="69"/>
      <c r="N15" s="69"/>
      <c r="O15" s="70">
        <f>AB38</f>
        <v>17.832167832167833</v>
      </c>
      <c r="P15" s="71" t="s">
        <v>83</v>
      </c>
      <c r="S15" s="112" t="s">
        <v>59</v>
      </c>
      <c r="T15" s="112"/>
      <c r="U15" s="113"/>
      <c r="V15" s="113">
        <v>6</v>
      </c>
      <c r="W15" s="113">
        <v>4</v>
      </c>
      <c r="X15" s="113">
        <v>10</v>
      </c>
      <c r="Y15" s="109">
        <v>4</v>
      </c>
      <c r="Z15" s="109">
        <v>10</v>
      </c>
      <c r="AB15" s="114">
        <f t="shared" ref="AB15:AB34" si="2">IF(Z15="np",0,Z15/$Z$34)</f>
        <v>2.3474178403755867E-2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37.529137529137529</v>
      </c>
      <c r="E16" s="82" t="s">
        <v>83</v>
      </c>
      <c r="F16" s="23"/>
      <c r="G16" s="83" t="s">
        <v>153</v>
      </c>
      <c r="H16" s="34"/>
      <c r="I16" s="34"/>
      <c r="J16" s="34"/>
      <c r="K16" s="35"/>
      <c r="L16" s="34"/>
      <c r="M16" s="34"/>
      <c r="N16" s="34"/>
      <c r="O16" s="81">
        <f>AB37</f>
        <v>82.167832167832159</v>
      </c>
      <c r="P16" s="36" t="s">
        <v>83</v>
      </c>
      <c r="S16" s="112" t="s">
        <v>60</v>
      </c>
      <c r="T16" s="112"/>
      <c r="U16" s="113"/>
      <c r="V16" s="113">
        <v>9</v>
      </c>
      <c r="W16" s="113">
        <v>6</v>
      </c>
      <c r="X16" s="113">
        <v>7</v>
      </c>
      <c r="Y16" s="109">
        <v>11</v>
      </c>
      <c r="Z16" s="109">
        <v>11</v>
      </c>
      <c r="AB16" s="114">
        <f t="shared" si="2"/>
        <v>2.5821596244131457E-2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61</v>
      </c>
      <c r="T17" s="112"/>
      <c r="U17" s="113"/>
      <c r="V17" s="113">
        <v>14</v>
      </c>
      <c r="W17" s="113">
        <v>4</v>
      </c>
      <c r="X17" s="113">
        <v>9</v>
      </c>
      <c r="Y17" s="109">
        <v>4</v>
      </c>
      <c r="Z17" s="109">
        <v>6</v>
      </c>
      <c r="AB17" s="114">
        <f t="shared" si="2"/>
        <v>1.4084507042253521E-2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163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62</v>
      </c>
      <c r="T18" s="112"/>
      <c r="U18" s="113"/>
      <c r="V18" s="113">
        <v>3</v>
      </c>
      <c r="W18" s="113">
        <v>0</v>
      </c>
      <c r="X18" s="113">
        <v>7</v>
      </c>
      <c r="Y18" s="109">
        <v>6</v>
      </c>
      <c r="Z18" s="109">
        <v>6</v>
      </c>
      <c r="AB18" s="114">
        <f t="shared" si="2"/>
        <v>1.4084507042253521E-2</v>
      </c>
    </row>
    <row r="19" spans="1:28" x14ac:dyDescent="0.25">
      <c r="A19" s="60" t="str">
        <f>$S$1&amp;" ("&amp;$V$2&amp;" to "&amp;$Z$2&amp;")"</f>
        <v>Wagait (2018-19 to 2022-23)</v>
      </c>
      <c r="B19" s="60"/>
      <c r="C19" s="60"/>
      <c r="D19" s="60"/>
      <c r="E19" s="60"/>
      <c r="F19" s="60"/>
      <c r="G19" s="60" t="str">
        <f>$S$1&amp;" ("&amp;$V$2&amp;" to "&amp;$Z$2&amp;")"</f>
        <v>Wagait (2018-19 to 2022-23)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63</v>
      </c>
      <c r="T19" s="112"/>
      <c r="U19" s="113"/>
      <c r="V19" s="113">
        <v>32</v>
      </c>
      <c r="W19" s="113">
        <v>24</v>
      </c>
      <c r="X19" s="113">
        <v>30</v>
      </c>
      <c r="Y19" s="109">
        <v>38</v>
      </c>
      <c r="Z19" s="109">
        <v>40</v>
      </c>
      <c r="AB19" s="114">
        <f t="shared" si="2"/>
        <v>9.3896713615023469E-2</v>
      </c>
    </row>
    <row r="20" spans="1:28" x14ac:dyDescent="0.25">
      <c r="S20" s="112" t="s">
        <v>64</v>
      </c>
      <c r="T20" s="112"/>
      <c r="U20" s="113"/>
      <c r="V20" s="113">
        <v>9</v>
      </c>
      <c r="W20" s="113">
        <v>9</v>
      </c>
      <c r="X20" s="113">
        <v>7</v>
      </c>
      <c r="Y20" s="109">
        <v>9</v>
      </c>
      <c r="Z20" s="109">
        <v>11</v>
      </c>
      <c r="AB20" s="114">
        <f t="shared" si="2"/>
        <v>2.5821596244131457E-2</v>
      </c>
    </row>
    <row r="21" spans="1:28" x14ac:dyDescent="0.25">
      <c r="S21" s="112" t="s">
        <v>65</v>
      </c>
      <c r="T21" s="112"/>
      <c r="U21" s="113"/>
      <c r="V21" s="113">
        <v>22</v>
      </c>
      <c r="W21" s="113">
        <v>19</v>
      </c>
      <c r="X21" s="113">
        <v>31</v>
      </c>
      <c r="Y21" s="109">
        <v>33</v>
      </c>
      <c r="Z21" s="109">
        <v>23</v>
      </c>
      <c r="AB21" s="114">
        <f t="shared" si="2"/>
        <v>5.39906103286385E-2</v>
      </c>
    </row>
    <row r="22" spans="1:28" x14ac:dyDescent="0.25">
      <c r="S22" s="112" t="s">
        <v>66</v>
      </c>
      <c r="T22" s="112"/>
      <c r="U22" s="113"/>
      <c r="V22" s="113">
        <v>4</v>
      </c>
      <c r="W22" s="113">
        <v>9</v>
      </c>
      <c r="X22" s="113">
        <v>10</v>
      </c>
      <c r="Y22" s="109">
        <v>17</v>
      </c>
      <c r="Z22" s="109">
        <v>15</v>
      </c>
      <c r="AB22" s="114">
        <f t="shared" si="2"/>
        <v>3.5211267605633804E-2</v>
      </c>
    </row>
    <row r="23" spans="1:28" x14ac:dyDescent="0.25">
      <c r="S23" s="112" t="s">
        <v>67</v>
      </c>
      <c r="T23" s="112"/>
      <c r="U23" s="113"/>
      <c r="V23" s="113">
        <v>28</v>
      </c>
      <c r="W23" s="113">
        <v>27</v>
      </c>
      <c r="X23" s="113">
        <v>27</v>
      </c>
      <c r="Y23" s="109">
        <v>24</v>
      </c>
      <c r="Z23" s="109">
        <v>28</v>
      </c>
      <c r="AB23" s="114">
        <f t="shared" si="2"/>
        <v>6.5727699530516437E-2</v>
      </c>
    </row>
    <row r="24" spans="1:28" x14ac:dyDescent="0.25">
      <c r="S24" s="112" t="s">
        <v>68</v>
      </c>
      <c r="T24" s="112"/>
      <c r="U24" s="113"/>
      <c r="V24" s="113">
        <v>6</v>
      </c>
      <c r="W24" s="113">
        <v>6</v>
      </c>
      <c r="X24" s="113">
        <v>4</v>
      </c>
      <c r="Y24" s="109">
        <v>7</v>
      </c>
      <c r="Z24" s="109">
        <v>10</v>
      </c>
      <c r="AB24" s="114">
        <f t="shared" si="2"/>
        <v>2.3474178403755867E-2</v>
      </c>
    </row>
    <row r="25" spans="1:28" x14ac:dyDescent="0.25">
      <c r="S25" s="112" t="s">
        <v>69</v>
      </c>
      <c r="T25" s="112"/>
      <c r="U25" s="113"/>
      <c r="V25" s="113">
        <v>4</v>
      </c>
      <c r="W25" s="113">
        <v>7</v>
      </c>
      <c r="X25" s="113">
        <v>8</v>
      </c>
      <c r="Y25" s="109">
        <v>9</v>
      </c>
      <c r="Z25" s="109">
        <v>7</v>
      </c>
      <c r="AB25" s="114">
        <f t="shared" si="2"/>
        <v>1.6431924882629109E-2</v>
      </c>
    </row>
    <row r="26" spans="1:28" x14ac:dyDescent="0.25">
      <c r="S26" s="112" t="s">
        <v>70</v>
      </c>
      <c r="T26" s="112"/>
      <c r="U26" s="113"/>
      <c r="V26" s="113">
        <v>5</v>
      </c>
      <c r="W26" s="113">
        <v>8</v>
      </c>
      <c r="X26" s="113">
        <v>10</v>
      </c>
      <c r="Y26" s="109">
        <v>5</v>
      </c>
      <c r="Z26" s="109">
        <v>6</v>
      </c>
      <c r="AB26" s="114">
        <f t="shared" si="2"/>
        <v>1.4084507042253521E-2</v>
      </c>
    </row>
    <row r="27" spans="1:28" x14ac:dyDescent="0.25">
      <c r="S27" s="112" t="s">
        <v>71</v>
      </c>
      <c r="T27" s="112"/>
      <c r="U27" s="113"/>
      <c r="V27" s="113">
        <v>24</v>
      </c>
      <c r="W27" s="113">
        <v>30</v>
      </c>
      <c r="X27" s="113">
        <v>23</v>
      </c>
      <c r="Y27" s="109">
        <v>24</v>
      </c>
      <c r="Z27" s="109">
        <v>22</v>
      </c>
      <c r="AB27" s="114">
        <f t="shared" si="2"/>
        <v>5.1643192488262914E-2</v>
      </c>
    </row>
    <row r="28" spans="1:28" x14ac:dyDescent="0.25">
      <c r="S28" s="112" t="s">
        <v>72</v>
      </c>
      <c r="T28" s="112"/>
      <c r="U28" s="113"/>
      <c r="V28" s="113">
        <v>38</v>
      </c>
      <c r="W28" s="113">
        <v>42</v>
      </c>
      <c r="X28" s="113">
        <v>22</v>
      </c>
      <c r="Y28" s="109">
        <v>18</v>
      </c>
      <c r="Z28" s="109">
        <v>22</v>
      </c>
      <c r="AB28" s="114">
        <f t="shared" si="2"/>
        <v>5.1643192488262914E-2</v>
      </c>
    </row>
    <row r="29" spans="1:28" x14ac:dyDescent="0.25">
      <c r="S29" s="112" t="s">
        <v>73</v>
      </c>
      <c r="T29" s="112"/>
      <c r="U29" s="113"/>
      <c r="V29" s="113">
        <v>60</v>
      </c>
      <c r="W29" s="113">
        <v>70</v>
      </c>
      <c r="X29" s="113">
        <v>61</v>
      </c>
      <c r="Y29" s="109">
        <v>84</v>
      </c>
      <c r="Z29" s="109">
        <v>75</v>
      </c>
      <c r="AB29" s="114">
        <f t="shared" si="2"/>
        <v>0.176056338028169</v>
      </c>
    </row>
    <row r="30" spans="1:28" x14ac:dyDescent="0.25">
      <c r="S30" s="112" t="s">
        <v>74</v>
      </c>
      <c r="T30" s="112"/>
      <c r="U30" s="113"/>
      <c r="V30" s="113">
        <v>30</v>
      </c>
      <c r="W30" s="113">
        <v>31</v>
      </c>
      <c r="X30" s="113">
        <v>32</v>
      </c>
      <c r="Y30" s="109">
        <v>31</v>
      </c>
      <c r="Z30" s="109">
        <v>33</v>
      </c>
      <c r="AB30" s="114">
        <f t="shared" si="2"/>
        <v>7.746478873239436E-2</v>
      </c>
    </row>
    <row r="31" spans="1:28" x14ac:dyDescent="0.25">
      <c r="S31" s="112" t="s">
        <v>75</v>
      </c>
      <c r="T31" s="112"/>
      <c r="U31" s="113"/>
      <c r="V31" s="113">
        <v>41</v>
      </c>
      <c r="W31" s="113">
        <v>38</v>
      </c>
      <c r="X31" s="113">
        <v>41</v>
      </c>
      <c r="Y31" s="109">
        <v>25</v>
      </c>
      <c r="Z31" s="109">
        <v>35</v>
      </c>
      <c r="AB31" s="114">
        <f t="shared" si="2"/>
        <v>8.2159624413145546E-2</v>
      </c>
    </row>
    <row r="32" spans="1:28" ht="15.75" customHeight="1" x14ac:dyDescent="0.25">
      <c r="A32" s="60" t="str">
        <f>"Distribution of jobs per industry "&amp;"("&amp;Z2&amp;") *"</f>
        <v>Distribution of jobs per industry (2022-23)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76</v>
      </c>
      <c r="T32" s="112"/>
      <c r="U32" s="113"/>
      <c r="V32" s="113">
        <v>14</v>
      </c>
      <c r="W32" s="113">
        <v>18</v>
      </c>
      <c r="X32" s="113">
        <v>17</v>
      </c>
      <c r="Y32" s="109">
        <v>22</v>
      </c>
      <c r="Z32" s="109">
        <v>28</v>
      </c>
      <c r="AB32" s="114">
        <f t="shared" si="2"/>
        <v>6.5727699530516437E-2</v>
      </c>
    </row>
    <row r="33" spans="19:32" x14ac:dyDescent="0.25">
      <c r="S33" s="112" t="s">
        <v>77</v>
      </c>
      <c r="T33" s="112"/>
      <c r="U33" s="113"/>
      <c r="V33" s="113">
        <v>30</v>
      </c>
      <c r="W33" s="113">
        <v>26</v>
      </c>
      <c r="X33" s="113">
        <v>37</v>
      </c>
      <c r="Y33" s="109">
        <v>28</v>
      </c>
      <c r="Z33" s="109">
        <v>33</v>
      </c>
      <c r="AB33" s="114">
        <f t="shared" si="2"/>
        <v>7.746478873239436E-2</v>
      </c>
    </row>
    <row r="34" spans="19:32" x14ac:dyDescent="0.25">
      <c r="S34" s="115" t="s">
        <v>53</v>
      </c>
      <c r="T34" s="115"/>
      <c r="U34" s="116"/>
      <c r="V34" s="116">
        <v>376</v>
      </c>
      <c r="W34" s="116">
        <v>375</v>
      </c>
      <c r="X34" s="116">
        <v>405</v>
      </c>
      <c r="Y34" s="117">
        <v>409</v>
      </c>
      <c r="Z34" s="117">
        <v>426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85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209</v>
      </c>
      <c r="W37" s="109">
        <v>201</v>
      </c>
      <c r="X37" s="109">
        <v>216</v>
      </c>
      <c r="Y37" s="109">
        <v>218</v>
      </c>
      <c r="Z37" s="109">
        <v>235</v>
      </c>
      <c r="AB37" s="129">
        <f>Z37/Z40*100</f>
        <v>82.167832167832159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46</v>
      </c>
      <c r="W38" s="109">
        <v>50</v>
      </c>
      <c r="X38" s="109">
        <v>55</v>
      </c>
      <c r="Y38" s="109">
        <v>57</v>
      </c>
      <c r="Z38" s="109">
        <v>51</v>
      </c>
      <c r="AB38" s="129">
        <f>Z38/Z40*100</f>
        <v>17.832167832167833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255</v>
      </c>
      <c r="W40" s="109">
        <v>251</v>
      </c>
      <c r="X40" s="109">
        <v>271</v>
      </c>
      <c r="Y40" s="109">
        <v>275</v>
      </c>
      <c r="Z40" s="109">
        <v>286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1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0</v>
      </c>
      <c r="W45" s="109">
        <v>0</v>
      </c>
      <c r="X45" s="109">
        <v>2</v>
      </c>
      <c r="Y45" s="109">
        <v>6</v>
      </c>
      <c r="Z45" s="109">
        <v>4</v>
      </c>
    </row>
    <row r="46" spans="19:32" x14ac:dyDescent="0.25">
      <c r="S46" s="112" t="s">
        <v>38</v>
      </c>
      <c r="T46" s="112"/>
      <c r="U46" s="109"/>
      <c r="V46" s="109">
        <v>6</v>
      </c>
      <c r="W46" s="109">
        <v>5</v>
      </c>
      <c r="X46" s="109">
        <v>5</v>
      </c>
      <c r="Y46" s="109">
        <v>6</v>
      </c>
      <c r="Z46" s="109">
        <v>3</v>
      </c>
    </row>
    <row r="47" spans="19:32" x14ac:dyDescent="0.25">
      <c r="S47" s="112" t="s">
        <v>39</v>
      </c>
      <c r="T47" s="112"/>
      <c r="U47" s="109"/>
      <c r="V47" s="109">
        <v>9</v>
      </c>
      <c r="W47" s="109">
        <v>4</v>
      </c>
      <c r="X47" s="109">
        <v>21</v>
      </c>
      <c r="Y47" s="109">
        <v>12</v>
      </c>
      <c r="Z47" s="109">
        <v>6</v>
      </c>
    </row>
    <row r="48" spans="19:32" x14ac:dyDescent="0.25">
      <c r="S48" s="112" t="s">
        <v>40</v>
      </c>
      <c r="T48" s="112"/>
      <c r="U48" s="109"/>
      <c r="V48" s="109">
        <v>13</v>
      </c>
      <c r="W48" s="109">
        <v>10</v>
      </c>
      <c r="X48" s="109">
        <v>4</v>
      </c>
      <c r="Y48" s="109">
        <v>11</v>
      </c>
      <c r="Z48" s="109">
        <v>14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16</v>
      </c>
      <c r="W49" s="109">
        <v>4</v>
      </c>
      <c r="X49" s="109">
        <v>7</v>
      </c>
      <c r="Y49" s="109">
        <v>8</v>
      </c>
      <c r="Z49" s="109">
        <v>8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Wagait (2022-23)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12</v>
      </c>
      <c r="W50" s="109">
        <v>21</v>
      </c>
      <c r="X50" s="109">
        <v>20</v>
      </c>
      <c r="Y50" s="109">
        <v>21</v>
      </c>
      <c r="Z50" s="109">
        <v>11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15</v>
      </c>
      <c r="W51" s="109">
        <v>19</v>
      </c>
      <c r="X51" s="109">
        <v>17</v>
      </c>
      <c r="Y51" s="109">
        <v>11</v>
      </c>
      <c r="Z51" s="109">
        <v>21</v>
      </c>
    </row>
    <row r="52" spans="1:26" ht="15" customHeight="1" x14ac:dyDescent="0.25">
      <c r="S52" s="112" t="s">
        <v>44</v>
      </c>
      <c r="T52" s="112"/>
      <c r="U52" s="109"/>
      <c r="V52" s="109">
        <v>28</v>
      </c>
      <c r="W52" s="109">
        <v>31</v>
      </c>
      <c r="X52" s="109">
        <v>28</v>
      </c>
      <c r="Y52" s="109">
        <v>18</v>
      </c>
      <c r="Z52" s="109">
        <v>24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18</v>
      </c>
      <c r="W53" s="109">
        <v>20</v>
      </c>
      <c r="X53" s="109">
        <v>24</v>
      </c>
      <c r="Y53" s="109">
        <v>21</v>
      </c>
      <c r="Z53" s="109">
        <v>25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31</v>
      </c>
      <c r="W54" s="109">
        <v>18</v>
      </c>
      <c r="X54" s="109">
        <v>25</v>
      </c>
      <c r="Y54" s="109">
        <v>24</v>
      </c>
      <c r="Z54" s="109">
        <v>19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20</v>
      </c>
      <c r="W55" s="109">
        <v>29</v>
      </c>
      <c r="X55" s="109">
        <v>27</v>
      </c>
      <c r="Y55" s="109">
        <v>32</v>
      </c>
      <c r="Z55" s="109">
        <v>29</v>
      </c>
    </row>
    <row r="56" spans="1:26" ht="15" customHeight="1" x14ac:dyDescent="0.25">
      <c r="S56" s="112" t="s">
        <v>48</v>
      </c>
      <c r="T56" s="112"/>
      <c r="U56" s="109"/>
      <c r="V56" s="109">
        <v>9</v>
      </c>
      <c r="W56" s="109">
        <v>10</v>
      </c>
      <c r="X56" s="109">
        <v>15</v>
      </c>
      <c r="Y56" s="109">
        <v>17</v>
      </c>
      <c r="Z56" s="109">
        <v>28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8</v>
      </c>
      <c r="W57" s="109">
        <v>3</v>
      </c>
      <c r="X57" s="109">
        <v>4</v>
      </c>
      <c r="Y57" s="109">
        <v>5</v>
      </c>
      <c r="Z57" s="109">
        <v>5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5</v>
      </c>
      <c r="W58" s="109">
        <v>6</v>
      </c>
      <c r="X58" s="109">
        <v>1</v>
      </c>
      <c r="Y58" s="109">
        <v>0</v>
      </c>
      <c r="Z58" s="109">
        <v>5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192</v>
      </c>
      <c r="W61" s="109">
        <v>188</v>
      </c>
      <c r="X61" s="109">
        <v>201</v>
      </c>
      <c r="Y61" s="109">
        <v>191</v>
      </c>
      <c r="Z61" s="109">
        <v>209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4</v>
      </c>
      <c r="W64" s="109">
        <v>9</v>
      </c>
      <c r="X64" s="109">
        <v>4</v>
      </c>
      <c r="Y64" s="109">
        <v>3</v>
      </c>
      <c r="Z64" s="109">
        <v>0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Wagait (2022-23)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5</v>
      </c>
      <c r="W65" s="109">
        <v>6</v>
      </c>
      <c r="X65" s="109">
        <v>9</v>
      </c>
      <c r="Y65" s="109">
        <v>14</v>
      </c>
      <c r="Z65" s="109">
        <v>16</v>
      </c>
    </row>
    <row r="66" spans="1:26" x14ac:dyDescent="0.25">
      <c r="S66" s="112" t="s">
        <v>39</v>
      </c>
      <c r="T66" s="112"/>
      <c r="U66" s="109"/>
      <c r="V66" s="109">
        <v>3</v>
      </c>
      <c r="W66" s="109">
        <v>12</v>
      </c>
      <c r="X66" s="109">
        <v>7</v>
      </c>
      <c r="Y66" s="109">
        <v>8</v>
      </c>
      <c r="Z66" s="109">
        <v>14</v>
      </c>
    </row>
    <row r="67" spans="1:26" x14ac:dyDescent="0.25">
      <c r="S67" s="112" t="s">
        <v>40</v>
      </c>
      <c r="T67" s="112"/>
      <c r="U67" s="109"/>
      <c r="V67" s="109">
        <v>3</v>
      </c>
      <c r="W67" s="109">
        <v>8</v>
      </c>
      <c r="X67" s="109">
        <v>5</v>
      </c>
      <c r="Y67" s="109">
        <v>11</v>
      </c>
      <c r="Z67" s="109">
        <v>9</v>
      </c>
    </row>
    <row r="68" spans="1:26" x14ac:dyDescent="0.25">
      <c r="S68" s="112" t="s">
        <v>41</v>
      </c>
      <c r="T68" s="112"/>
      <c r="U68" s="109"/>
      <c r="V68" s="109">
        <v>9</v>
      </c>
      <c r="W68" s="109">
        <v>6</v>
      </c>
      <c r="X68" s="109">
        <v>16</v>
      </c>
      <c r="Y68" s="109">
        <v>10</v>
      </c>
      <c r="Z68" s="109">
        <v>6</v>
      </c>
    </row>
    <row r="69" spans="1:26" x14ac:dyDescent="0.25">
      <c r="S69" s="112" t="s">
        <v>42</v>
      </c>
      <c r="T69" s="112"/>
      <c r="U69" s="109"/>
      <c r="V69" s="109">
        <v>22</v>
      </c>
      <c r="W69" s="109">
        <v>25</v>
      </c>
      <c r="X69" s="109">
        <v>19</v>
      </c>
      <c r="Y69" s="109">
        <v>24</v>
      </c>
      <c r="Z69" s="109">
        <v>15</v>
      </c>
    </row>
    <row r="70" spans="1:26" x14ac:dyDescent="0.25">
      <c r="S70" s="112" t="s">
        <v>43</v>
      </c>
      <c r="T70" s="112"/>
      <c r="U70" s="109"/>
      <c r="V70" s="109">
        <v>21</v>
      </c>
      <c r="W70" s="109">
        <v>22</v>
      </c>
      <c r="X70" s="109">
        <v>20</v>
      </c>
      <c r="Y70" s="109">
        <v>21</v>
      </c>
      <c r="Z70" s="109">
        <v>24</v>
      </c>
    </row>
    <row r="71" spans="1:26" x14ac:dyDescent="0.25">
      <c r="S71" s="112" t="s">
        <v>44</v>
      </c>
      <c r="T71" s="112"/>
      <c r="U71" s="109"/>
      <c r="V71" s="109">
        <v>24</v>
      </c>
      <c r="W71" s="109">
        <v>25</v>
      </c>
      <c r="X71" s="109">
        <v>35</v>
      </c>
      <c r="Y71" s="109">
        <v>23</v>
      </c>
      <c r="Z71" s="109">
        <v>32</v>
      </c>
    </row>
    <row r="72" spans="1:26" x14ac:dyDescent="0.25">
      <c r="S72" s="112" t="s">
        <v>45</v>
      </c>
      <c r="T72" s="112"/>
      <c r="U72" s="109"/>
      <c r="V72" s="109">
        <v>17</v>
      </c>
      <c r="W72" s="109">
        <v>16</v>
      </c>
      <c r="X72" s="109">
        <v>22</v>
      </c>
      <c r="Y72" s="109">
        <v>34</v>
      </c>
      <c r="Z72" s="109">
        <v>33</v>
      </c>
    </row>
    <row r="73" spans="1:26" x14ac:dyDescent="0.25">
      <c r="S73" s="112" t="s">
        <v>46</v>
      </c>
      <c r="T73" s="112"/>
      <c r="U73" s="109"/>
      <c r="V73" s="109">
        <v>33</v>
      </c>
      <c r="W73" s="109">
        <v>30</v>
      </c>
      <c r="X73" s="109">
        <v>32</v>
      </c>
      <c r="Y73" s="109">
        <v>31</v>
      </c>
      <c r="Z73" s="109">
        <v>27</v>
      </c>
    </row>
    <row r="74" spans="1:26" x14ac:dyDescent="0.25">
      <c r="S74" s="112" t="s">
        <v>47</v>
      </c>
      <c r="T74" s="112"/>
      <c r="U74" s="109"/>
      <c r="V74" s="109">
        <v>15</v>
      </c>
      <c r="W74" s="109">
        <v>23</v>
      </c>
      <c r="X74" s="109">
        <v>21</v>
      </c>
      <c r="Y74" s="109">
        <v>27</v>
      </c>
      <c r="Z74" s="109">
        <v>29</v>
      </c>
    </row>
    <row r="75" spans="1:26" x14ac:dyDescent="0.25">
      <c r="S75" s="112" t="s">
        <v>48</v>
      </c>
      <c r="T75" s="112"/>
      <c r="U75" s="109"/>
      <c r="V75" s="109">
        <v>12</v>
      </c>
      <c r="W75" s="109">
        <v>18</v>
      </c>
      <c r="X75" s="109">
        <v>11</v>
      </c>
      <c r="Y75" s="109">
        <v>8</v>
      </c>
      <c r="Z75" s="109">
        <v>7</v>
      </c>
    </row>
    <row r="76" spans="1:26" x14ac:dyDescent="0.25">
      <c r="S76" s="112" t="s">
        <v>49</v>
      </c>
      <c r="T76" s="112"/>
      <c r="U76" s="109"/>
      <c r="V76" s="109">
        <v>0</v>
      </c>
      <c r="W76" s="109">
        <v>0</v>
      </c>
      <c r="X76" s="109">
        <v>3</v>
      </c>
      <c r="Y76" s="109">
        <v>6</v>
      </c>
      <c r="Z76" s="109">
        <v>8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0</v>
      </c>
      <c r="Y77" s="109">
        <v>0</v>
      </c>
      <c r="Z77" s="109">
        <v>0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181</v>
      </c>
      <c r="W80" s="109">
        <v>189</v>
      </c>
      <c r="X80" s="109">
        <v>204</v>
      </c>
      <c r="Y80" s="109">
        <v>215</v>
      </c>
      <c r="Z80" s="109">
        <v>221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Wagait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16</v>
      </c>
      <c r="W83" s="109">
        <v>14</v>
      </c>
      <c r="X83" s="109">
        <v>15</v>
      </c>
      <c r="Y83" s="109">
        <v>12</v>
      </c>
      <c r="Z83" s="109">
        <v>14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130</v>
      </c>
      <c r="G84" s="141"/>
      <c r="H84" s="47"/>
      <c r="I84" s="47"/>
      <c r="J84" s="47"/>
      <c r="K84" s="47"/>
      <c r="L84" s="141" t="s">
        <v>0</v>
      </c>
      <c r="M84" s="141"/>
      <c r="N84" s="141" t="s">
        <v>130</v>
      </c>
      <c r="O84" s="141"/>
      <c r="S84" s="112" t="s">
        <v>57</v>
      </c>
      <c r="T84" s="112"/>
      <c r="U84" s="109"/>
      <c r="V84" s="109">
        <v>8</v>
      </c>
      <c r="W84" s="109">
        <v>7</v>
      </c>
      <c r="X84" s="109">
        <v>13</v>
      </c>
      <c r="Y84" s="109">
        <v>9</v>
      </c>
      <c r="Z84" s="109">
        <v>22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2018-19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2018-19</v>
      </c>
      <c r="O85" s="141"/>
      <c r="S85" s="112" t="s">
        <v>125</v>
      </c>
      <c r="T85" s="112"/>
      <c r="U85" s="109"/>
      <c r="V85" s="109">
        <v>23</v>
      </c>
      <c r="W85" s="109">
        <v>29</v>
      </c>
      <c r="X85" s="109">
        <v>19</v>
      </c>
      <c r="Y85" s="109">
        <v>22</v>
      </c>
      <c r="Z85" s="109">
        <v>23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429</v>
      </c>
      <c r="D86" s="93">
        <f t="shared" ref="D86:D91" si="4">AD4</f>
        <v>4.8899755501222497E-2</v>
      </c>
      <c r="E86" s="94">
        <f t="shared" ref="E86:E91" si="5">AD4</f>
        <v>4.8899755501222497E-2</v>
      </c>
      <c r="F86" s="93">
        <f t="shared" ref="F86:F91" si="6">AF4</f>
        <v>0.14705882352941169</v>
      </c>
      <c r="G86" s="94">
        <f t="shared" ref="G86:G91" si="7">AF4</f>
        <v>0.14705882352941169</v>
      </c>
      <c r="H86" s="56"/>
      <c r="I86" s="56"/>
      <c r="J86" s="140" t="str">
        <f>'State data for spotlight'!J4</f>
        <v>231,839</v>
      </c>
      <c r="K86" s="140"/>
      <c r="L86" s="93">
        <f>'State data for spotlight'!L4</f>
        <v>1.5457054005518778E-2</v>
      </c>
      <c r="M86" s="94">
        <f>'State data for spotlight'!L4</f>
        <v>1.5457054005518778E-2</v>
      </c>
      <c r="N86" s="93">
        <f>'State data for spotlight'!N4</f>
        <v>0.12496785307033509</v>
      </c>
      <c r="O86" s="94">
        <f>'State data for spotlight'!N4</f>
        <v>0.12496785307033509</v>
      </c>
      <c r="S86" s="112" t="s">
        <v>126</v>
      </c>
      <c r="T86" s="112"/>
      <c r="U86" s="109"/>
      <c r="V86" s="109">
        <v>13</v>
      </c>
      <c r="W86" s="109">
        <v>13</v>
      </c>
      <c r="X86" s="109">
        <v>12</v>
      </c>
      <c r="Y86" s="109">
        <v>6</v>
      </c>
      <c r="Z86" s="109">
        <v>9</v>
      </c>
    </row>
    <row r="87" spans="1:30" ht="15" customHeight="1" x14ac:dyDescent="0.25">
      <c r="A87" s="95" t="s">
        <v>4</v>
      </c>
      <c r="B87" s="48"/>
      <c r="C87" s="56" t="str">
        <f t="shared" si="3"/>
        <v>207</v>
      </c>
      <c r="D87" s="93">
        <f t="shared" si="4"/>
        <v>7.2538860103626979E-2</v>
      </c>
      <c r="E87" s="94">
        <f t="shared" si="5"/>
        <v>7.2538860103626979E-2</v>
      </c>
      <c r="F87" s="93">
        <f t="shared" si="6"/>
        <v>7.8125E-2</v>
      </c>
      <c r="G87" s="94">
        <f t="shared" si="7"/>
        <v>7.8125E-2</v>
      </c>
      <c r="H87" s="56"/>
      <c r="I87" s="56"/>
      <c r="J87" s="140" t="str">
        <f>'State data for spotlight'!J5</f>
        <v>120,390</v>
      </c>
      <c r="K87" s="140"/>
      <c r="L87" s="93">
        <f>'State data for spotlight'!L5</f>
        <v>2.2967702465013229E-2</v>
      </c>
      <c r="M87" s="94">
        <f>'State data for spotlight'!L5</f>
        <v>2.2967702465013229E-2</v>
      </c>
      <c r="N87" s="93">
        <f>'State data for spotlight'!N5</f>
        <v>0.11692504661972225</v>
      </c>
      <c r="O87" s="94">
        <f>'State data for spotlight'!N5</f>
        <v>0.11692504661972225</v>
      </c>
      <c r="S87" s="112" t="s">
        <v>127</v>
      </c>
      <c r="T87" s="112"/>
      <c r="U87" s="109"/>
      <c r="V87" s="109">
        <v>6</v>
      </c>
      <c r="W87" s="109">
        <v>8</v>
      </c>
      <c r="X87" s="109">
        <v>9</v>
      </c>
      <c r="Y87" s="109">
        <v>10</v>
      </c>
      <c r="Z87" s="109">
        <v>9</v>
      </c>
    </row>
    <row r="88" spans="1:30" ht="15" customHeight="1" x14ac:dyDescent="0.25">
      <c r="A88" s="95" t="s">
        <v>5</v>
      </c>
      <c r="B88" s="48"/>
      <c r="C88" s="56" t="str">
        <f t="shared" si="3"/>
        <v>222</v>
      </c>
      <c r="D88" s="93">
        <f t="shared" si="4"/>
        <v>9.0909090909090384E-3</v>
      </c>
      <c r="E88" s="94">
        <f t="shared" si="5"/>
        <v>9.0909090909090384E-3</v>
      </c>
      <c r="F88" s="93">
        <f t="shared" si="6"/>
        <v>0.23333333333333339</v>
      </c>
      <c r="G88" s="94">
        <f t="shared" si="7"/>
        <v>0.23333333333333339</v>
      </c>
      <c r="H88" s="56"/>
      <c r="I88" s="56"/>
      <c r="J88" s="140" t="str">
        <f>'State data for spotlight'!J6</f>
        <v>111,242</v>
      </c>
      <c r="K88" s="140"/>
      <c r="L88" s="93">
        <f>'State data for spotlight'!L6</f>
        <v>7.5081738563393952E-3</v>
      </c>
      <c r="M88" s="94">
        <f>'State data for spotlight'!L6</f>
        <v>7.5081738563393952E-3</v>
      </c>
      <c r="N88" s="93">
        <f>'State data for spotlight'!N6</f>
        <v>0.13162365339816695</v>
      </c>
      <c r="O88" s="94">
        <f>'State data for spotlight'!N6</f>
        <v>0.13162365339816695</v>
      </c>
      <c r="S88" s="112" t="s">
        <v>128</v>
      </c>
      <c r="T88" s="112"/>
      <c r="U88" s="109"/>
      <c r="V88" s="109">
        <v>5</v>
      </c>
      <c r="W88" s="109">
        <v>8</v>
      </c>
      <c r="X88" s="109">
        <v>5</v>
      </c>
      <c r="Y88" s="109">
        <v>7</v>
      </c>
      <c r="Z88" s="109">
        <v>5</v>
      </c>
    </row>
    <row r="89" spans="1:30" ht="15" customHeight="1" x14ac:dyDescent="0.25">
      <c r="A89" s="48" t="s">
        <v>6</v>
      </c>
      <c r="B89" s="48"/>
      <c r="C89" s="56" t="str">
        <f t="shared" si="3"/>
        <v>287</v>
      </c>
      <c r="D89" s="93">
        <f t="shared" si="4"/>
        <v>7.8947368421052655E-2</v>
      </c>
      <c r="E89" s="94">
        <f t="shared" si="5"/>
        <v>7.8947368421052655E-2</v>
      </c>
      <c r="F89" s="93">
        <f t="shared" si="6"/>
        <v>0.12549019607843137</v>
      </c>
      <c r="G89" s="94">
        <f t="shared" si="7"/>
        <v>0.12549019607843137</v>
      </c>
      <c r="H89" s="56"/>
      <c r="I89" s="56"/>
      <c r="J89" s="140" t="str">
        <f>'State data for spotlight'!J7</f>
        <v>142,883</v>
      </c>
      <c r="K89" s="140"/>
      <c r="L89" s="93">
        <f>'State data for spotlight'!L7</f>
        <v>2.3575849618889366E-2</v>
      </c>
      <c r="M89" s="94">
        <f>'State data for spotlight'!L7</f>
        <v>2.3575849618889366E-2</v>
      </c>
      <c r="N89" s="93">
        <f>'State data for spotlight'!N7</f>
        <v>4.6355627485298756E-2</v>
      </c>
      <c r="O89" s="94">
        <f>'State data for spotlight'!N7</f>
        <v>4.6355627485298756E-2</v>
      </c>
      <c r="S89" s="112" t="s">
        <v>129</v>
      </c>
      <c r="T89" s="112"/>
      <c r="U89" s="109"/>
      <c r="V89" s="109">
        <v>15</v>
      </c>
      <c r="W89" s="109">
        <v>18</v>
      </c>
      <c r="X89" s="109">
        <v>17</v>
      </c>
      <c r="Y89" s="109">
        <v>17</v>
      </c>
      <c r="Z89" s="109">
        <v>18</v>
      </c>
    </row>
    <row r="90" spans="1:30" ht="15" customHeight="1" x14ac:dyDescent="0.25">
      <c r="A90" s="48" t="s">
        <v>95</v>
      </c>
      <c r="B90" s="48"/>
      <c r="C90" s="56" t="str">
        <f t="shared" si="3"/>
        <v>$51,394</v>
      </c>
      <c r="D90" s="93">
        <f t="shared" si="4"/>
        <v>0.16051041133906208</v>
      </c>
      <c r="E90" s="94">
        <f t="shared" si="5"/>
        <v>0.16051041133906208</v>
      </c>
      <c r="F90" s="93">
        <f t="shared" si="6"/>
        <v>-0.11424314981789097</v>
      </c>
      <c r="G90" s="94">
        <f t="shared" si="7"/>
        <v>-0.11424314981789097</v>
      </c>
      <c r="H90" s="56"/>
      <c r="I90" s="56"/>
      <c r="J90" s="56"/>
      <c r="K90" s="56" t="str">
        <f>'State data for spotlight'!J8</f>
        <v>$52,157</v>
      </c>
      <c r="L90" s="93">
        <f>'State data for spotlight'!L8</f>
        <v>3.730443858580057E-2</v>
      </c>
      <c r="M90" s="94">
        <f>'State data for spotlight'!L8</f>
        <v>3.730443858580057E-2</v>
      </c>
      <c r="N90" s="93">
        <f>'State data for spotlight'!N8</f>
        <v>6.8432071451983045E-2</v>
      </c>
      <c r="O90" s="94">
        <f>'State data for spotlight'!N8</f>
        <v>6.8432071451983045E-2</v>
      </c>
      <c r="S90" s="112" t="s">
        <v>58</v>
      </c>
      <c r="T90" s="112"/>
      <c r="U90" s="109"/>
      <c r="V90" s="109">
        <v>20</v>
      </c>
      <c r="W90" s="109">
        <v>15</v>
      </c>
      <c r="X90" s="109">
        <v>12</v>
      </c>
      <c r="Y90" s="109">
        <v>17</v>
      </c>
      <c r="Z90" s="109">
        <v>15</v>
      </c>
    </row>
    <row r="91" spans="1:30" ht="15" customHeight="1" x14ac:dyDescent="0.25">
      <c r="A91" s="48" t="s">
        <v>7</v>
      </c>
      <c r="B91" s="48"/>
      <c r="C91" s="56" t="str">
        <f t="shared" si="3"/>
        <v>$20.1 mil</v>
      </c>
      <c r="D91" s="93">
        <f t="shared" si="4"/>
        <v>0.10585400910341947</v>
      </c>
      <c r="E91" s="94">
        <f t="shared" si="5"/>
        <v>0.10585400910341947</v>
      </c>
      <c r="F91" s="93">
        <f t="shared" si="6"/>
        <v>0.15540042500792461</v>
      </c>
      <c r="G91" s="94">
        <f t="shared" si="7"/>
        <v>0.15540042500792461</v>
      </c>
      <c r="H91" s="56"/>
      <c r="I91" s="56"/>
      <c r="J91" s="56"/>
      <c r="K91" s="56" t="str">
        <f>'State data for spotlight'!J9</f>
        <v>$10.7 bil</v>
      </c>
      <c r="L91" s="93">
        <f>'State data for spotlight'!L9</f>
        <v>6.1565168558201044E-2</v>
      </c>
      <c r="M91" s="94">
        <f>'State data for spotlight'!L9</f>
        <v>6.1565168558201044E-2</v>
      </c>
      <c r="N91" s="93">
        <f>'State data for spotlight'!N9</f>
        <v>0.18858544211512585</v>
      </c>
      <c r="O91" s="94">
        <f>'State data for spotlight'!N9</f>
        <v>0.18858544211512585</v>
      </c>
      <c r="S91" s="115" t="s">
        <v>53</v>
      </c>
      <c r="T91" s="115"/>
      <c r="U91" s="109"/>
      <c r="V91" s="109">
        <v>124</v>
      </c>
      <c r="W91" s="109">
        <v>126</v>
      </c>
      <c r="X91" s="109">
        <v>136</v>
      </c>
      <c r="Y91" s="109">
        <v>137</v>
      </c>
      <c r="Z91" s="109">
        <v>154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131</v>
      </c>
      <c r="S93" s="112" t="s">
        <v>56</v>
      </c>
      <c r="T93" s="112"/>
      <c r="U93" s="109"/>
      <c r="V93" s="109">
        <v>21</v>
      </c>
      <c r="W93" s="109">
        <v>25</v>
      </c>
      <c r="X93" s="109">
        <v>18</v>
      </c>
      <c r="Y93" s="109">
        <v>15</v>
      </c>
      <c r="Z93" s="109">
        <v>14</v>
      </c>
    </row>
    <row r="94" spans="1:30" ht="15" customHeight="1" x14ac:dyDescent="0.25">
      <c r="A94" s="136" t="s">
        <v>132</v>
      </c>
      <c r="S94" s="112" t="s">
        <v>57</v>
      </c>
      <c r="T94" s="112"/>
      <c r="U94" s="109"/>
      <c r="V94" s="109">
        <v>31</v>
      </c>
      <c r="W94" s="109">
        <v>28</v>
      </c>
      <c r="X94" s="109">
        <v>29</v>
      </c>
      <c r="Y94" s="109">
        <v>26</v>
      </c>
      <c r="Z94" s="109">
        <v>34</v>
      </c>
    </row>
    <row r="95" spans="1:30" ht="15" customHeight="1" x14ac:dyDescent="0.25">
      <c r="A95" s="137" t="s">
        <v>159</v>
      </c>
      <c r="S95" s="112" t="s">
        <v>125</v>
      </c>
      <c r="T95" s="112"/>
      <c r="U95" s="109"/>
      <c r="V95" s="109">
        <v>6</v>
      </c>
      <c r="W95" s="109">
        <v>5</v>
      </c>
      <c r="X95" s="109">
        <v>3</v>
      </c>
      <c r="Y95" s="109">
        <v>6</v>
      </c>
      <c r="Z95" s="109">
        <v>6</v>
      </c>
    </row>
    <row r="96" spans="1:30" ht="15" customHeight="1" x14ac:dyDescent="0.25">
      <c r="A96" s="135" t="s">
        <v>151</v>
      </c>
      <c r="S96" s="112" t="s">
        <v>126</v>
      </c>
      <c r="T96" s="112"/>
      <c r="U96" s="109"/>
      <c r="V96" s="109">
        <v>17</v>
      </c>
      <c r="W96" s="109">
        <v>15</v>
      </c>
      <c r="X96" s="109">
        <v>17</v>
      </c>
      <c r="Y96" s="109">
        <v>14</v>
      </c>
      <c r="Z96" s="109">
        <v>17</v>
      </c>
    </row>
    <row r="97" spans="1:32" ht="15" customHeight="1" x14ac:dyDescent="0.25">
      <c r="A97" s="137" t="s">
        <v>164</v>
      </c>
      <c r="S97" s="112" t="s">
        <v>127</v>
      </c>
      <c r="T97" s="112"/>
      <c r="U97" s="109"/>
      <c r="V97" s="109">
        <v>28</v>
      </c>
      <c r="W97" s="109">
        <v>24</v>
      </c>
      <c r="X97" s="109">
        <v>19</v>
      </c>
      <c r="Y97" s="109">
        <v>22</v>
      </c>
      <c r="Z97" s="109">
        <v>27</v>
      </c>
    </row>
    <row r="98" spans="1:32" ht="15" customHeight="1" x14ac:dyDescent="0.25">
      <c r="A98" s="137" t="s">
        <v>167</v>
      </c>
      <c r="S98" s="112" t="s">
        <v>128</v>
      </c>
      <c r="T98" s="112"/>
      <c r="U98" s="109"/>
      <c r="V98" s="109">
        <v>9</v>
      </c>
      <c r="W98" s="109">
        <v>11</v>
      </c>
      <c r="X98" s="109">
        <v>12</v>
      </c>
      <c r="Y98" s="109">
        <v>16</v>
      </c>
      <c r="Z98" s="109">
        <v>9</v>
      </c>
    </row>
    <row r="99" spans="1:32" ht="15" customHeight="1" x14ac:dyDescent="0.25">
      <c r="S99" s="112" t="s">
        <v>129</v>
      </c>
      <c r="T99" s="112"/>
      <c r="U99" s="109"/>
      <c r="V99" s="109">
        <v>0</v>
      </c>
      <c r="W99" s="109">
        <v>0</v>
      </c>
      <c r="X99" s="109">
        <v>3</v>
      </c>
      <c r="Y99" s="109">
        <v>5</v>
      </c>
      <c r="Z99" s="109">
        <v>4</v>
      </c>
    </row>
    <row r="100" spans="1:32" ht="15" customHeight="1" x14ac:dyDescent="0.25">
      <c r="S100" s="112" t="s">
        <v>58</v>
      </c>
      <c r="T100" s="112"/>
      <c r="U100" s="109"/>
      <c r="V100" s="109">
        <v>3</v>
      </c>
      <c r="W100" s="109">
        <v>0</v>
      </c>
      <c r="X100" s="109">
        <v>4</v>
      </c>
      <c r="Y100" s="109">
        <v>3</v>
      </c>
      <c r="Z100" s="109">
        <v>4</v>
      </c>
    </row>
    <row r="101" spans="1:32" x14ac:dyDescent="0.25">
      <c r="A101" s="16"/>
      <c r="S101" s="115" t="s">
        <v>53</v>
      </c>
      <c r="T101" s="115"/>
      <c r="U101" s="109"/>
      <c r="V101" s="109">
        <v>131</v>
      </c>
      <c r="W101" s="109">
        <v>126</v>
      </c>
      <c r="X101" s="109">
        <v>135</v>
      </c>
      <c r="Y101" s="109">
        <v>130</v>
      </c>
      <c r="Z101" s="109">
        <v>137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133</v>
      </c>
      <c r="W103" s="103" t="s">
        <v>154</v>
      </c>
      <c r="X103" s="103" t="s">
        <v>162</v>
      </c>
      <c r="Y103" s="103" t="s">
        <v>165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234</v>
      </c>
      <c r="W104" s="109">
        <v>252</v>
      </c>
      <c r="X104" s="109">
        <v>258</v>
      </c>
      <c r="Y104" s="109">
        <v>257</v>
      </c>
      <c r="Z104" s="109">
        <v>296</v>
      </c>
      <c r="AB104" s="106" t="str">
        <f>TEXT(Z104,"###,###")</f>
        <v>296</v>
      </c>
      <c r="AD104" s="127">
        <f>Z104/($Z$4)*100</f>
        <v>68.997668997668995</v>
      </c>
      <c r="AF104" s="106"/>
    </row>
    <row r="105" spans="1:32" x14ac:dyDescent="0.25">
      <c r="S105" s="112" t="s">
        <v>17</v>
      </c>
      <c r="T105" s="112"/>
      <c r="U105" s="109"/>
      <c r="V105" s="109">
        <v>123</v>
      </c>
      <c r="W105" s="109">
        <v>125</v>
      </c>
      <c r="X105" s="109">
        <v>124</v>
      </c>
      <c r="Y105" s="109">
        <v>135</v>
      </c>
      <c r="Z105" s="109">
        <v>110</v>
      </c>
      <c r="AB105" s="106" t="str">
        <f>TEXT(Z105,"###,###")</f>
        <v>110</v>
      </c>
      <c r="AD105" s="127">
        <f>Z105/($Z$4)*100</f>
        <v>25.641025641025639</v>
      </c>
      <c r="AF105" s="106"/>
    </row>
    <row r="106" spans="1:32" x14ac:dyDescent="0.25">
      <c r="S106" s="115" t="s">
        <v>53</v>
      </c>
      <c r="T106" s="115"/>
      <c r="U106" s="117"/>
      <c r="V106" s="117">
        <v>357</v>
      </c>
      <c r="W106" s="117">
        <v>377</v>
      </c>
      <c r="X106" s="117">
        <v>382</v>
      </c>
      <c r="Y106" s="117">
        <v>392</v>
      </c>
      <c r="Z106" s="117">
        <v>406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46</v>
      </c>
      <c r="W108" s="109">
        <v>49</v>
      </c>
      <c r="X108" s="109">
        <v>52</v>
      </c>
      <c r="Y108" s="109">
        <v>58</v>
      </c>
      <c r="Z108" s="109">
        <v>43</v>
      </c>
      <c r="AB108" s="106" t="str">
        <f>TEXT(Z108,"###,###")</f>
        <v>43</v>
      </c>
      <c r="AD108" s="127">
        <f>Z108/($Z$4)*100</f>
        <v>10.023310023310025</v>
      </c>
      <c r="AF108" s="106"/>
    </row>
    <row r="109" spans="1:32" x14ac:dyDescent="0.25">
      <c r="S109" s="112" t="s">
        <v>20</v>
      </c>
      <c r="T109" s="112"/>
      <c r="U109" s="109"/>
      <c r="V109" s="109">
        <v>75</v>
      </c>
      <c r="W109" s="109">
        <v>77</v>
      </c>
      <c r="X109" s="109">
        <v>93</v>
      </c>
      <c r="Y109" s="109">
        <v>79</v>
      </c>
      <c r="Z109" s="109">
        <v>95</v>
      </c>
      <c r="AB109" s="106" t="str">
        <f>TEXT(Z109,"###,###")</f>
        <v>95</v>
      </c>
      <c r="AD109" s="127">
        <f>Z109/($Z$4)*100</f>
        <v>22.144522144522146</v>
      </c>
      <c r="AF109" s="106"/>
    </row>
    <row r="110" spans="1:32" x14ac:dyDescent="0.25">
      <c r="S110" s="112" t="s">
        <v>21</v>
      </c>
      <c r="T110" s="112"/>
      <c r="U110" s="109"/>
      <c r="V110" s="109">
        <v>87</v>
      </c>
      <c r="W110" s="109">
        <v>74</v>
      </c>
      <c r="X110" s="109">
        <v>79</v>
      </c>
      <c r="Y110" s="109">
        <v>82</v>
      </c>
      <c r="Z110" s="109">
        <v>107</v>
      </c>
      <c r="AB110" s="106" t="str">
        <f>TEXT(Z110,"###,###")</f>
        <v>107</v>
      </c>
      <c r="AD110" s="127">
        <f>Z110/($Z$4)*100</f>
        <v>24.941724941724942</v>
      </c>
      <c r="AF110" s="106"/>
    </row>
    <row r="111" spans="1:32" x14ac:dyDescent="0.25">
      <c r="S111" s="112" t="s">
        <v>22</v>
      </c>
      <c r="T111" s="112"/>
      <c r="U111" s="109"/>
      <c r="V111" s="109">
        <v>152</v>
      </c>
      <c r="W111" s="109">
        <v>150</v>
      </c>
      <c r="X111" s="109">
        <v>158</v>
      </c>
      <c r="Y111" s="109">
        <v>171</v>
      </c>
      <c r="Z111" s="109">
        <v>161</v>
      </c>
      <c r="AB111" s="106" t="str">
        <f>TEXT(Z111,"###,###")</f>
        <v>161</v>
      </c>
      <c r="AD111" s="127">
        <f>Z111/($Z$4)*100</f>
        <v>37.529137529137529</v>
      </c>
      <c r="AF111" s="106"/>
    </row>
    <row r="112" spans="1:32" x14ac:dyDescent="0.25">
      <c r="S112" s="115" t="s">
        <v>53</v>
      </c>
      <c r="T112" s="115"/>
      <c r="U112" s="109"/>
      <c r="V112" s="109">
        <v>380</v>
      </c>
      <c r="W112" s="109">
        <v>375</v>
      </c>
      <c r="X112" s="109">
        <v>405</v>
      </c>
      <c r="Y112" s="109">
        <v>413</v>
      </c>
      <c r="Z112" s="109">
        <v>430</v>
      </c>
    </row>
    <row r="113" spans="19:32" x14ac:dyDescent="0.25">
      <c r="AB113" s="122" t="s">
        <v>24</v>
      </c>
      <c r="AC113" s="103"/>
      <c r="AD113" s="103" t="s">
        <v>122</v>
      </c>
      <c r="AF113" s="103" t="s">
        <v>123</v>
      </c>
    </row>
    <row r="114" spans="19:32" x14ac:dyDescent="0.25">
      <c r="S114" s="112" t="s">
        <v>86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87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96</v>
      </c>
      <c r="T118" s="128"/>
      <c r="U118" s="128"/>
      <c r="V118" s="128">
        <v>47.85</v>
      </c>
      <c r="W118" s="128">
        <v>48.19</v>
      </c>
      <c r="X118" s="128">
        <v>48.73</v>
      </c>
      <c r="Y118" s="128">
        <v>48.8</v>
      </c>
      <c r="Z118" s="128">
        <v>48.79</v>
      </c>
      <c r="AB118" s="106" t="str">
        <f>TEXT(Z118,"##.0")</f>
        <v>48.8</v>
      </c>
    </row>
    <row r="120" spans="19:32" x14ac:dyDescent="0.25">
      <c r="S120" s="98" t="s">
        <v>97</v>
      </c>
      <c r="T120" s="109"/>
      <c r="U120" s="109"/>
      <c r="V120" s="109">
        <v>214</v>
      </c>
      <c r="W120" s="109">
        <v>209</v>
      </c>
      <c r="X120" s="109">
        <v>220</v>
      </c>
      <c r="Y120" s="109">
        <v>221</v>
      </c>
      <c r="Z120" s="109">
        <v>244</v>
      </c>
      <c r="AB120" s="106" t="str">
        <f>TEXT(Z120,"###,###")</f>
        <v>244</v>
      </c>
    </row>
    <row r="121" spans="19:32" x14ac:dyDescent="0.25">
      <c r="S121" s="98" t="s">
        <v>98</v>
      </c>
      <c r="T121" s="109"/>
      <c r="U121" s="109"/>
      <c r="V121" s="109">
        <v>15</v>
      </c>
      <c r="W121" s="109">
        <v>18</v>
      </c>
      <c r="X121" s="109">
        <v>22</v>
      </c>
      <c r="Y121" s="109">
        <v>24</v>
      </c>
      <c r="Z121" s="109">
        <v>20</v>
      </c>
      <c r="AB121" s="106" t="str">
        <f>TEXT(Z121,"###,###")</f>
        <v>20</v>
      </c>
    </row>
    <row r="122" spans="19:32" x14ac:dyDescent="0.25">
      <c r="S122" s="98" t="s">
        <v>99</v>
      </c>
      <c r="T122" s="109"/>
      <c r="U122" s="109"/>
      <c r="V122" s="109">
        <v>22</v>
      </c>
      <c r="W122" s="109">
        <v>24</v>
      </c>
      <c r="X122" s="109">
        <v>27</v>
      </c>
      <c r="Y122" s="109">
        <v>25</v>
      </c>
      <c r="Z122" s="109">
        <v>24</v>
      </c>
      <c r="AB122" s="106" t="str">
        <f>TEXT(Z122,"###,###")</f>
        <v>24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100</v>
      </c>
      <c r="T124" s="109"/>
      <c r="U124" s="109"/>
      <c r="V124" s="109">
        <v>236</v>
      </c>
      <c r="W124" s="109">
        <v>233</v>
      </c>
      <c r="X124" s="109">
        <v>247</v>
      </c>
      <c r="Y124" s="109">
        <v>246</v>
      </c>
      <c r="Z124" s="109">
        <v>268</v>
      </c>
      <c r="AB124" s="106" t="str">
        <f>TEXT(Z124,"###,###")</f>
        <v>268</v>
      </c>
      <c r="AD124" s="124">
        <f>Z124/$Z$7*100</f>
        <v>93.379790940766554</v>
      </c>
    </row>
    <row r="125" spans="19:32" x14ac:dyDescent="0.25">
      <c r="S125" s="98" t="s">
        <v>101</v>
      </c>
      <c r="T125" s="109"/>
      <c r="U125" s="109"/>
      <c r="V125" s="109">
        <v>37</v>
      </c>
      <c r="W125" s="109">
        <v>42</v>
      </c>
      <c r="X125" s="109">
        <v>49</v>
      </c>
      <c r="Y125" s="109">
        <v>49</v>
      </c>
      <c r="Z125" s="109">
        <v>44</v>
      </c>
      <c r="AB125" s="106" t="str">
        <f>TEXT(Z125,"###,###")</f>
        <v>44</v>
      </c>
      <c r="AD125" s="124">
        <f>Z125/$Z$7*100</f>
        <v>15.331010452961671</v>
      </c>
    </row>
    <row r="127" spans="19:32" x14ac:dyDescent="0.25">
      <c r="S127" s="98" t="s">
        <v>102</v>
      </c>
      <c r="T127" s="109"/>
      <c r="U127" s="109"/>
      <c r="V127" s="109">
        <v>128</v>
      </c>
      <c r="W127" s="109">
        <v>126</v>
      </c>
      <c r="X127" s="109">
        <v>137</v>
      </c>
      <c r="Y127" s="109">
        <v>135</v>
      </c>
      <c r="Z127" s="109">
        <v>148</v>
      </c>
      <c r="AB127" s="106" t="str">
        <f>TEXT(Z127,"###,###")</f>
        <v>148</v>
      </c>
      <c r="AD127" s="124">
        <f>Z127/$Z$7*100</f>
        <v>51.567944250871079</v>
      </c>
    </row>
    <row r="128" spans="19:32" x14ac:dyDescent="0.25">
      <c r="S128" s="98" t="s">
        <v>103</v>
      </c>
      <c r="T128" s="109"/>
      <c r="U128" s="109"/>
      <c r="V128" s="109">
        <v>127</v>
      </c>
      <c r="W128" s="109">
        <v>123</v>
      </c>
      <c r="X128" s="109">
        <v>132</v>
      </c>
      <c r="Y128" s="109">
        <v>131</v>
      </c>
      <c r="Z128" s="109">
        <v>138</v>
      </c>
      <c r="AB128" s="106" t="str">
        <f>TEXT(Z128,"###,###")</f>
        <v>138</v>
      </c>
      <c r="AD128" s="124">
        <f>Z128/$Z$7*100</f>
        <v>48.083623693379792</v>
      </c>
    </row>
    <row r="130" spans="19:20" x14ac:dyDescent="0.25">
      <c r="S130" s="98" t="s">
        <v>155</v>
      </c>
      <c r="T130" s="124">
        <v>85.017421602787451</v>
      </c>
    </row>
    <row r="131" spans="19:20" x14ac:dyDescent="0.25">
      <c r="S131" s="98" t="s">
        <v>156</v>
      </c>
      <c r="T131" s="124">
        <v>6.968641114982578</v>
      </c>
    </row>
    <row r="132" spans="19:20" x14ac:dyDescent="0.25">
      <c r="S132" s="98" t="s">
        <v>157</v>
      </c>
      <c r="T132" s="124">
        <v>8.3623693379790947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CB01DFF-C249-4EBF-B219-06CEDC4CBC1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516EF8DB-B9E6-4A09-99B5-C2759D22D00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87B4E10F-CEE3-431E-9FD0-B82C8ACD37B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0EBC3E9-E766-4879-8934-87399A5F124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24BB-8EC5-4CD5-981F-0AE7BF54E4F1}">
  <sheetPr codeName="Sheet80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120</v>
      </c>
      <c r="T1" s="96"/>
      <c r="U1" s="96"/>
      <c r="V1" s="96"/>
      <c r="W1" s="96"/>
      <c r="X1" s="96"/>
      <c r="Y1" s="97" t="s">
        <v>149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88</v>
      </c>
      <c r="U2" s="100" t="s">
        <v>124</v>
      </c>
      <c r="V2" s="100" t="s">
        <v>133</v>
      </c>
      <c r="W2" s="100" t="s">
        <v>154</v>
      </c>
      <c r="X2" s="100" t="s">
        <v>162</v>
      </c>
      <c r="Y2" s="100" t="s">
        <v>165</v>
      </c>
      <c r="Z2" s="100" t="s">
        <v>169</v>
      </c>
      <c r="AB2" s="142" t="str">
        <f>$Z$2</f>
        <v>2022-23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120</v>
      </c>
      <c r="Y3" s="102" t="s">
        <v>149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13.17 West Arnhem, Northern Territory, 2022-23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1564</v>
      </c>
      <c r="W4" s="105">
        <v>1911</v>
      </c>
      <c r="X4" s="105">
        <v>1890</v>
      </c>
      <c r="Y4" s="105">
        <v>2004</v>
      </c>
      <c r="Z4" s="105">
        <v>2297</v>
      </c>
      <c r="AB4" s="106" t="str">
        <f>TEXT(Z4,"###,###")</f>
        <v>2,297</v>
      </c>
      <c r="AD4" s="107">
        <f>Z4/Y4-1</f>
        <v>0.14620758483033924</v>
      </c>
      <c r="AF4" s="107">
        <f>Z4/V4-1</f>
        <v>0.46867007672634275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80</v>
      </c>
      <c r="T5" s="105"/>
      <c r="U5" s="105"/>
      <c r="V5" s="105">
        <v>861</v>
      </c>
      <c r="W5" s="105">
        <v>1053</v>
      </c>
      <c r="X5" s="105">
        <v>956</v>
      </c>
      <c r="Y5" s="105">
        <v>992</v>
      </c>
      <c r="Z5" s="105">
        <v>1158</v>
      </c>
      <c r="AB5" s="106" t="str">
        <f>TEXT(Z5,"###,###")</f>
        <v>1,158</v>
      </c>
      <c r="AD5" s="107">
        <f t="shared" ref="AD5:AD9" si="0">Z5/Y5-1</f>
        <v>0.16733870967741926</v>
      </c>
      <c r="AF5" s="107">
        <f t="shared" ref="AF5:AF9" si="1">Z5/V5-1</f>
        <v>0.34494773519163768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81</v>
      </c>
      <c r="T6" s="105"/>
      <c r="U6" s="105"/>
      <c r="V6" s="105">
        <v>707</v>
      </c>
      <c r="W6" s="105">
        <v>861</v>
      </c>
      <c r="X6" s="105">
        <v>920</v>
      </c>
      <c r="Y6" s="105">
        <v>1010</v>
      </c>
      <c r="Z6" s="105">
        <v>1137</v>
      </c>
      <c r="AB6" s="106" t="str">
        <f>TEXT(Z6,"###,###")</f>
        <v>1,137</v>
      </c>
      <c r="AD6" s="107">
        <f t="shared" si="0"/>
        <v>0.12574257425742563</v>
      </c>
      <c r="AF6" s="107">
        <f t="shared" si="1"/>
        <v>0.60820367751060811</v>
      </c>
    </row>
    <row r="7" spans="1:32" ht="16.5" customHeight="1" thickBot="1" x14ac:dyDescent="0.3">
      <c r="A7" s="60" t="str">
        <f>"QUICK STATS for "&amp;Z2&amp;" *"</f>
        <v>QUICK STATS for 2022-23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1074</v>
      </c>
      <c r="W7" s="105">
        <v>1377</v>
      </c>
      <c r="X7" s="105">
        <v>1274</v>
      </c>
      <c r="Y7" s="105">
        <v>1324</v>
      </c>
      <c r="Z7" s="105">
        <v>1453</v>
      </c>
      <c r="AB7" s="106" t="str">
        <f>TEXT(Z7,"###,###")</f>
        <v>1,453</v>
      </c>
      <c r="AD7" s="107">
        <f t="shared" si="0"/>
        <v>9.7432024169184395E-2</v>
      </c>
      <c r="AF7" s="107">
        <f t="shared" si="1"/>
        <v>0.35288640595903176</v>
      </c>
    </row>
    <row r="8" spans="1:32" ht="17.25" customHeight="1" x14ac:dyDescent="0.25">
      <c r="A8" s="61" t="s">
        <v>12</v>
      </c>
      <c r="B8" s="62"/>
      <c r="C8" s="28"/>
      <c r="D8" s="63" t="str">
        <f>AB4</f>
        <v>2,297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1,453</v>
      </c>
      <c r="P8" s="64"/>
      <c r="S8" s="104" t="s">
        <v>82</v>
      </c>
      <c r="T8" s="105"/>
      <c r="U8" s="105"/>
      <c r="V8" s="105">
        <v>39879.53</v>
      </c>
      <c r="W8" s="105">
        <v>25942.42</v>
      </c>
      <c r="X8" s="105">
        <v>26176.94</v>
      </c>
      <c r="Y8" s="105">
        <v>22204.94</v>
      </c>
      <c r="Z8" s="105">
        <v>24766</v>
      </c>
      <c r="AB8" s="106" t="str">
        <f>TEXT(Z8,"$###,###")</f>
        <v>$24,766</v>
      </c>
      <c r="AD8" s="107">
        <f t="shared" si="0"/>
        <v>0.11533739789434239</v>
      </c>
      <c r="AF8" s="107">
        <f t="shared" si="1"/>
        <v>-0.3789796419366025</v>
      </c>
    </row>
    <row r="9" spans="1:32" x14ac:dyDescent="0.25">
      <c r="A9" s="29" t="s">
        <v>14</v>
      </c>
      <c r="B9" s="68"/>
      <c r="C9" s="69"/>
      <c r="D9" s="70">
        <f>AD104</f>
        <v>65.607313887679581</v>
      </c>
      <c r="E9" s="71" t="s">
        <v>83</v>
      </c>
      <c r="F9" s="23"/>
      <c r="G9" s="72" t="s">
        <v>80</v>
      </c>
      <c r="H9" s="69"/>
      <c r="I9" s="68"/>
      <c r="J9" s="69"/>
      <c r="K9" s="68"/>
      <c r="L9" s="68"/>
      <c r="M9" s="73"/>
      <c r="N9" s="69"/>
      <c r="O9" s="70">
        <f>AD127</f>
        <v>53.062629043358569</v>
      </c>
      <c r="P9" s="71" t="s">
        <v>83</v>
      </c>
      <c r="S9" s="104" t="s">
        <v>7</v>
      </c>
      <c r="T9" s="105"/>
      <c r="U9" s="105"/>
      <c r="V9" s="105">
        <v>61276558</v>
      </c>
      <c r="W9" s="105">
        <v>69419799</v>
      </c>
      <c r="X9" s="105">
        <v>63706631</v>
      </c>
      <c r="Y9" s="105">
        <v>61261122</v>
      </c>
      <c r="Z9" s="105">
        <v>68568587</v>
      </c>
      <c r="AB9" s="106" t="str">
        <f>TEXT(Z9/1000000,"$#,###.0")&amp;" mil"</f>
        <v>$68.6 mil</v>
      </c>
      <c r="AD9" s="107">
        <f t="shared" si="0"/>
        <v>0.11928389101329229</v>
      </c>
      <c r="AF9" s="107">
        <f t="shared" si="1"/>
        <v>0.11900193545466431</v>
      </c>
    </row>
    <row r="10" spans="1:32" x14ac:dyDescent="0.25">
      <c r="A10" s="29" t="s">
        <v>17</v>
      </c>
      <c r="B10" s="68"/>
      <c r="C10" s="69"/>
      <c r="D10" s="70">
        <f>AD105</f>
        <v>32.999564649542883</v>
      </c>
      <c r="E10" s="71" t="s">
        <v>83</v>
      </c>
      <c r="F10" s="23"/>
      <c r="G10" s="72" t="s">
        <v>81</v>
      </c>
      <c r="H10" s="69"/>
      <c r="I10" s="68"/>
      <c r="J10" s="69"/>
      <c r="K10" s="68"/>
      <c r="L10" s="68"/>
      <c r="M10" s="73"/>
      <c r="N10" s="69"/>
      <c r="O10" s="70">
        <f>AD128</f>
        <v>46.799724707501724</v>
      </c>
      <c r="P10" s="71" t="s">
        <v>83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84</v>
      </c>
      <c r="H11" s="76"/>
      <c r="I11" s="77"/>
      <c r="J11" s="77"/>
      <c r="K11" s="77"/>
      <c r="L11" s="77"/>
      <c r="M11" s="68"/>
      <c r="N11" s="69"/>
      <c r="O11" s="70">
        <f>T130</f>
        <v>97.453544390915354</v>
      </c>
      <c r="P11" s="71" t="s">
        <v>83</v>
      </c>
      <c r="S11" s="104" t="s">
        <v>29</v>
      </c>
      <c r="T11" s="109"/>
      <c r="U11" s="109"/>
      <c r="V11" s="109">
        <v>1525</v>
      </c>
      <c r="W11" s="109">
        <v>1877</v>
      </c>
      <c r="X11" s="109">
        <v>1860</v>
      </c>
      <c r="Y11" s="109">
        <v>1973</v>
      </c>
      <c r="Z11" s="109">
        <v>2260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0.55058499655884374</v>
      </c>
      <c r="P12" s="71" t="s">
        <v>83</v>
      </c>
      <c r="S12" s="104" t="s">
        <v>30</v>
      </c>
      <c r="T12" s="109"/>
      <c r="U12" s="109"/>
      <c r="V12" s="109">
        <v>37</v>
      </c>
      <c r="W12" s="109">
        <v>36</v>
      </c>
      <c r="X12" s="109">
        <v>30</v>
      </c>
      <c r="Y12" s="109">
        <v>37</v>
      </c>
      <c r="Z12" s="109">
        <v>37</v>
      </c>
    </row>
    <row r="13" spans="1:32" ht="15" customHeight="1" x14ac:dyDescent="0.25">
      <c r="A13" s="29" t="s">
        <v>19</v>
      </c>
      <c r="B13" s="69"/>
      <c r="C13" s="69"/>
      <c r="D13" s="70">
        <f>AD108</f>
        <v>3.6569438397910319</v>
      </c>
      <c r="E13" s="71" t="s">
        <v>83</v>
      </c>
      <c r="F13" s="23"/>
      <c r="G13" s="143" t="s">
        <v>158</v>
      </c>
      <c r="H13" s="144"/>
      <c r="I13" s="144"/>
      <c r="J13" s="144"/>
      <c r="K13" s="144"/>
      <c r="L13" s="144"/>
      <c r="M13" s="78"/>
      <c r="N13" s="69"/>
      <c r="O13" s="70">
        <f>T132</f>
        <v>2.0646937370956642</v>
      </c>
      <c r="P13" s="71" t="s">
        <v>83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16.020896821941662</v>
      </c>
      <c r="E14" s="71" t="s">
        <v>83</v>
      </c>
      <c r="F14" s="23"/>
      <c r="G14" s="75" t="s">
        <v>93</v>
      </c>
      <c r="H14" s="68"/>
      <c r="I14" s="68"/>
      <c r="J14" s="68"/>
      <c r="K14" s="74"/>
      <c r="L14" s="69"/>
      <c r="M14" s="68"/>
      <c r="N14" s="69"/>
      <c r="O14" s="74" t="str">
        <f>AB118</f>
        <v>38.6</v>
      </c>
      <c r="P14" s="71" t="s">
        <v>94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32.564214192424899</v>
      </c>
      <c r="E15" s="71" t="s">
        <v>83</v>
      </c>
      <c r="F15" s="23"/>
      <c r="G15" s="32" t="s">
        <v>152</v>
      </c>
      <c r="H15" s="69"/>
      <c r="I15" s="69"/>
      <c r="J15" s="69"/>
      <c r="K15" s="79"/>
      <c r="L15" s="69"/>
      <c r="M15" s="69"/>
      <c r="N15" s="69"/>
      <c r="O15" s="70">
        <f>AB38</f>
        <v>27.079037800687285</v>
      </c>
      <c r="P15" s="71" t="s">
        <v>83</v>
      </c>
      <c r="S15" s="112" t="s">
        <v>59</v>
      </c>
      <c r="T15" s="112"/>
      <c r="U15" s="113"/>
      <c r="V15" s="113">
        <v>62</v>
      </c>
      <c r="W15" s="113">
        <v>173</v>
      </c>
      <c r="X15" s="113">
        <v>236</v>
      </c>
      <c r="Y15" s="109">
        <v>284</v>
      </c>
      <c r="Z15" s="109">
        <v>288</v>
      </c>
      <c r="AB15" s="114">
        <f t="shared" ref="AB15:AB34" si="2">IF(Z15="np",0,Z15/$Z$34)</f>
        <v>0.12527185732927359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46.060078363082283</v>
      </c>
      <c r="E16" s="82" t="s">
        <v>83</v>
      </c>
      <c r="F16" s="23"/>
      <c r="G16" s="83" t="s">
        <v>153</v>
      </c>
      <c r="H16" s="34"/>
      <c r="I16" s="34"/>
      <c r="J16" s="34"/>
      <c r="K16" s="35"/>
      <c r="L16" s="34"/>
      <c r="M16" s="34"/>
      <c r="N16" s="34"/>
      <c r="O16" s="81">
        <f>AB37</f>
        <v>72.920962199312712</v>
      </c>
      <c r="P16" s="36" t="s">
        <v>83</v>
      </c>
      <c r="S16" s="112" t="s">
        <v>60</v>
      </c>
      <c r="T16" s="112"/>
      <c r="U16" s="113"/>
      <c r="V16" s="113">
        <v>160</v>
      </c>
      <c r="W16" s="113">
        <v>141</v>
      </c>
      <c r="X16" s="113">
        <v>87</v>
      </c>
      <c r="Y16" s="109">
        <v>59</v>
      </c>
      <c r="Z16" s="109">
        <v>50</v>
      </c>
      <c r="AB16" s="114">
        <f t="shared" si="2"/>
        <v>2.1748586341887779E-2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61</v>
      </c>
      <c r="T17" s="112"/>
      <c r="U17" s="113"/>
      <c r="V17" s="113">
        <v>8</v>
      </c>
      <c r="W17" s="113">
        <v>6</v>
      </c>
      <c r="X17" s="113">
        <v>16</v>
      </c>
      <c r="Y17" s="109">
        <v>6</v>
      </c>
      <c r="Z17" s="109">
        <v>9</v>
      </c>
      <c r="AB17" s="114">
        <f t="shared" si="2"/>
        <v>3.9147455415397998E-3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163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62</v>
      </c>
      <c r="T18" s="112"/>
      <c r="U18" s="113"/>
      <c r="V18" s="113">
        <v>6</v>
      </c>
      <c r="W18" s="113">
        <v>9</v>
      </c>
      <c r="X18" s="113">
        <v>10</v>
      </c>
      <c r="Y18" s="109">
        <v>14</v>
      </c>
      <c r="Z18" s="109">
        <v>7</v>
      </c>
      <c r="AB18" s="114">
        <f t="shared" si="2"/>
        <v>3.0448020878642889E-3</v>
      </c>
    </row>
    <row r="19" spans="1:28" x14ac:dyDescent="0.25">
      <c r="A19" s="60" t="str">
        <f>$S$1&amp;" ("&amp;$V$2&amp;" to "&amp;$Z$2&amp;")"</f>
        <v>West Arnhem (2018-19 to 2022-23)</v>
      </c>
      <c r="B19" s="60"/>
      <c r="C19" s="60"/>
      <c r="D19" s="60"/>
      <c r="E19" s="60"/>
      <c r="F19" s="60"/>
      <c r="G19" s="60" t="str">
        <f>$S$1&amp;" ("&amp;$V$2&amp;" to "&amp;$Z$2&amp;")"</f>
        <v>West Arnhem (2018-19 to 2022-23)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63</v>
      </c>
      <c r="T19" s="112"/>
      <c r="U19" s="113"/>
      <c r="V19" s="113">
        <v>60</v>
      </c>
      <c r="W19" s="113">
        <v>58</v>
      </c>
      <c r="X19" s="113">
        <v>53</v>
      </c>
      <c r="Y19" s="109">
        <v>59</v>
      </c>
      <c r="Z19" s="109">
        <v>64</v>
      </c>
      <c r="AB19" s="114">
        <f t="shared" si="2"/>
        <v>2.7838190517616355E-2</v>
      </c>
    </row>
    <row r="20" spans="1:28" x14ac:dyDescent="0.25">
      <c r="S20" s="112" t="s">
        <v>64</v>
      </c>
      <c r="T20" s="112"/>
      <c r="U20" s="113"/>
      <c r="V20" s="113">
        <v>41</v>
      </c>
      <c r="W20" s="113">
        <v>67</v>
      </c>
      <c r="X20" s="113">
        <v>45</v>
      </c>
      <c r="Y20" s="109">
        <v>37</v>
      </c>
      <c r="Z20" s="109">
        <v>47</v>
      </c>
      <c r="AB20" s="114">
        <f t="shared" si="2"/>
        <v>2.0443671161374511E-2</v>
      </c>
    </row>
    <row r="21" spans="1:28" x14ac:dyDescent="0.25">
      <c r="S21" s="112" t="s">
        <v>65</v>
      </c>
      <c r="T21" s="112"/>
      <c r="U21" s="113"/>
      <c r="V21" s="113">
        <v>102</v>
      </c>
      <c r="W21" s="113">
        <v>143</v>
      </c>
      <c r="X21" s="113">
        <v>176</v>
      </c>
      <c r="Y21" s="109">
        <v>196</v>
      </c>
      <c r="Z21" s="109">
        <v>219</v>
      </c>
      <c r="AB21" s="114">
        <f t="shared" si="2"/>
        <v>9.5258808177468471E-2</v>
      </c>
    </row>
    <row r="22" spans="1:28" x14ac:dyDescent="0.25">
      <c r="S22" s="112" t="s">
        <v>66</v>
      </c>
      <c r="T22" s="112"/>
      <c r="U22" s="113"/>
      <c r="V22" s="113">
        <v>235</v>
      </c>
      <c r="W22" s="113">
        <v>286</v>
      </c>
      <c r="X22" s="113">
        <v>217</v>
      </c>
      <c r="Y22" s="109">
        <v>236</v>
      </c>
      <c r="Z22" s="109">
        <v>322</v>
      </c>
      <c r="AB22" s="114">
        <f t="shared" si="2"/>
        <v>0.14006089604175728</v>
      </c>
    </row>
    <row r="23" spans="1:28" x14ac:dyDescent="0.25">
      <c r="S23" s="112" t="s">
        <v>67</v>
      </c>
      <c r="T23" s="112"/>
      <c r="U23" s="113"/>
      <c r="V23" s="113">
        <v>23</v>
      </c>
      <c r="W23" s="113">
        <v>26</v>
      </c>
      <c r="X23" s="113">
        <v>21</v>
      </c>
      <c r="Y23" s="109">
        <v>29</v>
      </c>
      <c r="Z23" s="109">
        <v>37</v>
      </c>
      <c r="AB23" s="114">
        <f t="shared" si="2"/>
        <v>1.6093953892996955E-2</v>
      </c>
    </row>
    <row r="24" spans="1:28" x14ac:dyDescent="0.25">
      <c r="S24" s="112" t="s">
        <v>68</v>
      </c>
      <c r="T24" s="112"/>
      <c r="U24" s="113"/>
      <c r="V24" s="113">
        <v>29</v>
      </c>
      <c r="W24" s="113">
        <v>8</v>
      </c>
      <c r="X24" s="113">
        <v>2</v>
      </c>
      <c r="Y24" s="109">
        <v>6</v>
      </c>
      <c r="Z24" s="109">
        <v>8</v>
      </c>
      <c r="AB24" s="114">
        <f t="shared" si="2"/>
        <v>3.4797738147020443E-3</v>
      </c>
    </row>
    <row r="25" spans="1:28" x14ac:dyDescent="0.25">
      <c r="S25" s="112" t="s">
        <v>69</v>
      </c>
      <c r="T25" s="112"/>
      <c r="U25" s="113"/>
      <c r="V25" s="113">
        <v>13</v>
      </c>
      <c r="W25" s="113">
        <v>8</v>
      </c>
      <c r="X25" s="113">
        <v>9</v>
      </c>
      <c r="Y25" s="109">
        <v>10</v>
      </c>
      <c r="Z25" s="109">
        <v>26</v>
      </c>
      <c r="AB25" s="114">
        <f t="shared" si="2"/>
        <v>1.1309264897781644E-2</v>
      </c>
    </row>
    <row r="26" spans="1:28" x14ac:dyDescent="0.25">
      <c r="S26" s="112" t="s">
        <v>70</v>
      </c>
      <c r="T26" s="112"/>
      <c r="U26" s="113"/>
      <c r="V26" s="113">
        <v>6</v>
      </c>
      <c r="W26" s="113">
        <v>8</v>
      </c>
      <c r="X26" s="113">
        <v>8</v>
      </c>
      <c r="Y26" s="109">
        <v>5</v>
      </c>
      <c r="Z26" s="109">
        <v>13</v>
      </c>
      <c r="AB26" s="114">
        <f t="shared" si="2"/>
        <v>5.6546324488908218E-3</v>
      </c>
    </row>
    <row r="27" spans="1:28" x14ac:dyDescent="0.25">
      <c r="S27" s="112" t="s">
        <v>71</v>
      </c>
      <c r="T27" s="112"/>
      <c r="U27" s="113"/>
      <c r="V27" s="113">
        <v>27</v>
      </c>
      <c r="W27" s="113">
        <v>41</v>
      </c>
      <c r="X27" s="113">
        <v>41</v>
      </c>
      <c r="Y27" s="109">
        <v>69</v>
      </c>
      <c r="Z27" s="109">
        <v>61</v>
      </c>
      <c r="AB27" s="114">
        <f t="shared" si="2"/>
        <v>2.6533275337103087E-2</v>
      </c>
    </row>
    <row r="28" spans="1:28" x14ac:dyDescent="0.25">
      <c r="S28" s="112" t="s">
        <v>72</v>
      </c>
      <c r="T28" s="112"/>
      <c r="U28" s="113"/>
      <c r="V28" s="113">
        <v>71</v>
      </c>
      <c r="W28" s="113">
        <v>69</v>
      </c>
      <c r="X28" s="113">
        <v>64</v>
      </c>
      <c r="Y28" s="109">
        <v>65</v>
      </c>
      <c r="Z28" s="109">
        <v>99</v>
      </c>
      <c r="AB28" s="114">
        <f t="shared" si="2"/>
        <v>4.3062200956937802E-2</v>
      </c>
    </row>
    <row r="29" spans="1:28" x14ac:dyDescent="0.25">
      <c r="S29" s="112" t="s">
        <v>73</v>
      </c>
      <c r="T29" s="112"/>
      <c r="U29" s="113"/>
      <c r="V29" s="113">
        <v>227</v>
      </c>
      <c r="W29" s="113">
        <v>229</v>
      </c>
      <c r="X29" s="113">
        <v>257</v>
      </c>
      <c r="Y29" s="109">
        <v>291</v>
      </c>
      <c r="Z29" s="109">
        <v>273</v>
      </c>
      <c r="AB29" s="114">
        <f t="shared" si="2"/>
        <v>0.11874728142670726</v>
      </c>
    </row>
    <row r="30" spans="1:28" x14ac:dyDescent="0.25">
      <c r="S30" s="112" t="s">
        <v>74</v>
      </c>
      <c r="T30" s="112"/>
      <c r="U30" s="113"/>
      <c r="V30" s="113">
        <v>142</v>
      </c>
      <c r="W30" s="113">
        <v>197</v>
      </c>
      <c r="X30" s="113">
        <v>227</v>
      </c>
      <c r="Y30" s="109">
        <v>269</v>
      </c>
      <c r="Z30" s="109">
        <v>284</v>
      </c>
      <c r="AB30" s="114">
        <f t="shared" si="2"/>
        <v>0.12353197042192257</v>
      </c>
    </row>
    <row r="31" spans="1:28" x14ac:dyDescent="0.25">
      <c r="S31" s="112" t="s">
        <v>75</v>
      </c>
      <c r="T31" s="112"/>
      <c r="U31" s="113"/>
      <c r="V31" s="113">
        <v>101</v>
      </c>
      <c r="W31" s="113">
        <v>115</v>
      </c>
      <c r="X31" s="113">
        <v>109</v>
      </c>
      <c r="Y31" s="109">
        <v>57</v>
      </c>
      <c r="Z31" s="109">
        <v>145</v>
      </c>
      <c r="AB31" s="114">
        <f t="shared" si="2"/>
        <v>6.307090039147456E-2</v>
      </c>
    </row>
    <row r="32" spans="1:28" ht="15.75" customHeight="1" x14ac:dyDescent="0.25">
      <c r="A32" s="60" t="str">
        <f>"Distribution of jobs per industry "&amp;"("&amp;Z2&amp;") *"</f>
        <v>Distribution of jobs per industry (2022-23)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76</v>
      </c>
      <c r="T32" s="112"/>
      <c r="U32" s="113"/>
      <c r="V32" s="113">
        <v>56</v>
      </c>
      <c r="W32" s="113">
        <v>106</v>
      </c>
      <c r="X32" s="113">
        <v>98</v>
      </c>
      <c r="Y32" s="109">
        <v>100</v>
      </c>
      <c r="Z32" s="109">
        <v>107</v>
      </c>
      <c r="AB32" s="114">
        <f t="shared" si="2"/>
        <v>4.6541974771639842E-2</v>
      </c>
    </row>
    <row r="33" spans="19:32" x14ac:dyDescent="0.25">
      <c r="S33" s="112" t="s">
        <v>77</v>
      </c>
      <c r="T33" s="112"/>
      <c r="U33" s="113"/>
      <c r="V33" s="113">
        <v>146</v>
      </c>
      <c r="W33" s="113">
        <v>232</v>
      </c>
      <c r="X33" s="113">
        <v>208</v>
      </c>
      <c r="Y33" s="109">
        <v>182</v>
      </c>
      <c r="Z33" s="109">
        <v>231</v>
      </c>
      <c r="AB33" s="114">
        <f t="shared" si="2"/>
        <v>0.10047846889952153</v>
      </c>
    </row>
    <row r="34" spans="19:32" x14ac:dyDescent="0.25">
      <c r="S34" s="115" t="s">
        <v>53</v>
      </c>
      <c r="T34" s="115"/>
      <c r="U34" s="116"/>
      <c r="V34" s="116">
        <v>1565</v>
      </c>
      <c r="W34" s="116">
        <v>1914</v>
      </c>
      <c r="X34" s="116">
        <v>1890</v>
      </c>
      <c r="Y34" s="117">
        <v>2010</v>
      </c>
      <c r="Z34" s="117">
        <v>2299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85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843</v>
      </c>
      <c r="W37" s="109">
        <v>1080</v>
      </c>
      <c r="X37" s="109">
        <v>973</v>
      </c>
      <c r="Y37" s="109">
        <v>989</v>
      </c>
      <c r="Z37" s="109">
        <v>1061</v>
      </c>
      <c r="AB37" s="129">
        <f>Z37/Z40*100</f>
        <v>72.920962199312712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225</v>
      </c>
      <c r="W38" s="109">
        <v>296</v>
      </c>
      <c r="X38" s="109">
        <v>299</v>
      </c>
      <c r="Y38" s="109">
        <v>335</v>
      </c>
      <c r="Z38" s="109">
        <v>394</v>
      </c>
      <c r="AB38" s="129">
        <f>Z38/Z40*100</f>
        <v>27.079037800687285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1068</v>
      </c>
      <c r="W40" s="109">
        <v>1376</v>
      </c>
      <c r="X40" s="109">
        <v>1272</v>
      </c>
      <c r="Y40" s="109">
        <v>1324</v>
      </c>
      <c r="Z40" s="109">
        <v>1455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3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7</v>
      </c>
      <c r="W45" s="109">
        <v>12</v>
      </c>
      <c r="X45" s="109">
        <v>8</v>
      </c>
      <c r="Y45" s="109">
        <v>9</v>
      </c>
      <c r="Z45" s="109">
        <v>11</v>
      </c>
    </row>
    <row r="46" spans="19:32" x14ac:dyDescent="0.25">
      <c r="S46" s="112" t="s">
        <v>38</v>
      </c>
      <c r="T46" s="112"/>
      <c r="U46" s="109"/>
      <c r="V46" s="109">
        <v>42</v>
      </c>
      <c r="W46" s="109">
        <v>62</v>
      </c>
      <c r="X46" s="109">
        <v>39</v>
      </c>
      <c r="Y46" s="109">
        <v>41</v>
      </c>
      <c r="Z46" s="109">
        <v>43</v>
      </c>
    </row>
    <row r="47" spans="19:32" x14ac:dyDescent="0.25">
      <c r="S47" s="112" t="s">
        <v>39</v>
      </c>
      <c r="T47" s="112"/>
      <c r="U47" s="109"/>
      <c r="V47" s="109">
        <v>80</v>
      </c>
      <c r="W47" s="109">
        <v>110</v>
      </c>
      <c r="X47" s="109">
        <v>76</v>
      </c>
      <c r="Y47" s="109">
        <v>108</v>
      </c>
      <c r="Z47" s="109">
        <v>116</v>
      </c>
    </row>
    <row r="48" spans="19:32" x14ac:dyDescent="0.25">
      <c r="S48" s="112" t="s">
        <v>40</v>
      </c>
      <c r="T48" s="112"/>
      <c r="U48" s="109"/>
      <c r="V48" s="109">
        <v>100</v>
      </c>
      <c r="W48" s="109">
        <v>135</v>
      </c>
      <c r="X48" s="109">
        <v>135</v>
      </c>
      <c r="Y48" s="109">
        <v>174</v>
      </c>
      <c r="Z48" s="109">
        <v>215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94</v>
      </c>
      <c r="W49" s="109">
        <v>142</v>
      </c>
      <c r="X49" s="109">
        <v>127</v>
      </c>
      <c r="Y49" s="109">
        <v>132</v>
      </c>
      <c r="Z49" s="109">
        <v>157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West Arnhem (2022-23)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108</v>
      </c>
      <c r="W50" s="109">
        <v>119</v>
      </c>
      <c r="X50" s="109">
        <v>130</v>
      </c>
      <c r="Y50" s="109">
        <v>106</v>
      </c>
      <c r="Z50" s="109">
        <v>127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105</v>
      </c>
      <c r="W51" s="109">
        <v>105</v>
      </c>
      <c r="X51" s="109">
        <v>85</v>
      </c>
      <c r="Y51" s="109">
        <v>79</v>
      </c>
      <c r="Z51" s="109">
        <v>96</v>
      </c>
    </row>
    <row r="52" spans="1:26" ht="15" customHeight="1" x14ac:dyDescent="0.25">
      <c r="S52" s="112" t="s">
        <v>44</v>
      </c>
      <c r="T52" s="112"/>
      <c r="U52" s="109"/>
      <c r="V52" s="109">
        <v>90</v>
      </c>
      <c r="W52" s="109">
        <v>104</v>
      </c>
      <c r="X52" s="109">
        <v>108</v>
      </c>
      <c r="Y52" s="109">
        <v>96</v>
      </c>
      <c r="Z52" s="109">
        <v>108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80</v>
      </c>
      <c r="W53" s="109">
        <v>105</v>
      </c>
      <c r="X53" s="109">
        <v>78</v>
      </c>
      <c r="Y53" s="109">
        <v>90</v>
      </c>
      <c r="Z53" s="109">
        <v>106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71</v>
      </c>
      <c r="W54" s="109">
        <v>80</v>
      </c>
      <c r="X54" s="109">
        <v>88</v>
      </c>
      <c r="Y54" s="109">
        <v>75</v>
      </c>
      <c r="Z54" s="109">
        <v>86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44</v>
      </c>
      <c r="W55" s="109">
        <v>60</v>
      </c>
      <c r="X55" s="109">
        <v>48</v>
      </c>
      <c r="Y55" s="109">
        <v>67</v>
      </c>
      <c r="Z55" s="109">
        <v>72</v>
      </c>
    </row>
    <row r="56" spans="1:26" ht="15" customHeight="1" x14ac:dyDescent="0.25">
      <c r="S56" s="112" t="s">
        <v>48</v>
      </c>
      <c r="T56" s="112"/>
      <c r="U56" s="109"/>
      <c r="V56" s="109">
        <v>25</v>
      </c>
      <c r="W56" s="109">
        <v>23</v>
      </c>
      <c r="X56" s="109">
        <v>25</v>
      </c>
      <c r="Y56" s="109">
        <v>18</v>
      </c>
      <c r="Z56" s="109">
        <v>23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5</v>
      </c>
      <c r="W57" s="109">
        <v>6</v>
      </c>
      <c r="X57" s="109">
        <v>5</v>
      </c>
      <c r="Y57" s="109">
        <v>7</v>
      </c>
      <c r="Z57" s="109">
        <v>6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0</v>
      </c>
      <c r="X58" s="109">
        <v>1</v>
      </c>
      <c r="Y58" s="109">
        <v>0</v>
      </c>
      <c r="Z58" s="109">
        <v>5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861</v>
      </c>
      <c r="W61" s="109">
        <v>1057</v>
      </c>
      <c r="X61" s="109">
        <v>956</v>
      </c>
      <c r="Y61" s="109">
        <v>990</v>
      </c>
      <c r="Z61" s="109">
        <v>1154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11</v>
      </c>
      <c r="W64" s="109">
        <v>25</v>
      </c>
      <c r="X64" s="109">
        <v>12</v>
      </c>
      <c r="Y64" s="109">
        <v>10</v>
      </c>
      <c r="Z64" s="109">
        <v>8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West Arnhem (2022-23)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29</v>
      </c>
      <c r="W65" s="109">
        <v>32</v>
      </c>
      <c r="X65" s="109">
        <v>58</v>
      </c>
      <c r="Y65" s="109">
        <v>58</v>
      </c>
      <c r="Z65" s="109">
        <v>52</v>
      </c>
    </row>
    <row r="66" spans="1:26" x14ac:dyDescent="0.25">
      <c r="S66" s="112" t="s">
        <v>39</v>
      </c>
      <c r="T66" s="112"/>
      <c r="U66" s="109"/>
      <c r="V66" s="109">
        <v>88</v>
      </c>
      <c r="W66" s="109">
        <v>83</v>
      </c>
      <c r="X66" s="109">
        <v>63</v>
      </c>
      <c r="Y66" s="109">
        <v>97</v>
      </c>
      <c r="Z66" s="109">
        <v>109</v>
      </c>
    </row>
    <row r="67" spans="1:26" x14ac:dyDescent="0.25">
      <c r="S67" s="112" t="s">
        <v>40</v>
      </c>
      <c r="T67" s="112"/>
      <c r="U67" s="109"/>
      <c r="V67" s="109">
        <v>102</v>
      </c>
      <c r="W67" s="109">
        <v>120</v>
      </c>
      <c r="X67" s="109">
        <v>133</v>
      </c>
      <c r="Y67" s="109">
        <v>143</v>
      </c>
      <c r="Z67" s="109">
        <v>232</v>
      </c>
    </row>
    <row r="68" spans="1:26" x14ac:dyDescent="0.25">
      <c r="S68" s="112" t="s">
        <v>41</v>
      </c>
      <c r="T68" s="112"/>
      <c r="U68" s="109"/>
      <c r="V68" s="109">
        <v>127</v>
      </c>
      <c r="W68" s="109">
        <v>130</v>
      </c>
      <c r="X68" s="109">
        <v>161</v>
      </c>
      <c r="Y68" s="109">
        <v>177</v>
      </c>
      <c r="Z68" s="109">
        <v>177</v>
      </c>
    </row>
    <row r="69" spans="1:26" x14ac:dyDescent="0.25">
      <c r="S69" s="112" t="s">
        <v>42</v>
      </c>
      <c r="T69" s="112"/>
      <c r="U69" s="109"/>
      <c r="V69" s="109">
        <v>89</v>
      </c>
      <c r="W69" s="109">
        <v>105</v>
      </c>
      <c r="X69" s="109">
        <v>103</v>
      </c>
      <c r="Y69" s="109">
        <v>111</v>
      </c>
      <c r="Z69" s="109">
        <v>129</v>
      </c>
    </row>
    <row r="70" spans="1:26" x14ac:dyDescent="0.25">
      <c r="S70" s="112" t="s">
        <v>43</v>
      </c>
      <c r="T70" s="112"/>
      <c r="U70" s="109"/>
      <c r="V70" s="109">
        <v>61</v>
      </c>
      <c r="W70" s="109">
        <v>73</v>
      </c>
      <c r="X70" s="109">
        <v>75</v>
      </c>
      <c r="Y70" s="109">
        <v>103</v>
      </c>
      <c r="Z70" s="109">
        <v>107</v>
      </c>
    </row>
    <row r="71" spans="1:26" x14ac:dyDescent="0.25">
      <c r="S71" s="112" t="s">
        <v>44</v>
      </c>
      <c r="T71" s="112"/>
      <c r="U71" s="109"/>
      <c r="V71" s="109">
        <v>63</v>
      </c>
      <c r="W71" s="109">
        <v>85</v>
      </c>
      <c r="X71" s="109">
        <v>95</v>
      </c>
      <c r="Y71" s="109">
        <v>82</v>
      </c>
      <c r="Z71" s="109">
        <v>77</v>
      </c>
    </row>
    <row r="72" spans="1:26" x14ac:dyDescent="0.25">
      <c r="S72" s="112" t="s">
        <v>45</v>
      </c>
      <c r="T72" s="112"/>
      <c r="U72" s="109"/>
      <c r="V72" s="109">
        <v>62</v>
      </c>
      <c r="W72" s="109">
        <v>92</v>
      </c>
      <c r="X72" s="109">
        <v>90</v>
      </c>
      <c r="Y72" s="109">
        <v>99</v>
      </c>
      <c r="Z72" s="109">
        <v>109</v>
      </c>
    </row>
    <row r="73" spans="1:26" x14ac:dyDescent="0.25">
      <c r="S73" s="112" t="s">
        <v>46</v>
      </c>
      <c r="T73" s="112"/>
      <c r="U73" s="109"/>
      <c r="V73" s="109">
        <v>35</v>
      </c>
      <c r="W73" s="109">
        <v>57</v>
      </c>
      <c r="X73" s="109">
        <v>53</v>
      </c>
      <c r="Y73" s="109">
        <v>57</v>
      </c>
      <c r="Z73" s="109">
        <v>62</v>
      </c>
    </row>
    <row r="74" spans="1:26" x14ac:dyDescent="0.25">
      <c r="S74" s="112" t="s">
        <v>47</v>
      </c>
      <c r="T74" s="112"/>
      <c r="U74" s="109"/>
      <c r="V74" s="109">
        <v>30</v>
      </c>
      <c r="W74" s="109">
        <v>30</v>
      </c>
      <c r="X74" s="109">
        <v>44</v>
      </c>
      <c r="Y74" s="109">
        <v>43</v>
      </c>
      <c r="Z74" s="109">
        <v>45</v>
      </c>
    </row>
    <row r="75" spans="1:26" x14ac:dyDescent="0.25">
      <c r="S75" s="112" t="s">
        <v>48</v>
      </c>
      <c r="T75" s="112"/>
      <c r="U75" s="109"/>
      <c r="V75" s="109">
        <v>10</v>
      </c>
      <c r="W75" s="109">
        <v>17</v>
      </c>
      <c r="X75" s="109">
        <v>26</v>
      </c>
      <c r="Y75" s="109">
        <v>23</v>
      </c>
      <c r="Z75" s="109">
        <v>22</v>
      </c>
    </row>
    <row r="76" spans="1:26" x14ac:dyDescent="0.25">
      <c r="S76" s="112" t="s">
        <v>49</v>
      </c>
      <c r="T76" s="112"/>
      <c r="U76" s="109"/>
      <c r="V76" s="109">
        <v>0</v>
      </c>
      <c r="W76" s="109">
        <v>0</v>
      </c>
      <c r="X76" s="109">
        <v>6</v>
      </c>
      <c r="Y76" s="109">
        <v>6</v>
      </c>
      <c r="Z76" s="109">
        <v>11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1</v>
      </c>
      <c r="Y77" s="109">
        <v>0</v>
      </c>
      <c r="Z77" s="109">
        <v>0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5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710</v>
      </c>
      <c r="W80" s="109">
        <v>859</v>
      </c>
      <c r="X80" s="109">
        <v>920</v>
      </c>
      <c r="Y80" s="109">
        <v>1008</v>
      </c>
      <c r="Z80" s="109">
        <v>1141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West Arnhem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42</v>
      </c>
      <c r="W83" s="109">
        <v>57</v>
      </c>
      <c r="X83" s="109">
        <v>49</v>
      </c>
      <c r="Y83" s="109">
        <v>45</v>
      </c>
      <c r="Z83" s="109">
        <v>57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130</v>
      </c>
      <c r="G84" s="141"/>
      <c r="H84" s="47"/>
      <c r="I84" s="47"/>
      <c r="J84" s="47"/>
      <c r="K84" s="47"/>
      <c r="L84" s="141" t="s">
        <v>0</v>
      </c>
      <c r="M84" s="141"/>
      <c r="N84" s="141" t="s">
        <v>130</v>
      </c>
      <c r="O84" s="141"/>
      <c r="S84" s="112" t="s">
        <v>57</v>
      </c>
      <c r="T84" s="112"/>
      <c r="U84" s="109"/>
      <c r="V84" s="109">
        <v>115</v>
      </c>
      <c r="W84" s="109">
        <v>172</v>
      </c>
      <c r="X84" s="109">
        <v>144</v>
      </c>
      <c r="Y84" s="109">
        <v>153</v>
      </c>
      <c r="Z84" s="109">
        <v>170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2018-19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2018-19</v>
      </c>
      <c r="O85" s="141"/>
      <c r="S85" s="112" t="s">
        <v>125</v>
      </c>
      <c r="T85" s="112"/>
      <c r="U85" s="109"/>
      <c r="V85" s="109">
        <v>107</v>
      </c>
      <c r="W85" s="109">
        <v>116</v>
      </c>
      <c r="X85" s="109">
        <v>111</v>
      </c>
      <c r="Y85" s="109">
        <v>95</v>
      </c>
      <c r="Z85" s="109">
        <v>100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2,297</v>
      </c>
      <c r="D86" s="93">
        <f t="shared" ref="D86:D91" si="4">AD4</f>
        <v>0.14620758483033924</v>
      </c>
      <c r="E86" s="94">
        <f t="shared" ref="E86:E91" si="5">AD4</f>
        <v>0.14620758483033924</v>
      </c>
      <c r="F86" s="93">
        <f t="shared" ref="F86:F91" si="6">AF4</f>
        <v>0.46867007672634275</v>
      </c>
      <c r="G86" s="94">
        <f t="shared" ref="G86:G91" si="7">AF4</f>
        <v>0.46867007672634275</v>
      </c>
      <c r="H86" s="56"/>
      <c r="I86" s="56"/>
      <c r="J86" s="140" t="str">
        <f>'State data for spotlight'!J4</f>
        <v>231,839</v>
      </c>
      <c r="K86" s="140"/>
      <c r="L86" s="93">
        <f>'State data for spotlight'!L4</f>
        <v>1.5457054005518778E-2</v>
      </c>
      <c r="M86" s="94">
        <f>'State data for spotlight'!L4</f>
        <v>1.5457054005518778E-2</v>
      </c>
      <c r="N86" s="93">
        <f>'State data for spotlight'!N4</f>
        <v>0.12496785307033509</v>
      </c>
      <c r="O86" s="94">
        <f>'State data for spotlight'!N4</f>
        <v>0.12496785307033509</v>
      </c>
      <c r="S86" s="112" t="s">
        <v>126</v>
      </c>
      <c r="T86" s="112"/>
      <c r="U86" s="109"/>
      <c r="V86" s="109">
        <v>89</v>
      </c>
      <c r="W86" s="109">
        <v>94</v>
      </c>
      <c r="X86" s="109">
        <v>88</v>
      </c>
      <c r="Y86" s="109">
        <v>82</v>
      </c>
      <c r="Z86" s="109">
        <v>109</v>
      </c>
    </row>
    <row r="87" spans="1:30" ht="15" customHeight="1" x14ac:dyDescent="0.25">
      <c r="A87" s="95" t="s">
        <v>4</v>
      </c>
      <c r="B87" s="48"/>
      <c r="C87" s="56" t="str">
        <f t="shared" si="3"/>
        <v>1,158</v>
      </c>
      <c r="D87" s="93">
        <f t="shared" si="4"/>
        <v>0.16733870967741926</v>
      </c>
      <c r="E87" s="94">
        <f t="shared" si="5"/>
        <v>0.16733870967741926</v>
      </c>
      <c r="F87" s="93">
        <f t="shared" si="6"/>
        <v>0.34494773519163768</v>
      </c>
      <c r="G87" s="94">
        <f t="shared" si="7"/>
        <v>0.34494773519163768</v>
      </c>
      <c r="H87" s="56"/>
      <c r="I87" s="56"/>
      <c r="J87" s="140" t="str">
        <f>'State data for spotlight'!J5</f>
        <v>120,390</v>
      </c>
      <c r="K87" s="140"/>
      <c r="L87" s="93">
        <f>'State data for spotlight'!L5</f>
        <v>2.2967702465013229E-2</v>
      </c>
      <c r="M87" s="94">
        <f>'State data for spotlight'!L5</f>
        <v>2.2967702465013229E-2</v>
      </c>
      <c r="N87" s="93">
        <f>'State data for spotlight'!N5</f>
        <v>0.11692504661972225</v>
      </c>
      <c r="O87" s="94">
        <f>'State data for spotlight'!N5</f>
        <v>0.11692504661972225</v>
      </c>
      <c r="S87" s="112" t="s">
        <v>127</v>
      </c>
      <c r="T87" s="112"/>
      <c r="U87" s="109"/>
      <c r="V87" s="109">
        <v>24</v>
      </c>
      <c r="W87" s="109">
        <v>21</v>
      </c>
      <c r="X87" s="109">
        <v>20</v>
      </c>
      <c r="Y87" s="109">
        <v>22</v>
      </c>
      <c r="Z87" s="109">
        <v>21</v>
      </c>
    </row>
    <row r="88" spans="1:30" ht="15" customHeight="1" x14ac:dyDescent="0.25">
      <c r="A88" s="95" t="s">
        <v>5</v>
      </c>
      <c r="B88" s="48"/>
      <c r="C88" s="56" t="str">
        <f t="shared" si="3"/>
        <v>1,137</v>
      </c>
      <c r="D88" s="93">
        <f t="shared" si="4"/>
        <v>0.12574257425742563</v>
      </c>
      <c r="E88" s="94">
        <f t="shared" si="5"/>
        <v>0.12574257425742563</v>
      </c>
      <c r="F88" s="93">
        <f t="shared" si="6"/>
        <v>0.60820367751060811</v>
      </c>
      <c r="G88" s="94">
        <f t="shared" si="7"/>
        <v>0.60820367751060811</v>
      </c>
      <c r="H88" s="56"/>
      <c r="I88" s="56"/>
      <c r="J88" s="140" t="str">
        <f>'State data for spotlight'!J6</f>
        <v>111,242</v>
      </c>
      <c r="K88" s="140"/>
      <c r="L88" s="93">
        <f>'State data for spotlight'!L6</f>
        <v>7.5081738563393952E-3</v>
      </c>
      <c r="M88" s="94">
        <f>'State data for spotlight'!L6</f>
        <v>7.5081738563393952E-3</v>
      </c>
      <c r="N88" s="93">
        <f>'State data for spotlight'!N6</f>
        <v>0.13162365339816695</v>
      </c>
      <c r="O88" s="94">
        <f>'State data for spotlight'!N6</f>
        <v>0.13162365339816695</v>
      </c>
      <c r="S88" s="112" t="s">
        <v>128</v>
      </c>
      <c r="T88" s="112"/>
      <c r="U88" s="109"/>
      <c r="V88" s="109">
        <v>11</v>
      </c>
      <c r="W88" s="109">
        <v>11</v>
      </c>
      <c r="X88" s="109">
        <v>4</v>
      </c>
      <c r="Y88" s="109">
        <v>10</v>
      </c>
      <c r="Z88" s="109">
        <v>17</v>
      </c>
    </row>
    <row r="89" spans="1:30" ht="15" customHeight="1" x14ac:dyDescent="0.25">
      <c r="A89" s="48" t="s">
        <v>6</v>
      </c>
      <c r="B89" s="48"/>
      <c r="C89" s="56" t="str">
        <f t="shared" si="3"/>
        <v>1,453</v>
      </c>
      <c r="D89" s="93">
        <f t="shared" si="4"/>
        <v>9.7432024169184395E-2</v>
      </c>
      <c r="E89" s="94">
        <f t="shared" si="5"/>
        <v>9.7432024169184395E-2</v>
      </c>
      <c r="F89" s="93">
        <f t="shared" si="6"/>
        <v>0.35288640595903176</v>
      </c>
      <c r="G89" s="94">
        <f t="shared" si="7"/>
        <v>0.35288640595903176</v>
      </c>
      <c r="H89" s="56"/>
      <c r="I89" s="56"/>
      <c r="J89" s="140" t="str">
        <f>'State data for spotlight'!J7</f>
        <v>142,883</v>
      </c>
      <c r="K89" s="140"/>
      <c r="L89" s="93">
        <f>'State data for spotlight'!L7</f>
        <v>2.3575849618889366E-2</v>
      </c>
      <c r="M89" s="94">
        <f>'State data for spotlight'!L7</f>
        <v>2.3575849618889366E-2</v>
      </c>
      <c r="N89" s="93">
        <f>'State data for spotlight'!N7</f>
        <v>4.6355627485298756E-2</v>
      </c>
      <c r="O89" s="94">
        <f>'State data for spotlight'!N7</f>
        <v>4.6355627485298756E-2</v>
      </c>
      <c r="S89" s="112" t="s">
        <v>129</v>
      </c>
      <c r="T89" s="112"/>
      <c r="U89" s="109"/>
      <c r="V89" s="109">
        <v>52</v>
      </c>
      <c r="W89" s="109">
        <v>42</v>
      </c>
      <c r="X89" s="109">
        <v>36</v>
      </c>
      <c r="Y89" s="109">
        <v>26</v>
      </c>
      <c r="Z89" s="109">
        <v>33</v>
      </c>
    </row>
    <row r="90" spans="1:30" ht="15" customHeight="1" x14ac:dyDescent="0.25">
      <c r="A90" s="48" t="s">
        <v>95</v>
      </c>
      <c r="B90" s="48"/>
      <c r="C90" s="56" t="str">
        <f t="shared" si="3"/>
        <v>$24,766</v>
      </c>
      <c r="D90" s="93">
        <f t="shared" si="4"/>
        <v>0.11533739789434239</v>
      </c>
      <c r="E90" s="94">
        <f t="shared" si="5"/>
        <v>0.11533739789434239</v>
      </c>
      <c r="F90" s="93">
        <f t="shared" si="6"/>
        <v>-0.3789796419366025</v>
      </c>
      <c r="G90" s="94">
        <f t="shared" si="7"/>
        <v>-0.3789796419366025</v>
      </c>
      <c r="H90" s="56"/>
      <c r="I90" s="56"/>
      <c r="J90" s="56"/>
      <c r="K90" s="56" t="str">
        <f>'State data for spotlight'!J8</f>
        <v>$52,157</v>
      </c>
      <c r="L90" s="93">
        <f>'State data for spotlight'!L8</f>
        <v>3.730443858580057E-2</v>
      </c>
      <c r="M90" s="94">
        <f>'State data for spotlight'!L8</f>
        <v>3.730443858580057E-2</v>
      </c>
      <c r="N90" s="93">
        <f>'State data for spotlight'!N8</f>
        <v>6.8432071451983045E-2</v>
      </c>
      <c r="O90" s="94">
        <f>'State data for spotlight'!N8</f>
        <v>6.8432071451983045E-2</v>
      </c>
      <c r="S90" s="112" t="s">
        <v>58</v>
      </c>
      <c r="T90" s="112"/>
      <c r="U90" s="109"/>
      <c r="V90" s="109">
        <v>69</v>
      </c>
      <c r="W90" s="109">
        <v>78</v>
      </c>
      <c r="X90" s="109">
        <v>66</v>
      </c>
      <c r="Y90" s="109">
        <v>68</v>
      </c>
      <c r="Z90" s="109">
        <v>74</v>
      </c>
    </row>
    <row r="91" spans="1:30" ht="15" customHeight="1" x14ac:dyDescent="0.25">
      <c r="A91" s="48" t="s">
        <v>7</v>
      </c>
      <c r="B91" s="48"/>
      <c r="C91" s="56" t="str">
        <f t="shared" si="3"/>
        <v>$68.6 mil</v>
      </c>
      <c r="D91" s="93">
        <f t="shared" si="4"/>
        <v>0.11928389101329229</v>
      </c>
      <c r="E91" s="94">
        <f t="shared" si="5"/>
        <v>0.11928389101329229</v>
      </c>
      <c r="F91" s="93">
        <f t="shared" si="6"/>
        <v>0.11900193545466431</v>
      </c>
      <c r="G91" s="94">
        <f t="shared" si="7"/>
        <v>0.11900193545466431</v>
      </c>
      <c r="H91" s="56"/>
      <c r="I91" s="56"/>
      <c r="J91" s="56"/>
      <c r="K91" s="56" t="str">
        <f>'State data for spotlight'!J9</f>
        <v>$10.7 bil</v>
      </c>
      <c r="L91" s="93">
        <f>'State data for spotlight'!L9</f>
        <v>6.1565168558201044E-2</v>
      </c>
      <c r="M91" s="94">
        <f>'State data for spotlight'!L9</f>
        <v>6.1565168558201044E-2</v>
      </c>
      <c r="N91" s="93">
        <f>'State data for spotlight'!N9</f>
        <v>0.18858544211512585</v>
      </c>
      <c r="O91" s="94">
        <f>'State data for spotlight'!N9</f>
        <v>0.18858544211512585</v>
      </c>
      <c r="S91" s="115" t="s">
        <v>53</v>
      </c>
      <c r="T91" s="115"/>
      <c r="U91" s="109"/>
      <c r="V91" s="109">
        <v>591</v>
      </c>
      <c r="W91" s="109">
        <v>775</v>
      </c>
      <c r="X91" s="109">
        <v>678</v>
      </c>
      <c r="Y91" s="109">
        <v>676</v>
      </c>
      <c r="Z91" s="109">
        <v>769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131</v>
      </c>
      <c r="S93" s="112" t="s">
        <v>56</v>
      </c>
      <c r="T93" s="112"/>
      <c r="U93" s="109"/>
      <c r="V93" s="109">
        <v>25</v>
      </c>
      <c r="W93" s="109">
        <v>49</v>
      </c>
      <c r="X93" s="109">
        <v>51</v>
      </c>
      <c r="Y93" s="109">
        <v>42</v>
      </c>
      <c r="Z93" s="109">
        <v>55</v>
      </c>
    </row>
    <row r="94" spans="1:30" ht="15" customHeight="1" x14ac:dyDescent="0.25">
      <c r="A94" s="136" t="s">
        <v>132</v>
      </c>
      <c r="S94" s="112" t="s">
        <v>57</v>
      </c>
      <c r="T94" s="112"/>
      <c r="U94" s="109"/>
      <c r="V94" s="109">
        <v>93</v>
      </c>
      <c r="W94" s="109">
        <v>118</v>
      </c>
      <c r="X94" s="109">
        <v>128</v>
      </c>
      <c r="Y94" s="109">
        <v>133</v>
      </c>
      <c r="Z94" s="109">
        <v>141</v>
      </c>
    </row>
    <row r="95" spans="1:30" ht="15" customHeight="1" x14ac:dyDescent="0.25">
      <c r="A95" s="137" t="s">
        <v>159</v>
      </c>
      <c r="S95" s="112" t="s">
        <v>125</v>
      </c>
      <c r="T95" s="112"/>
      <c r="U95" s="109"/>
      <c r="V95" s="109">
        <v>17</v>
      </c>
      <c r="W95" s="109">
        <v>20</v>
      </c>
      <c r="X95" s="109">
        <v>17</v>
      </c>
      <c r="Y95" s="109">
        <v>19</v>
      </c>
      <c r="Z95" s="109">
        <v>26</v>
      </c>
    </row>
    <row r="96" spans="1:30" ht="15" customHeight="1" x14ac:dyDescent="0.25">
      <c r="A96" s="135" t="s">
        <v>151</v>
      </c>
      <c r="S96" s="112" t="s">
        <v>126</v>
      </c>
      <c r="T96" s="112"/>
      <c r="U96" s="109"/>
      <c r="V96" s="109">
        <v>109</v>
      </c>
      <c r="W96" s="109">
        <v>113</v>
      </c>
      <c r="X96" s="109">
        <v>122</v>
      </c>
      <c r="Y96" s="109">
        <v>123</v>
      </c>
      <c r="Z96" s="109">
        <v>128</v>
      </c>
    </row>
    <row r="97" spans="1:32" ht="15" customHeight="1" x14ac:dyDescent="0.25">
      <c r="A97" s="137" t="s">
        <v>164</v>
      </c>
      <c r="S97" s="112" t="s">
        <v>127</v>
      </c>
      <c r="T97" s="112"/>
      <c r="U97" s="109"/>
      <c r="V97" s="109">
        <v>65</v>
      </c>
      <c r="W97" s="109">
        <v>76</v>
      </c>
      <c r="X97" s="109">
        <v>63</v>
      </c>
      <c r="Y97" s="109">
        <v>62</v>
      </c>
      <c r="Z97" s="109">
        <v>75</v>
      </c>
    </row>
    <row r="98" spans="1:32" ht="15" customHeight="1" x14ac:dyDescent="0.25">
      <c r="A98" s="137" t="s">
        <v>167</v>
      </c>
      <c r="S98" s="112" t="s">
        <v>128</v>
      </c>
      <c r="T98" s="112"/>
      <c r="U98" s="109"/>
      <c r="V98" s="109">
        <v>32</v>
      </c>
      <c r="W98" s="109">
        <v>38</v>
      </c>
      <c r="X98" s="109">
        <v>34</v>
      </c>
      <c r="Y98" s="109">
        <v>36</v>
      </c>
      <c r="Z98" s="109">
        <v>42</v>
      </c>
    </row>
    <row r="99" spans="1:32" ht="15" customHeight="1" x14ac:dyDescent="0.25">
      <c r="S99" s="112" t="s">
        <v>129</v>
      </c>
      <c r="T99" s="112"/>
      <c r="U99" s="109"/>
      <c r="V99" s="109">
        <v>6</v>
      </c>
      <c r="W99" s="109">
        <v>6</v>
      </c>
      <c r="X99" s="109">
        <v>4</v>
      </c>
      <c r="Y99" s="109">
        <v>10</v>
      </c>
      <c r="Z99" s="109">
        <v>14</v>
      </c>
    </row>
    <row r="100" spans="1:32" ht="15" customHeight="1" x14ac:dyDescent="0.25">
      <c r="S100" s="112" t="s">
        <v>58</v>
      </c>
      <c r="T100" s="112"/>
      <c r="U100" s="109"/>
      <c r="V100" s="109">
        <v>41</v>
      </c>
      <c r="W100" s="109">
        <v>33</v>
      </c>
      <c r="X100" s="109">
        <v>30</v>
      </c>
      <c r="Y100" s="109">
        <v>35</v>
      </c>
      <c r="Z100" s="109">
        <v>41</v>
      </c>
    </row>
    <row r="101" spans="1:32" x14ac:dyDescent="0.25">
      <c r="A101" s="16"/>
      <c r="S101" s="115" t="s">
        <v>53</v>
      </c>
      <c r="T101" s="115"/>
      <c r="U101" s="109"/>
      <c r="V101" s="109">
        <v>476</v>
      </c>
      <c r="W101" s="109">
        <v>608</v>
      </c>
      <c r="X101" s="109">
        <v>583</v>
      </c>
      <c r="Y101" s="109">
        <v>640</v>
      </c>
      <c r="Z101" s="109">
        <v>683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133</v>
      </c>
      <c r="W103" s="103" t="s">
        <v>154</v>
      </c>
      <c r="X103" s="103" t="s">
        <v>162</v>
      </c>
      <c r="Y103" s="103" t="s">
        <v>165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840</v>
      </c>
      <c r="W104" s="109">
        <v>1122</v>
      </c>
      <c r="X104" s="109">
        <v>1138</v>
      </c>
      <c r="Y104" s="109">
        <v>1292</v>
      </c>
      <c r="Z104" s="109">
        <v>1507</v>
      </c>
      <c r="AB104" s="106" t="str">
        <f>TEXT(Z104,"###,###")</f>
        <v>1,507</v>
      </c>
      <c r="AD104" s="127">
        <f>Z104/($Z$4)*100</f>
        <v>65.607313887679581</v>
      </c>
      <c r="AF104" s="106"/>
    </row>
    <row r="105" spans="1:32" x14ac:dyDescent="0.25">
      <c r="S105" s="112" t="s">
        <v>17</v>
      </c>
      <c r="T105" s="112"/>
      <c r="U105" s="109"/>
      <c r="V105" s="109">
        <v>641</v>
      </c>
      <c r="W105" s="109">
        <v>794</v>
      </c>
      <c r="X105" s="109">
        <v>735</v>
      </c>
      <c r="Y105" s="109">
        <v>682</v>
      </c>
      <c r="Z105" s="109">
        <v>758</v>
      </c>
      <c r="AB105" s="106" t="str">
        <f>TEXT(Z105,"###,###")</f>
        <v>758</v>
      </c>
      <c r="AD105" s="127">
        <f>Z105/($Z$4)*100</f>
        <v>32.999564649542883</v>
      </c>
      <c r="AF105" s="106"/>
    </row>
    <row r="106" spans="1:32" x14ac:dyDescent="0.25">
      <c r="S106" s="115" t="s">
        <v>53</v>
      </c>
      <c r="T106" s="115"/>
      <c r="U106" s="117"/>
      <c r="V106" s="117">
        <v>1481</v>
      </c>
      <c r="W106" s="117">
        <v>1916</v>
      </c>
      <c r="X106" s="117">
        <v>1873</v>
      </c>
      <c r="Y106" s="117">
        <v>1974</v>
      </c>
      <c r="Z106" s="117">
        <v>2265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135</v>
      </c>
      <c r="W108" s="109">
        <v>149</v>
      </c>
      <c r="X108" s="109">
        <v>79</v>
      </c>
      <c r="Y108" s="109">
        <v>80</v>
      </c>
      <c r="Z108" s="109">
        <v>84</v>
      </c>
      <c r="AB108" s="106" t="str">
        <f>TEXT(Z108,"###,###")</f>
        <v>84</v>
      </c>
      <c r="AD108" s="127">
        <f>Z108/($Z$4)*100</f>
        <v>3.6569438397910319</v>
      </c>
      <c r="AF108" s="106"/>
    </row>
    <row r="109" spans="1:32" x14ac:dyDescent="0.25">
      <c r="S109" s="112" t="s">
        <v>20</v>
      </c>
      <c r="T109" s="112"/>
      <c r="U109" s="109"/>
      <c r="V109" s="109">
        <v>238</v>
      </c>
      <c r="W109" s="109">
        <v>290</v>
      </c>
      <c r="X109" s="109">
        <v>277</v>
      </c>
      <c r="Y109" s="109">
        <v>243</v>
      </c>
      <c r="Z109" s="109">
        <v>368</v>
      </c>
      <c r="AB109" s="106" t="str">
        <f>TEXT(Z109,"###,###")</f>
        <v>368</v>
      </c>
      <c r="AD109" s="127">
        <f>Z109/($Z$4)*100</f>
        <v>16.020896821941662</v>
      </c>
      <c r="AF109" s="106"/>
    </row>
    <row r="110" spans="1:32" x14ac:dyDescent="0.25">
      <c r="S110" s="112" t="s">
        <v>21</v>
      </c>
      <c r="T110" s="112"/>
      <c r="U110" s="109"/>
      <c r="V110" s="109">
        <v>423</v>
      </c>
      <c r="W110" s="109">
        <v>823</v>
      </c>
      <c r="X110" s="109">
        <v>790</v>
      </c>
      <c r="Y110" s="109">
        <v>904</v>
      </c>
      <c r="Z110" s="109">
        <v>748</v>
      </c>
      <c r="AB110" s="106" t="str">
        <f>TEXT(Z110,"###,###")</f>
        <v>748</v>
      </c>
      <c r="AD110" s="127">
        <f>Z110/($Z$4)*100</f>
        <v>32.564214192424899</v>
      </c>
      <c r="AF110" s="106"/>
    </row>
    <row r="111" spans="1:32" x14ac:dyDescent="0.25">
      <c r="S111" s="112" t="s">
        <v>22</v>
      </c>
      <c r="T111" s="112"/>
      <c r="U111" s="109"/>
      <c r="V111" s="109">
        <v>717</v>
      </c>
      <c r="W111" s="109">
        <v>627</v>
      </c>
      <c r="X111" s="109">
        <v>727</v>
      </c>
      <c r="Y111" s="109">
        <v>745</v>
      </c>
      <c r="Z111" s="109">
        <v>1058</v>
      </c>
      <c r="AB111" s="106" t="str">
        <f>TEXT(Z111,"###,###")</f>
        <v>1,058</v>
      </c>
      <c r="AD111" s="127">
        <f>Z111/($Z$4)*100</f>
        <v>46.060078363082283</v>
      </c>
      <c r="AF111" s="106"/>
    </row>
    <row r="112" spans="1:32" x14ac:dyDescent="0.25">
      <c r="S112" s="115" t="s">
        <v>53</v>
      </c>
      <c r="T112" s="115"/>
      <c r="U112" s="109"/>
      <c r="V112" s="109">
        <v>1568</v>
      </c>
      <c r="W112" s="109">
        <v>1910</v>
      </c>
      <c r="X112" s="109">
        <v>1890</v>
      </c>
      <c r="Y112" s="109">
        <v>2009</v>
      </c>
      <c r="Z112" s="109">
        <v>2296</v>
      </c>
    </row>
    <row r="113" spans="19:32" x14ac:dyDescent="0.25">
      <c r="AB113" s="122" t="s">
        <v>24</v>
      </c>
      <c r="AC113" s="103"/>
      <c r="AD113" s="103" t="s">
        <v>122</v>
      </c>
      <c r="AF113" s="103" t="s">
        <v>123</v>
      </c>
    </row>
    <row r="114" spans="19:32" x14ac:dyDescent="0.25">
      <c r="S114" s="112" t="s">
        <v>86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87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96</v>
      </c>
      <c r="T118" s="128"/>
      <c r="U118" s="128"/>
      <c r="V118" s="128">
        <v>39.56</v>
      </c>
      <c r="W118" s="128">
        <v>38.909999999999997</v>
      </c>
      <c r="X118" s="128">
        <v>39.229999999999997</v>
      </c>
      <c r="Y118" s="128">
        <v>38.619999999999997</v>
      </c>
      <c r="Z118" s="128">
        <v>38.57</v>
      </c>
      <c r="AB118" s="106" t="str">
        <f>TEXT(Z118,"##.0")</f>
        <v>38.6</v>
      </c>
    </row>
    <row r="120" spans="19:32" x14ac:dyDescent="0.25">
      <c r="S120" s="98" t="s">
        <v>97</v>
      </c>
      <c r="T120" s="109"/>
      <c r="U120" s="109"/>
      <c r="V120" s="109">
        <v>1028</v>
      </c>
      <c r="W120" s="109">
        <v>1343</v>
      </c>
      <c r="X120" s="109">
        <v>1244</v>
      </c>
      <c r="Y120" s="109">
        <v>1285</v>
      </c>
      <c r="Z120" s="109">
        <v>1416</v>
      </c>
      <c r="AB120" s="106" t="str">
        <f>TEXT(Z120,"###,###")</f>
        <v>1,416</v>
      </c>
    </row>
    <row r="121" spans="19:32" x14ac:dyDescent="0.25">
      <c r="S121" s="98" t="s">
        <v>98</v>
      </c>
      <c r="T121" s="109"/>
      <c r="U121" s="109"/>
      <c r="V121" s="109">
        <v>4</v>
      </c>
      <c r="W121" s="109">
        <v>5</v>
      </c>
      <c r="X121" s="109">
        <v>7</v>
      </c>
      <c r="Y121" s="109">
        <v>11</v>
      </c>
      <c r="Z121" s="109">
        <v>8</v>
      </c>
      <c r="AB121" s="106" t="str">
        <f>TEXT(Z121,"###,###")</f>
        <v>8</v>
      </c>
    </row>
    <row r="122" spans="19:32" x14ac:dyDescent="0.25">
      <c r="S122" s="98" t="s">
        <v>99</v>
      </c>
      <c r="T122" s="109"/>
      <c r="U122" s="109"/>
      <c r="V122" s="109">
        <v>37</v>
      </c>
      <c r="W122" s="109">
        <v>29</v>
      </c>
      <c r="X122" s="109">
        <v>23</v>
      </c>
      <c r="Y122" s="109">
        <v>28</v>
      </c>
      <c r="Z122" s="109">
        <v>30</v>
      </c>
      <c r="AB122" s="106" t="str">
        <f>TEXT(Z122,"###,###")</f>
        <v>30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100</v>
      </c>
      <c r="T124" s="109"/>
      <c r="U124" s="109"/>
      <c r="V124" s="109">
        <v>1065</v>
      </c>
      <c r="W124" s="109">
        <v>1372</v>
      </c>
      <c r="X124" s="109">
        <v>1267</v>
      </c>
      <c r="Y124" s="109">
        <v>1313</v>
      </c>
      <c r="Z124" s="109">
        <v>1446</v>
      </c>
      <c r="AB124" s="106" t="str">
        <f>TEXT(Z124,"###,###")</f>
        <v>1,446</v>
      </c>
      <c r="AD124" s="124">
        <f>Z124/$Z$7*100</f>
        <v>99.518238128011021</v>
      </c>
    </row>
    <row r="125" spans="19:32" x14ac:dyDescent="0.25">
      <c r="S125" s="98" t="s">
        <v>101</v>
      </c>
      <c r="T125" s="109"/>
      <c r="U125" s="109"/>
      <c r="V125" s="109">
        <v>41</v>
      </c>
      <c r="W125" s="109">
        <v>34</v>
      </c>
      <c r="X125" s="109">
        <v>30</v>
      </c>
      <c r="Y125" s="109">
        <v>39</v>
      </c>
      <c r="Z125" s="109">
        <v>38</v>
      </c>
      <c r="AB125" s="106" t="str">
        <f>TEXT(Z125,"###,###")</f>
        <v>38</v>
      </c>
      <c r="AD125" s="124">
        <f>Z125/$Z$7*100</f>
        <v>2.6152787336545078</v>
      </c>
    </row>
    <row r="127" spans="19:32" x14ac:dyDescent="0.25">
      <c r="S127" s="98" t="s">
        <v>102</v>
      </c>
      <c r="T127" s="109"/>
      <c r="U127" s="109"/>
      <c r="V127" s="109">
        <v>597</v>
      </c>
      <c r="W127" s="109">
        <v>773</v>
      </c>
      <c r="X127" s="109">
        <v>675</v>
      </c>
      <c r="Y127" s="109">
        <v>673</v>
      </c>
      <c r="Z127" s="109">
        <v>771</v>
      </c>
      <c r="AB127" s="106" t="str">
        <f>TEXT(Z127,"###,###")</f>
        <v>771</v>
      </c>
      <c r="AD127" s="124">
        <f>Z127/$Z$7*100</f>
        <v>53.062629043358569</v>
      </c>
    </row>
    <row r="128" spans="19:32" x14ac:dyDescent="0.25">
      <c r="S128" s="98" t="s">
        <v>103</v>
      </c>
      <c r="T128" s="109"/>
      <c r="U128" s="109"/>
      <c r="V128" s="109">
        <v>475</v>
      </c>
      <c r="W128" s="109">
        <v>604</v>
      </c>
      <c r="X128" s="109">
        <v>583</v>
      </c>
      <c r="Y128" s="109">
        <v>642</v>
      </c>
      <c r="Z128" s="109">
        <v>680</v>
      </c>
      <c r="AB128" s="106" t="str">
        <f>TEXT(Z128,"###,###")</f>
        <v>680</v>
      </c>
      <c r="AD128" s="124">
        <f>Z128/$Z$7*100</f>
        <v>46.799724707501724</v>
      </c>
    </row>
    <row r="130" spans="19:20" x14ac:dyDescent="0.25">
      <c r="S130" s="98" t="s">
        <v>155</v>
      </c>
      <c r="T130" s="124">
        <v>97.453544390915354</v>
      </c>
    </row>
    <row r="131" spans="19:20" x14ac:dyDescent="0.25">
      <c r="S131" s="98" t="s">
        <v>156</v>
      </c>
      <c r="T131" s="124">
        <v>0.55058499655884374</v>
      </c>
    </row>
    <row r="132" spans="19:20" x14ac:dyDescent="0.25">
      <c r="S132" s="98" t="s">
        <v>157</v>
      </c>
      <c r="T132" s="124">
        <v>2.0646937370956642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D2DDF6F-9BCA-4867-9532-36C6C5F6593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18B10854-5DB5-449B-A677-D45BEA73B07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F74B688E-656F-48B3-AB9A-B89A0E398F0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E085874-6528-4A8B-9CF6-E89886890A3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6C761-BC19-4ABA-8E23-9A531D456E9C}">
  <sheetPr codeName="Sheet81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121</v>
      </c>
      <c r="T1" s="96"/>
      <c r="U1" s="96"/>
      <c r="V1" s="96"/>
      <c r="W1" s="96"/>
      <c r="X1" s="96"/>
      <c r="Y1" s="97" t="s">
        <v>161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88</v>
      </c>
      <c r="U2" s="100" t="s">
        <v>124</v>
      </c>
      <c r="V2" s="100" t="s">
        <v>133</v>
      </c>
      <c r="W2" s="100" t="s">
        <v>154</v>
      </c>
      <c r="X2" s="100" t="s">
        <v>162</v>
      </c>
      <c r="Y2" s="100" t="s">
        <v>165</v>
      </c>
      <c r="Z2" s="100" t="s">
        <v>169</v>
      </c>
      <c r="AB2" s="142" t="str">
        <f>$Z$2</f>
        <v>2022-23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121</v>
      </c>
      <c r="Y3" s="102" t="s">
        <v>161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13.18 West Daly, Northern Territory, 2022-23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717</v>
      </c>
      <c r="W4" s="105">
        <v>580</v>
      </c>
      <c r="X4" s="105">
        <v>648</v>
      </c>
      <c r="Y4" s="105">
        <v>675</v>
      </c>
      <c r="Z4" s="105">
        <v>776</v>
      </c>
      <c r="AB4" s="106" t="str">
        <f>TEXT(Z4,"###,###")</f>
        <v>776</v>
      </c>
      <c r="AD4" s="107">
        <f>Z4/Y4-1</f>
        <v>0.14962962962962956</v>
      </c>
      <c r="AF4" s="107">
        <f>Z4/V4-1</f>
        <v>8.228730822873076E-2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80</v>
      </c>
      <c r="T5" s="105"/>
      <c r="U5" s="105"/>
      <c r="V5" s="105">
        <v>334</v>
      </c>
      <c r="W5" s="105">
        <v>271</v>
      </c>
      <c r="X5" s="105">
        <v>282</v>
      </c>
      <c r="Y5" s="105">
        <v>307</v>
      </c>
      <c r="Z5" s="105">
        <v>334</v>
      </c>
      <c r="AB5" s="106" t="str">
        <f>TEXT(Z5,"###,###")</f>
        <v>334</v>
      </c>
      <c r="AD5" s="107">
        <f t="shared" ref="AD5:AD9" si="0">Z5/Y5-1</f>
        <v>8.7947882736156391E-2</v>
      </c>
      <c r="AF5" s="107">
        <f t="shared" ref="AF5:AF9" si="1">Z5/V5-1</f>
        <v>0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81</v>
      </c>
      <c r="T6" s="105"/>
      <c r="U6" s="105"/>
      <c r="V6" s="105">
        <v>385</v>
      </c>
      <c r="W6" s="105">
        <v>301</v>
      </c>
      <c r="X6" s="105">
        <v>363</v>
      </c>
      <c r="Y6" s="105">
        <v>357</v>
      </c>
      <c r="Z6" s="105">
        <v>441</v>
      </c>
      <c r="AB6" s="106" t="str">
        <f>TEXT(Z6,"###,###")</f>
        <v>441</v>
      </c>
      <c r="AD6" s="107">
        <f t="shared" si="0"/>
        <v>0.23529411764705888</v>
      </c>
      <c r="AF6" s="107">
        <f t="shared" si="1"/>
        <v>0.1454545454545455</v>
      </c>
    </row>
    <row r="7" spans="1:32" ht="16.5" customHeight="1" thickBot="1" x14ac:dyDescent="0.3">
      <c r="A7" s="60" t="str">
        <f>"QUICK STATS for "&amp;Z2&amp;" *"</f>
        <v>QUICK STATS for 2022-23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592</v>
      </c>
      <c r="W7" s="105">
        <v>489</v>
      </c>
      <c r="X7" s="105">
        <v>515</v>
      </c>
      <c r="Y7" s="105">
        <v>528</v>
      </c>
      <c r="Z7" s="105">
        <v>529</v>
      </c>
      <c r="AB7" s="106" t="str">
        <f>TEXT(Z7,"###,###")</f>
        <v>529</v>
      </c>
      <c r="AD7" s="107">
        <f t="shared" si="0"/>
        <v>1.8939393939394478E-3</v>
      </c>
      <c r="AF7" s="107">
        <f t="shared" si="1"/>
        <v>-0.10641891891891897</v>
      </c>
    </row>
    <row r="8" spans="1:32" ht="17.25" customHeight="1" x14ac:dyDescent="0.25">
      <c r="A8" s="61" t="s">
        <v>12</v>
      </c>
      <c r="B8" s="62"/>
      <c r="C8" s="28"/>
      <c r="D8" s="63" t="str">
        <f>AB4</f>
        <v>776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529</v>
      </c>
      <c r="P8" s="64"/>
      <c r="S8" s="104" t="s">
        <v>82</v>
      </c>
      <c r="T8" s="105"/>
      <c r="U8" s="105"/>
      <c r="V8" s="105">
        <v>30987</v>
      </c>
      <c r="W8" s="105">
        <v>29032.46</v>
      </c>
      <c r="X8" s="105">
        <v>36330.54</v>
      </c>
      <c r="Y8" s="105">
        <v>34528</v>
      </c>
      <c r="Z8" s="105">
        <v>33957.5</v>
      </c>
      <c r="AB8" s="106" t="str">
        <f>TEXT(Z8,"$###,###")</f>
        <v>$33,958</v>
      </c>
      <c r="AD8" s="107">
        <f t="shared" si="0"/>
        <v>-1.6522822057460584E-2</v>
      </c>
      <c r="AF8" s="107">
        <f t="shared" si="1"/>
        <v>9.5862781166295541E-2</v>
      </c>
    </row>
    <row r="9" spans="1:32" x14ac:dyDescent="0.25">
      <c r="A9" s="29" t="s">
        <v>14</v>
      </c>
      <c r="B9" s="68"/>
      <c r="C9" s="69"/>
      <c r="D9" s="70">
        <f>AD104</f>
        <v>49.613402061855673</v>
      </c>
      <c r="E9" s="71" t="s">
        <v>83</v>
      </c>
      <c r="F9" s="23"/>
      <c r="G9" s="72" t="s">
        <v>80</v>
      </c>
      <c r="H9" s="69"/>
      <c r="I9" s="68"/>
      <c r="J9" s="69"/>
      <c r="K9" s="68"/>
      <c r="L9" s="68"/>
      <c r="M9" s="73"/>
      <c r="N9" s="69"/>
      <c r="O9" s="70">
        <f>AD127</f>
        <v>44.045368620037806</v>
      </c>
      <c r="P9" s="71" t="s">
        <v>83</v>
      </c>
      <c r="S9" s="104" t="s">
        <v>7</v>
      </c>
      <c r="T9" s="105"/>
      <c r="U9" s="105"/>
      <c r="V9" s="105">
        <v>23134521</v>
      </c>
      <c r="W9" s="105">
        <v>21142117</v>
      </c>
      <c r="X9" s="105">
        <v>23818779</v>
      </c>
      <c r="Y9" s="105">
        <v>23402301</v>
      </c>
      <c r="Z9" s="105">
        <v>23961547</v>
      </c>
      <c r="AB9" s="106" t="str">
        <f>TEXT(Z9/1000000,"$#,###.0")&amp;" mil"</f>
        <v>$24.0 mil</v>
      </c>
      <c r="AD9" s="107">
        <f t="shared" si="0"/>
        <v>2.3897051832638239E-2</v>
      </c>
      <c r="AF9" s="107">
        <f t="shared" si="1"/>
        <v>3.5748568124665203E-2</v>
      </c>
    </row>
    <row r="10" spans="1:32" x14ac:dyDescent="0.25">
      <c r="A10" s="29" t="s">
        <v>17</v>
      </c>
      <c r="B10" s="68"/>
      <c r="C10" s="69"/>
      <c r="D10" s="70">
        <f>AD105</f>
        <v>48.067010309278352</v>
      </c>
      <c r="E10" s="71" t="s">
        <v>83</v>
      </c>
      <c r="F10" s="23"/>
      <c r="G10" s="72" t="s">
        <v>81</v>
      </c>
      <c r="H10" s="69"/>
      <c r="I10" s="68"/>
      <c r="J10" s="69"/>
      <c r="K10" s="68"/>
      <c r="L10" s="68"/>
      <c r="M10" s="73"/>
      <c r="N10" s="69"/>
      <c r="O10" s="70">
        <f>AD128</f>
        <v>54.820415879017013</v>
      </c>
      <c r="P10" s="71" t="s">
        <v>83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84</v>
      </c>
      <c r="H11" s="76"/>
      <c r="I11" s="77"/>
      <c r="J11" s="77"/>
      <c r="K11" s="77"/>
      <c r="L11" s="77"/>
      <c r="M11" s="68"/>
      <c r="N11" s="69"/>
      <c r="O11" s="70">
        <f>T130</f>
        <v>96.219281663516071</v>
      </c>
      <c r="P11" s="71" t="s">
        <v>83</v>
      </c>
      <c r="S11" s="104" t="s">
        <v>29</v>
      </c>
      <c r="T11" s="109"/>
      <c r="U11" s="109"/>
      <c r="V11" s="109">
        <v>710</v>
      </c>
      <c r="W11" s="109">
        <v>567</v>
      </c>
      <c r="X11" s="109">
        <v>639</v>
      </c>
      <c r="Y11" s="109">
        <v>658</v>
      </c>
      <c r="Z11" s="109">
        <v>755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0</v>
      </c>
      <c r="P12" s="71" t="s">
        <v>83</v>
      </c>
      <c r="S12" s="104" t="s">
        <v>30</v>
      </c>
      <c r="T12" s="109"/>
      <c r="U12" s="109"/>
      <c r="V12" s="109">
        <v>9</v>
      </c>
      <c r="W12" s="109">
        <v>6</v>
      </c>
      <c r="X12" s="109">
        <v>9</v>
      </c>
      <c r="Y12" s="109">
        <v>12</v>
      </c>
      <c r="Z12" s="109">
        <v>18</v>
      </c>
    </row>
    <row r="13" spans="1:32" ht="15" customHeight="1" x14ac:dyDescent="0.25">
      <c r="A13" s="29" t="s">
        <v>19</v>
      </c>
      <c r="B13" s="69"/>
      <c r="C13" s="69"/>
      <c r="D13" s="70">
        <f>AD108</f>
        <v>1.2886597938144329</v>
      </c>
      <c r="E13" s="71" t="s">
        <v>83</v>
      </c>
      <c r="F13" s="23"/>
      <c r="G13" s="143" t="s">
        <v>158</v>
      </c>
      <c r="H13" s="144"/>
      <c r="I13" s="144"/>
      <c r="J13" s="144"/>
      <c r="K13" s="144"/>
      <c r="L13" s="144"/>
      <c r="M13" s="78"/>
      <c r="N13" s="69"/>
      <c r="O13" s="70">
        <f>T132</f>
        <v>2.4574669187145557</v>
      </c>
      <c r="P13" s="71" t="s">
        <v>83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5.0257731958762886</v>
      </c>
      <c r="E14" s="71" t="s">
        <v>83</v>
      </c>
      <c r="F14" s="23"/>
      <c r="G14" s="75" t="s">
        <v>93</v>
      </c>
      <c r="H14" s="68"/>
      <c r="I14" s="68"/>
      <c r="J14" s="68"/>
      <c r="K14" s="74"/>
      <c r="L14" s="69"/>
      <c r="M14" s="68"/>
      <c r="N14" s="69"/>
      <c r="O14" s="74" t="str">
        <f>AB118</f>
        <v>38.9</v>
      </c>
      <c r="P14" s="71" t="s">
        <v>94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73.969072164948457</v>
      </c>
      <c r="E15" s="71" t="s">
        <v>83</v>
      </c>
      <c r="F15" s="23"/>
      <c r="G15" s="32" t="s">
        <v>152</v>
      </c>
      <c r="H15" s="69"/>
      <c r="I15" s="69"/>
      <c r="J15" s="69"/>
      <c r="K15" s="79"/>
      <c r="L15" s="69"/>
      <c r="M15" s="69"/>
      <c r="N15" s="69"/>
      <c r="O15" s="70">
        <f>AB38</f>
        <v>15.719696969696969</v>
      </c>
      <c r="P15" s="71" t="s">
        <v>83</v>
      </c>
      <c r="S15" s="112" t="s">
        <v>59</v>
      </c>
      <c r="T15" s="112"/>
      <c r="U15" s="113"/>
      <c r="V15" s="113">
        <v>0</v>
      </c>
      <c r="W15" s="113">
        <v>0</v>
      </c>
      <c r="X15" s="113">
        <v>4</v>
      </c>
      <c r="Y15" s="109">
        <v>6</v>
      </c>
      <c r="Z15" s="109">
        <v>6</v>
      </c>
      <c r="AB15" s="114">
        <f t="shared" ref="AB15:AB34" si="2">IF(Z15="np",0,Z15/$Z$34)</f>
        <v>7.7720207253886009E-3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17.654639175257731</v>
      </c>
      <c r="E16" s="82" t="s">
        <v>83</v>
      </c>
      <c r="F16" s="23"/>
      <c r="G16" s="83" t="s">
        <v>153</v>
      </c>
      <c r="H16" s="34"/>
      <c r="I16" s="34"/>
      <c r="J16" s="34"/>
      <c r="K16" s="35"/>
      <c r="L16" s="34"/>
      <c r="M16" s="34"/>
      <c r="N16" s="34"/>
      <c r="O16" s="81">
        <f>AB37</f>
        <v>84.280303030303031</v>
      </c>
      <c r="P16" s="36" t="s">
        <v>83</v>
      </c>
      <c r="S16" s="112" t="s">
        <v>60</v>
      </c>
      <c r="T16" s="112"/>
      <c r="U16" s="113"/>
      <c r="V16" s="113">
        <v>0</v>
      </c>
      <c r="W16" s="113">
        <v>0</v>
      </c>
      <c r="X16" s="113">
        <v>0</v>
      </c>
      <c r="Y16" s="109">
        <v>0</v>
      </c>
      <c r="Z16" s="109">
        <v>0</v>
      </c>
      <c r="AB16" s="114">
        <f t="shared" si="2"/>
        <v>0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61</v>
      </c>
      <c r="T17" s="112"/>
      <c r="U17" s="113"/>
      <c r="V17" s="113">
        <v>6</v>
      </c>
      <c r="W17" s="113">
        <v>0</v>
      </c>
      <c r="X17" s="113">
        <v>1</v>
      </c>
      <c r="Y17" s="109">
        <v>0</v>
      </c>
      <c r="Z17" s="109">
        <v>3</v>
      </c>
      <c r="AB17" s="114">
        <f t="shared" si="2"/>
        <v>3.8860103626943004E-3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163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62</v>
      </c>
      <c r="T18" s="112"/>
      <c r="U18" s="113"/>
      <c r="V18" s="113">
        <v>0</v>
      </c>
      <c r="W18" s="113">
        <v>0</v>
      </c>
      <c r="X18" s="113">
        <v>0</v>
      </c>
      <c r="Y18" s="109">
        <v>0</v>
      </c>
      <c r="Z18" s="109">
        <v>0</v>
      </c>
      <c r="AB18" s="114">
        <f t="shared" si="2"/>
        <v>0</v>
      </c>
    </row>
    <row r="19" spans="1:28" x14ac:dyDescent="0.25">
      <c r="A19" s="60" t="str">
        <f>$S$1&amp;" ("&amp;$V$2&amp;" to "&amp;$Z$2&amp;")"</f>
        <v>West Daly (2018-19 to 2022-23)</v>
      </c>
      <c r="B19" s="60"/>
      <c r="C19" s="60"/>
      <c r="D19" s="60"/>
      <c r="E19" s="60"/>
      <c r="F19" s="60"/>
      <c r="G19" s="60" t="str">
        <f>$S$1&amp;" ("&amp;$V$2&amp;" to "&amp;$Z$2&amp;")"</f>
        <v>West Daly (2018-19 to 2022-23)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63</v>
      </c>
      <c r="T19" s="112"/>
      <c r="U19" s="113"/>
      <c r="V19" s="113">
        <v>164</v>
      </c>
      <c r="W19" s="113">
        <v>158</v>
      </c>
      <c r="X19" s="113">
        <v>160</v>
      </c>
      <c r="Y19" s="109">
        <v>175</v>
      </c>
      <c r="Z19" s="109">
        <v>218</v>
      </c>
      <c r="AB19" s="114">
        <f t="shared" si="2"/>
        <v>0.28238341968911918</v>
      </c>
    </row>
    <row r="20" spans="1:28" x14ac:dyDescent="0.25">
      <c r="S20" s="112" t="s">
        <v>64</v>
      </c>
      <c r="T20" s="112"/>
      <c r="U20" s="113"/>
      <c r="V20" s="113">
        <v>0</v>
      </c>
      <c r="W20" s="113">
        <v>0</v>
      </c>
      <c r="X20" s="113">
        <v>1</v>
      </c>
      <c r="Y20" s="109">
        <v>0</v>
      </c>
      <c r="Z20" s="109">
        <v>6</v>
      </c>
      <c r="AB20" s="114">
        <f t="shared" si="2"/>
        <v>7.7720207253886009E-3</v>
      </c>
    </row>
    <row r="21" spans="1:28" x14ac:dyDescent="0.25">
      <c r="S21" s="112" t="s">
        <v>65</v>
      </c>
      <c r="T21" s="112"/>
      <c r="U21" s="113"/>
      <c r="V21" s="113">
        <v>27</v>
      </c>
      <c r="W21" s="113">
        <v>32</v>
      </c>
      <c r="X21" s="113">
        <v>31</v>
      </c>
      <c r="Y21" s="109">
        <v>35</v>
      </c>
      <c r="Z21" s="109">
        <v>29</v>
      </c>
      <c r="AB21" s="114">
        <f t="shared" si="2"/>
        <v>3.756476683937824E-2</v>
      </c>
    </row>
    <row r="22" spans="1:28" x14ac:dyDescent="0.25">
      <c r="S22" s="112" t="s">
        <v>66</v>
      </c>
      <c r="T22" s="112"/>
      <c r="U22" s="113"/>
      <c r="V22" s="113">
        <v>35</v>
      </c>
      <c r="W22" s="113">
        <v>19</v>
      </c>
      <c r="X22" s="113">
        <v>18</v>
      </c>
      <c r="Y22" s="109">
        <v>19</v>
      </c>
      <c r="Z22" s="109">
        <v>20</v>
      </c>
      <c r="AB22" s="114">
        <f t="shared" si="2"/>
        <v>2.5906735751295335E-2</v>
      </c>
    </row>
    <row r="23" spans="1:28" x14ac:dyDescent="0.25">
      <c r="S23" s="112" t="s">
        <v>67</v>
      </c>
      <c r="T23" s="112"/>
      <c r="U23" s="113"/>
      <c r="V23" s="113">
        <v>0</v>
      </c>
      <c r="W23" s="113">
        <v>4</v>
      </c>
      <c r="X23" s="113">
        <v>5</v>
      </c>
      <c r="Y23" s="109">
        <v>12</v>
      </c>
      <c r="Z23" s="109">
        <v>8</v>
      </c>
      <c r="AB23" s="114">
        <f t="shared" si="2"/>
        <v>1.0362694300518135E-2</v>
      </c>
    </row>
    <row r="24" spans="1:28" x14ac:dyDescent="0.25">
      <c r="S24" s="112" t="s">
        <v>68</v>
      </c>
      <c r="T24" s="112"/>
      <c r="U24" s="113"/>
      <c r="V24" s="113">
        <v>0</v>
      </c>
      <c r="W24" s="113">
        <v>0</v>
      </c>
      <c r="X24" s="113">
        <v>0</v>
      </c>
      <c r="Y24" s="109">
        <v>0</v>
      </c>
      <c r="Z24" s="109">
        <v>0</v>
      </c>
      <c r="AB24" s="114">
        <f t="shared" si="2"/>
        <v>0</v>
      </c>
    </row>
    <row r="25" spans="1:28" x14ac:dyDescent="0.25">
      <c r="S25" s="112" t="s">
        <v>69</v>
      </c>
      <c r="T25" s="112"/>
      <c r="U25" s="113"/>
      <c r="V25" s="113">
        <v>37</v>
      </c>
      <c r="W25" s="113">
        <v>43</v>
      </c>
      <c r="X25" s="113">
        <v>51</v>
      </c>
      <c r="Y25" s="109">
        <v>44</v>
      </c>
      <c r="Z25" s="109">
        <v>38</v>
      </c>
      <c r="AB25" s="114">
        <f t="shared" si="2"/>
        <v>4.9222797927461141E-2</v>
      </c>
    </row>
    <row r="26" spans="1:28" x14ac:dyDescent="0.25">
      <c r="S26" s="112" t="s">
        <v>70</v>
      </c>
      <c r="T26" s="112"/>
      <c r="U26" s="113"/>
      <c r="V26" s="113">
        <v>0</v>
      </c>
      <c r="W26" s="113">
        <v>0</v>
      </c>
      <c r="X26" s="113">
        <v>0</v>
      </c>
      <c r="Y26" s="109">
        <v>0</v>
      </c>
      <c r="Z26" s="109">
        <v>0</v>
      </c>
      <c r="AB26" s="114">
        <f t="shared" si="2"/>
        <v>0</v>
      </c>
    </row>
    <row r="27" spans="1:28" x14ac:dyDescent="0.25">
      <c r="S27" s="112" t="s">
        <v>71</v>
      </c>
      <c r="T27" s="112"/>
      <c r="U27" s="113"/>
      <c r="V27" s="113">
        <v>5</v>
      </c>
      <c r="W27" s="113">
        <v>0</v>
      </c>
      <c r="X27" s="113">
        <v>2</v>
      </c>
      <c r="Y27" s="109">
        <v>34</v>
      </c>
      <c r="Z27" s="109">
        <v>10</v>
      </c>
      <c r="AB27" s="114">
        <f t="shared" si="2"/>
        <v>1.2953367875647668E-2</v>
      </c>
    </row>
    <row r="28" spans="1:28" x14ac:dyDescent="0.25">
      <c r="S28" s="112" t="s">
        <v>72</v>
      </c>
      <c r="T28" s="112"/>
      <c r="U28" s="113"/>
      <c r="V28" s="113">
        <v>3</v>
      </c>
      <c r="W28" s="113">
        <v>9</v>
      </c>
      <c r="X28" s="113">
        <v>12</v>
      </c>
      <c r="Y28" s="109">
        <v>14</v>
      </c>
      <c r="Z28" s="109">
        <v>9</v>
      </c>
      <c r="AB28" s="114">
        <f t="shared" si="2"/>
        <v>1.1658031088082901E-2</v>
      </c>
    </row>
    <row r="29" spans="1:28" x14ac:dyDescent="0.25">
      <c r="S29" s="112" t="s">
        <v>73</v>
      </c>
      <c r="T29" s="112"/>
      <c r="U29" s="113"/>
      <c r="V29" s="113">
        <v>99</v>
      </c>
      <c r="W29" s="113">
        <v>80</v>
      </c>
      <c r="X29" s="113">
        <v>77</v>
      </c>
      <c r="Y29" s="109">
        <v>118</v>
      </c>
      <c r="Z29" s="109">
        <v>92</v>
      </c>
      <c r="AB29" s="114">
        <f t="shared" si="2"/>
        <v>0.11917098445595854</v>
      </c>
    </row>
    <row r="30" spans="1:28" x14ac:dyDescent="0.25">
      <c r="S30" s="112" t="s">
        <v>74</v>
      </c>
      <c r="T30" s="112"/>
      <c r="U30" s="113"/>
      <c r="V30" s="113">
        <v>186</v>
      </c>
      <c r="W30" s="113">
        <v>21</v>
      </c>
      <c r="X30" s="113">
        <v>147</v>
      </c>
      <c r="Y30" s="109">
        <v>129</v>
      </c>
      <c r="Z30" s="109">
        <v>229</v>
      </c>
      <c r="AB30" s="114">
        <f t="shared" si="2"/>
        <v>0.29663212435233161</v>
      </c>
    </row>
    <row r="31" spans="1:28" x14ac:dyDescent="0.25">
      <c r="S31" s="112" t="s">
        <v>75</v>
      </c>
      <c r="T31" s="112"/>
      <c r="U31" s="113"/>
      <c r="V31" s="113">
        <v>143</v>
      </c>
      <c r="W31" s="113">
        <v>96</v>
      </c>
      <c r="X31" s="113">
        <v>119</v>
      </c>
      <c r="Y31" s="109">
        <v>60</v>
      </c>
      <c r="Z31" s="109">
        <v>93</v>
      </c>
      <c r="AB31" s="114">
        <f t="shared" si="2"/>
        <v>0.12046632124352331</v>
      </c>
    </row>
    <row r="32" spans="1:28" ht="15.75" customHeight="1" x14ac:dyDescent="0.25">
      <c r="A32" s="60" t="str">
        <f>"Distribution of jobs per industry "&amp;"("&amp;Z2&amp;") *"</f>
        <v>Distribution of jobs per industry (2022-23)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76</v>
      </c>
      <c r="T32" s="112"/>
      <c r="U32" s="113"/>
      <c r="V32" s="113">
        <v>0</v>
      </c>
      <c r="W32" s="113">
        <v>0</v>
      </c>
      <c r="X32" s="113">
        <v>5</v>
      </c>
      <c r="Y32" s="109">
        <v>0</v>
      </c>
      <c r="Z32" s="109">
        <v>4</v>
      </c>
      <c r="AB32" s="114">
        <f t="shared" si="2"/>
        <v>5.1813471502590676E-3</v>
      </c>
    </row>
    <row r="33" spans="19:32" x14ac:dyDescent="0.25">
      <c r="S33" s="112" t="s">
        <v>77</v>
      </c>
      <c r="T33" s="112"/>
      <c r="U33" s="113"/>
      <c r="V33" s="113">
        <v>15</v>
      </c>
      <c r="W33" s="113">
        <v>7</v>
      </c>
      <c r="X33" s="113">
        <v>11</v>
      </c>
      <c r="Y33" s="109">
        <v>16</v>
      </c>
      <c r="Z33" s="109">
        <v>6</v>
      </c>
      <c r="AB33" s="114">
        <f t="shared" si="2"/>
        <v>7.7720207253886009E-3</v>
      </c>
    </row>
    <row r="34" spans="19:32" x14ac:dyDescent="0.25">
      <c r="S34" s="115" t="s">
        <v>53</v>
      </c>
      <c r="T34" s="115"/>
      <c r="U34" s="116"/>
      <c r="V34" s="116">
        <v>718</v>
      </c>
      <c r="W34" s="116">
        <v>575</v>
      </c>
      <c r="X34" s="116">
        <v>648</v>
      </c>
      <c r="Y34" s="117">
        <v>670</v>
      </c>
      <c r="Z34" s="117">
        <v>772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85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542</v>
      </c>
      <c r="W37" s="109">
        <v>451</v>
      </c>
      <c r="X37" s="109">
        <v>459</v>
      </c>
      <c r="Y37" s="109">
        <v>475</v>
      </c>
      <c r="Z37" s="109">
        <v>445</v>
      </c>
      <c r="AB37" s="129">
        <f>Z37/Z40*100</f>
        <v>84.280303030303031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51</v>
      </c>
      <c r="W38" s="109">
        <v>36</v>
      </c>
      <c r="X38" s="109">
        <v>55</v>
      </c>
      <c r="Y38" s="109">
        <v>55</v>
      </c>
      <c r="Z38" s="109">
        <v>83</v>
      </c>
      <c r="AB38" s="129">
        <f>Z38/Z40*100</f>
        <v>15.719696969696969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593</v>
      </c>
      <c r="W40" s="109">
        <v>487</v>
      </c>
      <c r="X40" s="109">
        <v>514</v>
      </c>
      <c r="Y40" s="109">
        <v>530</v>
      </c>
      <c r="Z40" s="109">
        <v>528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0</v>
      </c>
      <c r="W45" s="109">
        <v>3</v>
      </c>
      <c r="X45" s="109">
        <v>0</v>
      </c>
      <c r="Y45" s="109">
        <v>5</v>
      </c>
      <c r="Z45" s="109">
        <v>0</v>
      </c>
    </row>
    <row r="46" spans="19:32" x14ac:dyDescent="0.25">
      <c r="S46" s="112" t="s">
        <v>38</v>
      </c>
      <c r="T46" s="112"/>
      <c r="U46" s="109"/>
      <c r="V46" s="109">
        <v>9</v>
      </c>
      <c r="W46" s="109">
        <v>7</v>
      </c>
      <c r="X46" s="109">
        <v>9</v>
      </c>
      <c r="Y46" s="109">
        <v>20</v>
      </c>
      <c r="Z46" s="109">
        <v>3</v>
      </c>
    </row>
    <row r="47" spans="19:32" x14ac:dyDescent="0.25">
      <c r="S47" s="112" t="s">
        <v>39</v>
      </c>
      <c r="T47" s="112"/>
      <c r="U47" s="109"/>
      <c r="V47" s="109">
        <v>17</v>
      </c>
      <c r="W47" s="109">
        <v>18</v>
      </c>
      <c r="X47" s="109">
        <v>32</v>
      </c>
      <c r="Y47" s="109">
        <v>20</v>
      </c>
      <c r="Z47" s="109">
        <v>38</v>
      </c>
    </row>
    <row r="48" spans="19:32" x14ac:dyDescent="0.25">
      <c r="S48" s="112" t="s">
        <v>40</v>
      </c>
      <c r="T48" s="112"/>
      <c r="U48" s="109"/>
      <c r="V48" s="109">
        <v>54</v>
      </c>
      <c r="W48" s="109">
        <v>52</v>
      </c>
      <c r="X48" s="109">
        <v>54</v>
      </c>
      <c r="Y48" s="109">
        <v>60</v>
      </c>
      <c r="Z48" s="109">
        <v>50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48</v>
      </c>
      <c r="W49" s="109">
        <v>31</v>
      </c>
      <c r="X49" s="109">
        <v>33</v>
      </c>
      <c r="Y49" s="109">
        <v>38</v>
      </c>
      <c r="Z49" s="109">
        <v>58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West Daly (2022-23)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42</v>
      </c>
      <c r="W50" s="109">
        <v>37</v>
      </c>
      <c r="X50" s="109">
        <v>35</v>
      </c>
      <c r="Y50" s="109">
        <v>31</v>
      </c>
      <c r="Z50" s="109">
        <v>39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49</v>
      </c>
      <c r="W51" s="109">
        <v>39</v>
      </c>
      <c r="X51" s="109">
        <v>30</v>
      </c>
      <c r="Y51" s="109">
        <v>41</v>
      </c>
      <c r="Z51" s="109">
        <v>39</v>
      </c>
    </row>
    <row r="52" spans="1:26" ht="15" customHeight="1" x14ac:dyDescent="0.25">
      <c r="S52" s="112" t="s">
        <v>44</v>
      </c>
      <c r="T52" s="112"/>
      <c r="U52" s="109"/>
      <c r="V52" s="109">
        <v>44</v>
      </c>
      <c r="W52" s="109">
        <v>34</v>
      </c>
      <c r="X52" s="109">
        <v>27</v>
      </c>
      <c r="Y52" s="109">
        <v>32</v>
      </c>
      <c r="Z52" s="109">
        <v>28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29</v>
      </c>
      <c r="W53" s="109">
        <v>28</v>
      </c>
      <c r="X53" s="109">
        <v>27</v>
      </c>
      <c r="Y53" s="109">
        <v>39</v>
      </c>
      <c r="Z53" s="109">
        <v>41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17</v>
      </c>
      <c r="W54" s="109">
        <v>15</v>
      </c>
      <c r="X54" s="109">
        <v>18</v>
      </c>
      <c r="Y54" s="109">
        <v>14</v>
      </c>
      <c r="Z54" s="109">
        <v>16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12</v>
      </c>
      <c r="W55" s="109">
        <v>10</v>
      </c>
      <c r="X55" s="109">
        <v>9</v>
      </c>
      <c r="Y55" s="109">
        <v>8</v>
      </c>
      <c r="Z55" s="109">
        <v>5</v>
      </c>
    </row>
    <row r="56" spans="1:26" ht="15" customHeight="1" x14ac:dyDescent="0.25">
      <c r="S56" s="112" t="s">
        <v>48</v>
      </c>
      <c r="T56" s="112"/>
      <c r="U56" s="109"/>
      <c r="V56" s="109">
        <v>5</v>
      </c>
      <c r="W56" s="109">
        <v>0</v>
      </c>
      <c r="X56" s="109">
        <v>6</v>
      </c>
      <c r="Y56" s="109">
        <v>10</v>
      </c>
      <c r="Z56" s="109">
        <v>8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0</v>
      </c>
      <c r="W57" s="109">
        <v>0</v>
      </c>
      <c r="X57" s="109">
        <v>1</v>
      </c>
      <c r="Y57" s="109">
        <v>0</v>
      </c>
      <c r="Z57" s="109">
        <v>0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0</v>
      </c>
      <c r="X58" s="109">
        <v>1</v>
      </c>
      <c r="Y58" s="109">
        <v>0</v>
      </c>
      <c r="Z58" s="109">
        <v>0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334</v>
      </c>
      <c r="W61" s="109">
        <v>276</v>
      </c>
      <c r="X61" s="109">
        <v>282</v>
      </c>
      <c r="Y61" s="109">
        <v>312</v>
      </c>
      <c r="Z61" s="109">
        <v>329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0</v>
      </c>
      <c r="W64" s="109">
        <v>0</v>
      </c>
      <c r="X64" s="109">
        <v>1</v>
      </c>
      <c r="Y64" s="109">
        <v>0</v>
      </c>
      <c r="Z64" s="109">
        <v>0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West Daly (2022-23)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7</v>
      </c>
      <c r="W65" s="109">
        <v>5</v>
      </c>
      <c r="X65" s="109">
        <v>18</v>
      </c>
      <c r="Y65" s="109">
        <v>17</v>
      </c>
      <c r="Z65" s="109">
        <v>17</v>
      </c>
    </row>
    <row r="66" spans="1:26" x14ac:dyDescent="0.25">
      <c r="S66" s="112" t="s">
        <v>39</v>
      </c>
      <c r="T66" s="112"/>
      <c r="U66" s="109"/>
      <c r="V66" s="109">
        <v>12</v>
      </c>
      <c r="W66" s="109">
        <v>20</v>
      </c>
      <c r="X66" s="109">
        <v>31</v>
      </c>
      <c r="Y66" s="109">
        <v>29</v>
      </c>
      <c r="Z66" s="109">
        <v>39</v>
      </c>
    </row>
    <row r="67" spans="1:26" x14ac:dyDescent="0.25">
      <c r="S67" s="112" t="s">
        <v>40</v>
      </c>
      <c r="T67" s="112"/>
      <c r="U67" s="109"/>
      <c r="V67" s="109">
        <v>48</v>
      </c>
      <c r="W67" s="109">
        <v>46</v>
      </c>
      <c r="X67" s="109">
        <v>56</v>
      </c>
      <c r="Y67" s="109">
        <v>57</v>
      </c>
      <c r="Z67" s="109">
        <v>80</v>
      </c>
    </row>
    <row r="68" spans="1:26" x14ac:dyDescent="0.25">
      <c r="S68" s="112" t="s">
        <v>41</v>
      </c>
      <c r="T68" s="112"/>
      <c r="U68" s="109"/>
      <c r="V68" s="109">
        <v>54</v>
      </c>
      <c r="W68" s="109">
        <v>39</v>
      </c>
      <c r="X68" s="109">
        <v>49</v>
      </c>
      <c r="Y68" s="109">
        <v>52</v>
      </c>
      <c r="Z68" s="109">
        <v>56</v>
      </c>
    </row>
    <row r="69" spans="1:26" x14ac:dyDescent="0.25">
      <c r="S69" s="112" t="s">
        <v>42</v>
      </c>
      <c r="T69" s="112"/>
      <c r="U69" s="109"/>
      <c r="V69" s="109">
        <v>65</v>
      </c>
      <c r="W69" s="109">
        <v>60</v>
      </c>
      <c r="X69" s="109">
        <v>66</v>
      </c>
      <c r="Y69" s="109">
        <v>49</v>
      </c>
      <c r="Z69" s="109">
        <v>48</v>
      </c>
    </row>
    <row r="70" spans="1:26" x14ac:dyDescent="0.25">
      <c r="S70" s="112" t="s">
        <v>43</v>
      </c>
      <c r="T70" s="112"/>
      <c r="U70" s="109"/>
      <c r="V70" s="109">
        <v>55</v>
      </c>
      <c r="W70" s="109">
        <v>32</v>
      </c>
      <c r="X70" s="109">
        <v>37</v>
      </c>
      <c r="Y70" s="109">
        <v>54</v>
      </c>
      <c r="Z70" s="109">
        <v>57</v>
      </c>
    </row>
    <row r="71" spans="1:26" x14ac:dyDescent="0.25">
      <c r="S71" s="112" t="s">
        <v>44</v>
      </c>
      <c r="T71" s="112"/>
      <c r="U71" s="109"/>
      <c r="V71" s="109">
        <v>39</v>
      </c>
      <c r="W71" s="109">
        <v>33</v>
      </c>
      <c r="X71" s="109">
        <v>29</v>
      </c>
      <c r="Y71" s="109">
        <v>27</v>
      </c>
      <c r="Z71" s="109">
        <v>56</v>
      </c>
    </row>
    <row r="72" spans="1:26" x14ac:dyDescent="0.25">
      <c r="S72" s="112" t="s">
        <v>45</v>
      </c>
      <c r="T72" s="112"/>
      <c r="U72" s="109"/>
      <c r="V72" s="109">
        <v>41</v>
      </c>
      <c r="W72" s="109">
        <v>27</v>
      </c>
      <c r="X72" s="109">
        <v>29</v>
      </c>
      <c r="Y72" s="109">
        <v>30</v>
      </c>
      <c r="Z72" s="109">
        <v>30</v>
      </c>
    </row>
    <row r="73" spans="1:26" x14ac:dyDescent="0.25">
      <c r="S73" s="112" t="s">
        <v>46</v>
      </c>
      <c r="T73" s="112"/>
      <c r="U73" s="109"/>
      <c r="V73" s="109">
        <v>33</v>
      </c>
      <c r="W73" s="109">
        <v>22</v>
      </c>
      <c r="X73" s="109">
        <v>25</v>
      </c>
      <c r="Y73" s="109">
        <v>18</v>
      </c>
      <c r="Z73" s="109">
        <v>23</v>
      </c>
    </row>
    <row r="74" spans="1:26" x14ac:dyDescent="0.25">
      <c r="S74" s="112" t="s">
        <v>47</v>
      </c>
      <c r="T74" s="112"/>
      <c r="U74" s="109"/>
      <c r="V74" s="109">
        <v>8</v>
      </c>
      <c r="W74" s="109">
        <v>11</v>
      </c>
      <c r="X74" s="109">
        <v>16</v>
      </c>
      <c r="Y74" s="109">
        <v>21</v>
      </c>
      <c r="Z74" s="109">
        <v>24</v>
      </c>
    </row>
    <row r="75" spans="1:26" x14ac:dyDescent="0.25">
      <c r="S75" s="112" t="s">
        <v>48</v>
      </c>
      <c r="T75" s="112"/>
      <c r="U75" s="109"/>
      <c r="V75" s="109">
        <v>9</v>
      </c>
      <c r="W75" s="109">
        <v>8</v>
      </c>
      <c r="X75" s="109">
        <v>3</v>
      </c>
      <c r="Y75" s="109">
        <v>9</v>
      </c>
      <c r="Z75" s="109">
        <v>8</v>
      </c>
    </row>
    <row r="76" spans="1:26" x14ac:dyDescent="0.25">
      <c r="S76" s="112" t="s">
        <v>49</v>
      </c>
      <c r="T76" s="112"/>
      <c r="U76" s="109"/>
      <c r="V76" s="109">
        <v>0</v>
      </c>
      <c r="W76" s="109">
        <v>0</v>
      </c>
      <c r="X76" s="109">
        <v>3</v>
      </c>
      <c r="Y76" s="109">
        <v>0</v>
      </c>
      <c r="Z76" s="109">
        <v>0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0</v>
      </c>
      <c r="Y77" s="109">
        <v>0</v>
      </c>
      <c r="Z77" s="109">
        <v>0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388</v>
      </c>
      <c r="W80" s="109">
        <v>301</v>
      </c>
      <c r="X80" s="109">
        <v>363</v>
      </c>
      <c r="Y80" s="109">
        <v>362</v>
      </c>
      <c r="Z80" s="109">
        <v>438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West Daly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20</v>
      </c>
      <c r="W83" s="109">
        <v>23</v>
      </c>
      <c r="X83" s="109">
        <v>14</v>
      </c>
      <c r="Y83" s="109">
        <v>11</v>
      </c>
      <c r="Z83" s="109">
        <v>18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130</v>
      </c>
      <c r="G84" s="141"/>
      <c r="H84" s="47"/>
      <c r="I84" s="47"/>
      <c r="J84" s="47"/>
      <c r="K84" s="47"/>
      <c r="L84" s="141" t="s">
        <v>0</v>
      </c>
      <c r="M84" s="141"/>
      <c r="N84" s="141" t="s">
        <v>130</v>
      </c>
      <c r="O84" s="141"/>
      <c r="S84" s="112" t="s">
        <v>57</v>
      </c>
      <c r="T84" s="112"/>
      <c r="U84" s="109"/>
      <c r="V84" s="109">
        <v>36</v>
      </c>
      <c r="W84" s="109">
        <v>37</v>
      </c>
      <c r="X84" s="109">
        <v>32</v>
      </c>
      <c r="Y84" s="109">
        <v>17</v>
      </c>
      <c r="Z84" s="109">
        <v>22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2018-19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2018-19</v>
      </c>
      <c r="O85" s="141"/>
      <c r="S85" s="112" t="s">
        <v>125</v>
      </c>
      <c r="T85" s="112"/>
      <c r="U85" s="109"/>
      <c r="V85" s="109">
        <v>17</v>
      </c>
      <c r="W85" s="109">
        <v>27</v>
      </c>
      <c r="X85" s="109">
        <v>27</v>
      </c>
      <c r="Y85" s="109">
        <v>31</v>
      </c>
      <c r="Z85" s="109">
        <v>27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776</v>
      </c>
      <c r="D86" s="93">
        <f t="shared" ref="D86:D91" si="4">AD4</f>
        <v>0.14962962962962956</v>
      </c>
      <c r="E86" s="94">
        <f t="shared" ref="E86:E91" si="5">AD4</f>
        <v>0.14962962962962956</v>
      </c>
      <c r="F86" s="93">
        <f t="shared" ref="F86:F91" si="6">AF4</f>
        <v>8.228730822873076E-2</v>
      </c>
      <c r="G86" s="94">
        <f t="shared" ref="G86:G91" si="7">AF4</f>
        <v>8.228730822873076E-2</v>
      </c>
      <c r="H86" s="56"/>
      <c r="I86" s="56"/>
      <c r="J86" s="140" t="str">
        <f>'State data for spotlight'!J4</f>
        <v>231,839</v>
      </c>
      <c r="K86" s="140"/>
      <c r="L86" s="93">
        <f>'State data for spotlight'!L4</f>
        <v>1.5457054005518778E-2</v>
      </c>
      <c r="M86" s="94">
        <f>'State data for spotlight'!L4</f>
        <v>1.5457054005518778E-2</v>
      </c>
      <c r="N86" s="93">
        <f>'State data for spotlight'!N4</f>
        <v>0.12496785307033509</v>
      </c>
      <c r="O86" s="94">
        <f>'State data for spotlight'!N4</f>
        <v>0.12496785307033509</v>
      </c>
      <c r="S86" s="112" t="s">
        <v>126</v>
      </c>
      <c r="T86" s="112"/>
      <c r="U86" s="109"/>
      <c r="V86" s="109">
        <v>79</v>
      </c>
      <c r="W86" s="109">
        <v>58</v>
      </c>
      <c r="X86" s="109">
        <v>64</v>
      </c>
      <c r="Y86" s="109">
        <v>62</v>
      </c>
      <c r="Z86" s="109">
        <v>52</v>
      </c>
    </row>
    <row r="87" spans="1:30" ht="15" customHeight="1" x14ac:dyDescent="0.25">
      <c r="A87" s="95" t="s">
        <v>4</v>
      </c>
      <c r="B87" s="48"/>
      <c r="C87" s="56" t="str">
        <f t="shared" si="3"/>
        <v>334</v>
      </c>
      <c r="D87" s="93">
        <f t="shared" si="4"/>
        <v>8.7947882736156391E-2</v>
      </c>
      <c r="E87" s="94">
        <f t="shared" si="5"/>
        <v>8.7947882736156391E-2</v>
      </c>
      <c r="F87" s="93">
        <f t="shared" si="6"/>
        <v>0</v>
      </c>
      <c r="G87" s="94">
        <f t="shared" si="7"/>
        <v>0</v>
      </c>
      <c r="H87" s="56"/>
      <c r="I87" s="56"/>
      <c r="J87" s="140" t="str">
        <f>'State data for spotlight'!J5</f>
        <v>120,390</v>
      </c>
      <c r="K87" s="140"/>
      <c r="L87" s="93">
        <f>'State data for spotlight'!L5</f>
        <v>2.2967702465013229E-2</v>
      </c>
      <c r="M87" s="94">
        <f>'State data for spotlight'!L5</f>
        <v>2.2967702465013229E-2</v>
      </c>
      <c r="N87" s="93">
        <f>'State data for spotlight'!N5</f>
        <v>0.11692504661972225</v>
      </c>
      <c r="O87" s="94">
        <f>'State data for spotlight'!N5</f>
        <v>0.11692504661972225</v>
      </c>
      <c r="S87" s="112" t="s">
        <v>127</v>
      </c>
      <c r="T87" s="112"/>
      <c r="U87" s="109"/>
      <c r="V87" s="109">
        <v>12</v>
      </c>
      <c r="W87" s="109">
        <v>8</v>
      </c>
      <c r="X87" s="109">
        <v>7</v>
      </c>
      <c r="Y87" s="109">
        <v>5</v>
      </c>
      <c r="Z87" s="109">
        <v>5</v>
      </c>
    </row>
    <row r="88" spans="1:30" ht="15" customHeight="1" x14ac:dyDescent="0.25">
      <c r="A88" s="95" t="s">
        <v>5</v>
      </c>
      <c r="B88" s="48"/>
      <c r="C88" s="56" t="str">
        <f t="shared" si="3"/>
        <v>441</v>
      </c>
      <c r="D88" s="93">
        <f t="shared" si="4"/>
        <v>0.23529411764705888</v>
      </c>
      <c r="E88" s="94">
        <f t="shared" si="5"/>
        <v>0.23529411764705888</v>
      </c>
      <c r="F88" s="93">
        <f t="shared" si="6"/>
        <v>0.1454545454545455</v>
      </c>
      <c r="G88" s="94">
        <f t="shared" si="7"/>
        <v>0.1454545454545455</v>
      </c>
      <c r="H88" s="56"/>
      <c r="I88" s="56"/>
      <c r="J88" s="140" t="str">
        <f>'State data for spotlight'!J6</f>
        <v>111,242</v>
      </c>
      <c r="K88" s="140"/>
      <c r="L88" s="93">
        <f>'State data for spotlight'!L6</f>
        <v>7.5081738563393952E-3</v>
      </c>
      <c r="M88" s="94">
        <f>'State data for spotlight'!L6</f>
        <v>7.5081738563393952E-3</v>
      </c>
      <c r="N88" s="93">
        <f>'State data for spotlight'!N6</f>
        <v>0.13162365339816695</v>
      </c>
      <c r="O88" s="94">
        <f>'State data for spotlight'!N6</f>
        <v>0.13162365339816695</v>
      </c>
      <c r="S88" s="112" t="s">
        <v>128</v>
      </c>
      <c r="T88" s="112"/>
      <c r="U88" s="109"/>
      <c r="V88" s="109">
        <v>4</v>
      </c>
      <c r="W88" s="109">
        <v>3</v>
      </c>
      <c r="X88" s="109">
        <v>3</v>
      </c>
      <c r="Y88" s="109">
        <v>0</v>
      </c>
      <c r="Z88" s="109">
        <v>6</v>
      </c>
    </row>
    <row r="89" spans="1:30" ht="15" customHeight="1" x14ac:dyDescent="0.25">
      <c r="A89" s="48" t="s">
        <v>6</v>
      </c>
      <c r="B89" s="48"/>
      <c r="C89" s="56" t="str">
        <f t="shared" si="3"/>
        <v>529</v>
      </c>
      <c r="D89" s="93">
        <f t="shared" si="4"/>
        <v>1.8939393939394478E-3</v>
      </c>
      <c r="E89" s="94">
        <f t="shared" si="5"/>
        <v>1.8939393939394478E-3</v>
      </c>
      <c r="F89" s="93">
        <f t="shared" si="6"/>
        <v>-0.10641891891891897</v>
      </c>
      <c r="G89" s="94">
        <f t="shared" si="7"/>
        <v>-0.10641891891891897</v>
      </c>
      <c r="H89" s="56"/>
      <c r="I89" s="56"/>
      <c r="J89" s="140" t="str">
        <f>'State data for spotlight'!J7</f>
        <v>142,883</v>
      </c>
      <c r="K89" s="140"/>
      <c r="L89" s="93">
        <f>'State data for spotlight'!L7</f>
        <v>2.3575849618889366E-2</v>
      </c>
      <c r="M89" s="94">
        <f>'State data for spotlight'!L7</f>
        <v>2.3575849618889366E-2</v>
      </c>
      <c r="N89" s="93">
        <f>'State data for spotlight'!N7</f>
        <v>4.6355627485298756E-2</v>
      </c>
      <c r="O89" s="94">
        <f>'State data for spotlight'!N7</f>
        <v>4.6355627485298756E-2</v>
      </c>
      <c r="S89" s="112" t="s">
        <v>129</v>
      </c>
      <c r="T89" s="112"/>
      <c r="U89" s="109"/>
      <c r="V89" s="109">
        <v>6</v>
      </c>
      <c r="W89" s="109">
        <v>12</v>
      </c>
      <c r="X89" s="109">
        <v>10</v>
      </c>
      <c r="Y89" s="109">
        <v>14</v>
      </c>
      <c r="Z89" s="109">
        <v>13</v>
      </c>
    </row>
    <row r="90" spans="1:30" ht="15" customHeight="1" x14ac:dyDescent="0.25">
      <c r="A90" s="48" t="s">
        <v>95</v>
      </c>
      <c r="B90" s="48"/>
      <c r="C90" s="56" t="str">
        <f t="shared" si="3"/>
        <v>$33,958</v>
      </c>
      <c r="D90" s="93">
        <f t="shared" si="4"/>
        <v>-1.6522822057460584E-2</v>
      </c>
      <c r="E90" s="94">
        <f t="shared" si="5"/>
        <v>-1.6522822057460584E-2</v>
      </c>
      <c r="F90" s="93">
        <f t="shared" si="6"/>
        <v>9.5862781166295541E-2</v>
      </c>
      <c r="G90" s="94">
        <f t="shared" si="7"/>
        <v>9.5862781166295541E-2</v>
      </c>
      <c r="H90" s="56"/>
      <c r="I90" s="56"/>
      <c r="J90" s="56"/>
      <c r="K90" s="56" t="str">
        <f>'State data for spotlight'!J8</f>
        <v>$52,157</v>
      </c>
      <c r="L90" s="93">
        <f>'State data for spotlight'!L8</f>
        <v>3.730443858580057E-2</v>
      </c>
      <c r="M90" s="94">
        <f>'State data for spotlight'!L8</f>
        <v>3.730443858580057E-2</v>
      </c>
      <c r="N90" s="93">
        <f>'State data for spotlight'!N8</f>
        <v>6.8432071451983045E-2</v>
      </c>
      <c r="O90" s="94">
        <f>'State data for spotlight'!N8</f>
        <v>6.8432071451983045E-2</v>
      </c>
      <c r="S90" s="112" t="s">
        <v>58</v>
      </c>
      <c r="T90" s="112"/>
      <c r="U90" s="109"/>
      <c r="V90" s="109">
        <v>43</v>
      </c>
      <c r="W90" s="109">
        <v>39</v>
      </c>
      <c r="X90" s="109">
        <v>38</v>
      </c>
      <c r="Y90" s="109">
        <v>43</v>
      </c>
      <c r="Z90" s="109">
        <v>47</v>
      </c>
    </row>
    <row r="91" spans="1:30" ht="15" customHeight="1" x14ac:dyDescent="0.25">
      <c r="A91" s="48" t="s">
        <v>7</v>
      </c>
      <c r="B91" s="48"/>
      <c r="C91" s="56" t="str">
        <f t="shared" si="3"/>
        <v>$24.0 mil</v>
      </c>
      <c r="D91" s="93">
        <f t="shared" si="4"/>
        <v>2.3897051832638239E-2</v>
      </c>
      <c r="E91" s="94">
        <f t="shared" si="5"/>
        <v>2.3897051832638239E-2</v>
      </c>
      <c r="F91" s="93">
        <f t="shared" si="6"/>
        <v>3.5748568124665203E-2</v>
      </c>
      <c r="G91" s="94">
        <f t="shared" si="7"/>
        <v>3.5748568124665203E-2</v>
      </c>
      <c r="H91" s="56"/>
      <c r="I91" s="56"/>
      <c r="J91" s="56"/>
      <c r="K91" s="56" t="str">
        <f>'State data for spotlight'!J9</f>
        <v>$10.7 bil</v>
      </c>
      <c r="L91" s="93">
        <f>'State data for spotlight'!L9</f>
        <v>6.1565168558201044E-2</v>
      </c>
      <c r="M91" s="94">
        <f>'State data for spotlight'!L9</f>
        <v>6.1565168558201044E-2</v>
      </c>
      <c r="N91" s="93">
        <f>'State data for spotlight'!N9</f>
        <v>0.18858544211512585</v>
      </c>
      <c r="O91" s="94">
        <f>'State data for spotlight'!N9</f>
        <v>0.18858544211512585</v>
      </c>
      <c r="S91" s="115" t="s">
        <v>53</v>
      </c>
      <c r="T91" s="115"/>
      <c r="U91" s="109"/>
      <c r="V91" s="109">
        <v>265</v>
      </c>
      <c r="W91" s="109">
        <v>230</v>
      </c>
      <c r="X91" s="109">
        <v>218</v>
      </c>
      <c r="Y91" s="109">
        <v>240</v>
      </c>
      <c r="Z91" s="109">
        <v>236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131</v>
      </c>
      <c r="S93" s="112" t="s">
        <v>56</v>
      </c>
      <c r="T93" s="112"/>
      <c r="U93" s="109"/>
      <c r="V93" s="109">
        <v>17</v>
      </c>
      <c r="W93" s="109">
        <v>9</v>
      </c>
      <c r="X93" s="109">
        <v>12</v>
      </c>
      <c r="Y93" s="109">
        <v>5</v>
      </c>
      <c r="Z93" s="109">
        <v>12</v>
      </c>
    </row>
    <row r="94" spans="1:30" ht="15" customHeight="1" x14ac:dyDescent="0.25">
      <c r="A94" s="136" t="s">
        <v>132</v>
      </c>
      <c r="S94" s="112" t="s">
        <v>57</v>
      </c>
      <c r="T94" s="112"/>
      <c r="U94" s="109"/>
      <c r="V94" s="109">
        <v>55</v>
      </c>
      <c r="W94" s="109">
        <v>66</v>
      </c>
      <c r="X94" s="109">
        <v>73</v>
      </c>
      <c r="Y94" s="109">
        <v>64</v>
      </c>
      <c r="Z94" s="109">
        <v>64</v>
      </c>
    </row>
    <row r="95" spans="1:30" ht="15" customHeight="1" x14ac:dyDescent="0.25">
      <c r="A95" s="137" t="s">
        <v>159</v>
      </c>
      <c r="S95" s="112" t="s">
        <v>125</v>
      </c>
      <c r="T95" s="112"/>
      <c r="U95" s="109"/>
      <c r="V95" s="109">
        <v>9</v>
      </c>
      <c r="W95" s="109">
        <v>5</v>
      </c>
      <c r="X95" s="109">
        <v>6</v>
      </c>
      <c r="Y95" s="109">
        <v>4</v>
      </c>
      <c r="Z95" s="109">
        <v>4</v>
      </c>
    </row>
    <row r="96" spans="1:30" ht="15" customHeight="1" x14ac:dyDescent="0.25">
      <c r="A96" s="135" t="s">
        <v>151</v>
      </c>
      <c r="S96" s="112" t="s">
        <v>126</v>
      </c>
      <c r="T96" s="112"/>
      <c r="U96" s="109"/>
      <c r="V96" s="109">
        <v>120</v>
      </c>
      <c r="W96" s="109">
        <v>89</v>
      </c>
      <c r="X96" s="109">
        <v>97</v>
      </c>
      <c r="Y96" s="109">
        <v>84</v>
      </c>
      <c r="Z96" s="109">
        <v>77</v>
      </c>
    </row>
    <row r="97" spans="1:32" ht="15" customHeight="1" x14ac:dyDescent="0.25">
      <c r="A97" s="137" t="s">
        <v>164</v>
      </c>
      <c r="S97" s="112" t="s">
        <v>127</v>
      </c>
      <c r="T97" s="112"/>
      <c r="U97" s="109"/>
      <c r="V97" s="109">
        <v>41</v>
      </c>
      <c r="W97" s="109">
        <v>34</v>
      </c>
      <c r="X97" s="109">
        <v>31</v>
      </c>
      <c r="Y97" s="109">
        <v>36</v>
      </c>
      <c r="Z97" s="109">
        <v>32</v>
      </c>
    </row>
    <row r="98" spans="1:32" ht="15" customHeight="1" x14ac:dyDescent="0.25">
      <c r="A98" s="137" t="s">
        <v>167</v>
      </c>
      <c r="S98" s="112" t="s">
        <v>128</v>
      </c>
      <c r="T98" s="112"/>
      <c r="U98" s="109"/>
      <c r="V98" s="109">
        <v>14</v>
      </c>
      <c r="W98" s="109">
        <v>5</v>
      </c>
      <c r="X98" s="109">
        <v>5</v>
      </c>
      <c r="Y98" s="109">
        <v>8</v>
      </c>
      <c r="Z98" s="109">
        <v>8</v>
      </c>
    </row>
    <row r="99" spans="1:32" ht="15" customHeight="1" x14ac:dyDescent="0.25">
      <c r="S99" s="112" t="s">
        <v>129</v>
      </c>
      <c r="T99" s="112"/>
      <c r="U99" s="109"/>
      <c r="V99" s="109">
        <v>0</v>
      </c>
      <c r="W99" s="109">
        <v>0</v>
      </c>
      <c r="X99" s="109">
        <v>0</v>
      </c>
      <c r="Y99" s="109">
        <v>0</v>
      </c>
      <c r="Z99" s="109">
        <v>4</v>
      </c>
    </row>
    <row r="100" spans="1:32" ht="15" customHeight="1" x14ac:dyDescent="0.25">
      <c r="S100" s="112" t="s">
        <v>58</v>
      </c>
      <c r="T100" s="112"/>
      <c r="U100" s="109"/>
      <c r="V100" s="109">
        <v>32</v>
      </c>
      <c r="W100" s="109">
        <v>24</v>
      </c>
      <c r="X100" s="109">
        <v>23</v>
      </c>
      <c r="Y100" s="109">
        <v>26</v>
      </c>
      <c r="Z100" s="109">
        <v>39</v>
      </c>
    </row>
    <row r="101" spans="1:32" x14ac:dyDescent="0.25">
      <c r="A101" s="16"/>
      <c r="S101" s="115" t="s">
        <v>53</v>
      </c>
      <c r="T101" s="115"/>
      <c r="U101" s="109"/>
      <c r="V101" s="109">
        <v>324</v>
      </c>
      <c r="W101" s="109">
        <v>259</v>
      </c>
      <c r="X101" s="109">
        <v>290</v>
      </c>
      <c r="Y101" s="109">
        <v>288</v>
      </c>
      <c r="Z101" s="109">
        <v>288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133</v>
      </c>
      <c r="W103" s="103" t="s">
        <v>154</v>
      </c>
      <c r="X103" s="103" t="s">
        <v>162</v>
      </c>
      <c r="Y103" s="103" t="s">
        <v>165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327</v>
      </c>
      <c r="W104" s="109">
        <v>327</v>
      </c>
      <c r="X104" s="109">
        <v>331</v>
      </c>
      <c r="Y104" s="109">
        <v>360</v>
      </c>
      <c r="Z104" s="109">
        <v>385</v>
      </c>
      <c r="AB104" s="106" t="str">
        <f>TEXT(Z104,"###,###")</f>
        <v>385</v>
      </c>
      <c r="AD104" s="127">
        <f>Z104/($Z$4)*100</f>
        <v>49.613402061855673</v>
      </c>
      <c r="AF104" s="106"/>
    </row>
    <row r="105" spans="1:32" x14ac:dyDescent="0.25">
      <c r="S105" s="112" t="s">
        <v>17</v>
      </c>
      <c r="T105" s="112"/>
      <c r="U105" s="109"/>
      <c r="V105" s="109">
        <v>389</v>
      </c>
      <c r="W105" s="109">
        <v>152</v>
      </c>
      <c r="X105" s="109">
        <v>307</v>
      </c>
      <c r="Y105" s="109">
        <v>302</v>
      </c>
      <c r="Z105" s="109">
        <v>373</v>
      </c>
      <c r="AB105" s="106" t="str">
        <f>TEXT(Z105,"###,###")</f>
        <v>373</v>
      </c>
      <c r="AD105" s="127">
        <f>Z105/($Z$4)*100</f>
        <v>48.067010309278352</v>
      </c>
      <c r="AF105" s="106"/>
    </row>
    <row r="106" spans="1:32" x14ac:dyDescent="0.25">
      <c r="S106" s="115" t="s">
        <v>53</v>
      </c>
      <c r="T106" s="115"/>
      <c r="U106" s="117"/>
      <c r="V106" s="117">
        <v>716</v>
      </c>
      <c r="W106" s="117">
        <v>479</v>
      </c>
      <c r="X106" s="117">
        <v>638</v>
      </c>
      <c r="Y106" s="117">
        <v>662</v>
      </c>
      <c r="Z106" s="117">
        <v>758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20</v>
      </c>
      <c r="W108" s="109">
        <v>19</v>
      </c>
      <c r="X108" s="109">
        <v>10</v>
      </c>
      <c r="Y108" s="109">
        <v>18</v>
      </c>
      <c r="Z108" s="109">
        <v>10</v>
      </c>
      <c r="AB108" s="106" t="str">
        <f>TEXT(Z108,"###,###")</f>
        <v>10</v>
      </c>
      <c r="AD108" s="127">
        <f>Z108/($Z$4)*100</f>
        <v>1.2886597938144329</v>
      </c>
      <c r="AF108" s="106"/>
    </row>
    <row r="109" spans="1:32" x14ac:dyDescent="0.25">
      <c r="S109" s="112" t="s">
        <v>20</v>
      </c>
      <c r="T109" s="112"/>
      <c r="U109" s="109"/>
      <c r="V109" s="109">
        <v>63</v>
      </c>
      <c r="W109" s="109">
        <v>26</v>
      </c>
      <c r="X109" s="109">
        <v>35</v>
      </c>
      <c r="Y109" s="109">
        <v>47</v>
      </c>
      <c r="Z109" s="109">
        <v>39</v>
      </c>
      <c r="AB109" s="106" t="str">
        <f>TEXT(Z109,"###,###")</f>
        <v>39</v>
      </c>
      <c r="AD109" s="127">
        <f>Z109/($Z$4)*100</f>
        <v>5.0257731958762886</v>
      </c>
      <c r="AF109" s="106"/>
    </row>
    <row r="110" spans="1:32" x14ac:dyDescent="0.25">
      <c r="S110" s="112" t="s">
        <v>21</v>
      </c>
      <c r="T110" s="112"/>
      <c r="U110" s="109"/>
      <c r="V110" s="109">
        <v>502</v>
      </c>
      <c r="W110" s="109">
        <v>295</v>
      </c>
      <c r="X110" s="109">
        <v>439</v>
      </c>
      <c r="Y110" s="109">
        <v>432</v>
      </c>
      <c r="Z110" s="109">
        <v>574</v>
      </c>
      <c r="AB110" s="106" t="str">
        <f>TEXT(Z110,"###,###")</f>
        <v>574</v>
      </c>
      <c r="AD110" s="127">
        <f>Z110/($Z$4)*100</f>
        <v>73.969072164948457</v>
      </c>
      <c r="AF110" s="106"/>
    </row>
    <row r="111" spans="1:32" x14ac:dyDescent="0.25">
      <c r="S111" s="112" t="s">
        <v>22</v>
      </c>
      <c r="T111" s="112"/>
      <c r="U111" s="109"/>
      <c r="V111" s="109">
        <v>131</v>
      </c>
      <c r="W111" s="109">
        <v>133</v>
      </c>
      <c r="X111" s="109">
        <v>154</v>
      </c>
      <c r="Y111" s="109">
        <v>165</v>
      </c>
      <c r="Z111" s="109">
        <v>137</v>
      </c>
      <c r="AB111" s="106" t="str">
        <f>TEXT(Z111,"###,###")</f>
        <v>137</v>
      </c>
      <c r="AD111" s="127">
        <f>Z111/($Z$4)*100</f>
        <v>17.654639175257731</v>
      </c>
      <c r="AF111" s="106"/>
    </row>
    <row r="112" spans="1:32" x14ac:dyDescent="0.25">
      <c r="S112" s="115" t="s">
        <v>53</v>
      </c>
      <c r="T112" s="115"/>
      <c r="U112" s="109"/>
      <c r="V112" s="109">
        <v>717</v>
      </c>
      <c r="W112" s="109">
        <v>577</v>
      </c>
      <c r="X112" s="109">
        <v>648</v>
      </c>
      <c r="Y112" s="109">
        <v>673</v>
      </c>
      <c r="Z112" s="109">
        <v>775</v>
      </c>
    </row>
    <row r="113" spans="19:32" x14ac:dyDescent="0.25">
      <c r="AB113" s="122" t="s">
        <v>24</v>
      </c>
      <c r="AC113" s="103"/>
      <c r="AD113" s="103" t="s">
        <v>122</v>
      </c>
      <c r="AF113" s="103" t="s">
        <v>123</v>
      </c>
    </row>
    <row r="114" spans="19:32" x14ac:dyDescent="0.25">
      <c r="S114" s="112" t="s">
        <v>86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87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96</v>
      </c>
      <c r="T118" s="128"/>
      <c r="U118" s="128"/>
      <c r="V118" s="128">
        <v>40.19</v>
      </c>
      <c r="W118" s="128">
        <v>39.47</v>
      </c>
      <c r="X118" s="128">
        <v>38.92</v>
      </c>
      <c r="Y118" s="128">
        <v>38.950000000000003</v>
      </c>
      <c r="Z118" s="128">
        <v>38.869999999999997</v>
      </c>
      <c r="AB118" s="106" t="str">
        <f>TEXT(Z118,"##.0")</f>
        <v>38.9</v>
      </c>
    </row>
    <row r="120" spans="19:32" x14ac:dyDescent="0.25">
      <c r="S120" s="98" t="s">
        <v>97</v>
      </c>
      <c r="T120" s="109"/>
      <c r="U120" s="109"/>
      <c r="V120" s="109">
        <v>584</v>
      </c>
      <c r="W120" s="109">
        <v>483</v>
      </c>
      <c r="X120" s="109">
        <v>504</v>
      </c>
      <c r="Y120" s="109">
        <v>512</v>
      </c>
      <c r="Z120" s="109">
        <v>509</v>
      </c>
      <c r="AB120" s="106" t="str">
        <f>TEXT(Z120,"###,###")</f>
        <v>509</v>
      </c>
    </row>
    <row r="121" spans="19:32" x14ac:dyDescent="0.25">
      <c r="S121" s="98" t="s">
        <v>98</v>
      </c>
      <c r="T121" s="109"/>
      <c r="U121" s="109"/>
      <c r="V121" s="109">
        <v>0</v>
      </c>
      <c r="W121" s="109">
        <v>0</v>
      </c>
      <c r="X121" s="109">
        <v>0</v>
      </c>
      <c r="Y121" s="109">
        <v>0</v>
      </c>
      <c r="Z121" s="109">
        <v>0</v>
      </c>
      <c r="AB121" s="106" t="str">
        <f>TEXT(Z121,"###,###")</f>
        <v/>
      </c>
    </row>
    <row r="122" spans="19:32" x14ac:dyDescent="0.25">
      <c r="S122" s="98" t="s">
        <v>99</v>
      </c>
      <c r="T122" s="109"/>
      <c r="U122" s="109"/>
      <c r="V122" s="109">
        <v>8</v>
      </c>
      <c r="W122" s="109">
        <v>10</v>
      </c>
      <c r="X122" s="109">
        <v>11</v>
      </c>
      <c r="Y122" s="109">
        <v>8</v>
      </c>
      <c r="Z122" s="109">
        <v>13</v>
      </c>
      <c r="AB122" s="106" t="str">
        <f>TEXT(Z122,"###,###")</f>
        <v>13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100</v>
      </c>
      <c r="T124" s="109"/>
      <c r="U124" s="109"/>
      <c r="V124" s="109">
        <v>592</v>
      </c>
      <c r="W124" s="109">
        <v>493</v>
      </c>
      <c r="X124" s="109">
        <v>515</v>
      </c>
      <c r="Y124" s="109">
        <v>520</v>
      </c>
      <c r="Z124" s="109">
        <v>522</v>
      </c>
      <c r="AB124" s="106" t="str">
        <f>TEXT(Z124,"###,###")</f>
        <v>522</v>
      </c>
      <c r="AD124" s="124">
        <f>Z124/$Z$7*100</f>
        <v>98.676748582230616</v>
      </c>
    </row>
    <row r="125" spans="19:32" x14ac:dyDescent="0.25">
      <c r="S125" s="98" t="s">
        <v>101</v>
      </c>
      <c r="T125" s="109"/>
      <c r="U125" s="109"/>
      <c r="V125" s="109">
        <v>8</v>
      </c>
      <c r="W125" s="109">
        <v>10</v>
      </c>
      <c r="X125" s="109">
        <v>11</v>
      </c>
      <c r="Y125" s="109">
        <v>8</v>
      </c>
      <c r="Z125" s="109">
        <v>13</v>
      </c>
      <c r="AB125" s="106" t="str">
        <f>TEXT(Z125,"###,###")</f>
        <v>13</v>
      </c>
      <c r="AD125" s="124">
        <f>Z125/$Z$7*100</f>
        <v>2.4574669187145557</v>
      </c>
    </row>
    <row r="127" spans="19:32" x14ac:dyDescent="0.25">
      <c r="S127" s="98" t="s">
        <v>102</v>
      </c>
      <c r="T127" s="109"/>
      <c r="U127" s="109"/>
      <c r="V127" s="109">
        <v>265</v>
      </c>
      <c r="W127" s="109">
        <v>232</v>
      </c>
      <c r="X127" s="109">
        <v>220</v>
      </c>
      <c r="Y127" s="109">
        <v>236</v>
      </c>
      <c r="Z127" s="109">
        <v>233</v>
      </c>
      <c r="AB127" s="106" t="str">
        <f>TEXT(Z127,"###,###")</f>
        <v>233</v>
      </c>
      <c r="AD127" s="124">
        <f>Z127/$Z$7*100</f>
        <v>44.045368620037806</v>
      </c>
    </row>
    <row r="128" spans="19:32" x14ac:dyDescent="0.25">
      <c r="S128" s="98" t="s">
        <v>103</v>
      </c>
      <c r="T128" s="109"/>
      <c r="U128" s="109"/>
      <c r="V128" s="109">
        <v>325</v>
      </c>
      <c r="W128" s="109">
        <v>262</v>
      </c>
      <c r="X128" s="109">
        <v>291</v>
      </c>
      <c r="Y128" s="109">
        <v>283</v>
      </c>
      <c r="Z128" s="109">
        <v>290</v>
      </c>
      <c r="AB128" s="106" t="str">
        <f>TEXT(Z128,"###,###")</f>
        <v>290</v>
      </c>
      <c r="AD128" s="124">
        <f>Z128/$Z$7*100</f>
        <v>54.820415879017013</v>
      </c>
    </row>
    <row r="130" spans="19:20" x14ac:dyDescent="0.25">
      <c r="S130" s="98" t="s">
        <v>155</v>
      </c>
      <c r="T130" s="124">
        <v>96.219281663516071</v>
      </c>
    </row>
    <row r="131" spans="19:20" x14ac:dyDescent="0.25">
      <c r="S131" s="98" t="s">
        <v>156</v>
      </c>
      <c r="T131" s="124">
        <v>0</v>
      </c>
    </row>
    <row r="132" spans="19:20" x14ac:dyDescent="0.25">
      <c r="S132" s="98" t="s">
        <v>157</v>
      </c>
      <c r="T132" s="124">
        <v>2.4574669187145557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F94ED4B-7D7A-4C32-9F7D-B1584342FC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83DBA0F2-F92A-47C2-8265-CDC57B2F01B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C5B0D8C4-3CA2-4573-B68A-F44FB753797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79938977-3447-47F8-96F6-CD4B3B85B6E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0F747-3336-4444-BBD2-A270F1B43025}">
  <sheetPr codeName="Sheet65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104</v>
      </c>
      <c r="T1" s="96"/>
      <c r="U1" s="96"/>
      <c r="V1" s="96"/>
      <c r="W1" s="96"/>
      <c r="X1" s="96"/>
      <c r="Y1" s="97" t="s">
        <v>134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88</v>
      </c>
      <c r="U2" s="100" t="s">
        <v>124</v>
      </c>
      <c r="V2" s="100" t="s">
        <v>133</v>
      </c>
      <c r="W2" s="100" t="s">
        <v>154</v>
      </c>
      <c r="X2" s="100" t="s">
        <v>162</v>
      </c>
      <c r="Y2" s="100" t="s">
        <v>165</v>
      </c>
      <c r="Z2" s="100" t="s">
        <v>169</v>
      </c>
      <c r="AB2" s="142" t="str">
        <f>$Z$2</f>
        <v>2022-23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104</v>
      </c>
      <c r="Y3" s="102" t="s">
        <v>134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13.1 Alice Springs, Northern Territory, 2022-23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27707</v>
      </c>
      <c r="W4" s="105">
        <v>30591</v>
      </c>
      <c r="X4" s="105">
        <v>30619</v>
      </c>
      <c r="Y4" s="105">
        <v>32491</v>
      </c>
      <c r="Z4" s="105">
        <v>32358</v>
      </c>
      <c r="AB4" s="106" t="str">
        <f>TEXT(Z4,"###,###")</f>
        <v>32,358</v>
      </c>
      <c r="AD4" s="107">
        <f>Z4/Y4-1</f>
        <v>-4.0934412606568049E-3</v>
      </c>
      <c r="AF4" s="107">
        <f>Z4/V4-1</f>
        <v>0.16786371675027967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80</v>
      </c>
      <c r="T5" s="105"/>
      <c r="U5" s="105"/>
      <c r="V5" s="105">
        <v>13479</v>
      </c>
      <c r="W5" s="105">
        <v>14992</v>
      </c>
      <c r="X5" s="105">
        <v>15116</v>
      </c>
      <c r="Y5" s="105">
        <v>15859</v>
      </c>
      <c r="Z5" s="105">
        <v>15951</v>
      </c>
      <c r="AB5" s="106" t="str">
        <f>TEXT(Z5,"###,###")</f>
        <v>15,951</v>
      </c>
      <c r="AD5" s="107">
        <f t="shared" ref="AD5:AD9" si="0">Z5/Y5-1</f>
        <v>5.8011223910712229E-3</v>
      </c>
      <c r="AF5" s="107">
        <f t="shared" ref="AF5:AF9" si="1">Z5/V5-1</f>
        <v>0.18339639439127531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81</v>
      </c>
      <c r="T6" s="105"/>
      <c r="U6" s="105"/>
      <c r="V6" s="105">
        <v>14232</v>
      </c>
      <c r="W6" s="105">
        <v>15602</v>
      </c>
      <c r="X6" s="105">
        <v>15471</v>
      </c>
      <c r="Y6" s="105">
        <v>16604</v>
      </c>
      <c r="Z6" s="105">
        <v>16381</v>
      </c>
      <c r="AB6" s="106" t="str">
        <f>TEXT(Z6,"###,###")</f>
        <v>16,381</v>
      </c>
      <c r="AD6" s="107">
        <f t="shared" si="0"/>
        <v>-1.343049867501811E-2</v>
      </c>
      <c r="AF6" s="107">
        <f t="shared" si="1"/>
        <v>0.1509977515458123</v>
      </c>
    </row>
    <row r="7" spans="1:32" ht="16.5" customHeight="1" thickBot="1" x14ac:dyDescent="0.3">
      <c r="A7" s="60" t="str">
        <f>"QUICK STATS for "&amp;Z2&amp;" *"</f>
        <v>QUICK STATS for 2022-23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17519</v>
      </c>
      <c r="W7" s="105">
        <v>20002</v>
      </c>
      <c r="X7" s="105">
        <v>19146</v>
      </c>
      <c r="Y7" s="105">
        <v>19296</v>
      </c>
      <c r="Z7" s="105">
        <v>19138</v>
      </c>
      <c r="AB7" s="106" t="str">
        <f>TEXT(Z7,"###,###")</f>
        <v>19,138</v>
      </c>
      <c r="AD7" s="107">
        <f t="shared" si="0"/>
        <v>-8.1882255389718051E-3</v>
      </c>
      <c r="AF7" s="107">
        <f t="shared" si="1"/>
        <v>9.2413950567954872E-2</v>
      </c>
    </row>
    <row r="8" spans="1:32" ht="17.25" customHeight="1" x14ac:dyDescent="0.25">
      <c r="A8" s="61" t="s">
        <v>12</v>
      </c>
      <c r="B8" s="62"/>
      <c r="C8" s="28"/>
      <c r="D8" s="63" t="str">
        <f>AB4</f>
        <v>32,358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19,138</v>
      </c>
      <c r="P8" s="64"/>
      <c r="S8" s="104" t="s">
        <v>82</v>
      </c>
      <c r="T8" s="105"/>
      <c r="U8" s="105"/>
      <c r="V8" s="105">
        <v>47954</v>
      </c>
      <c r="W8" s="105">
        <v>43572.34</v>
      </c>
      <c r="X8" s="105">
        <v>47127.24</v>
      </c>
      <c r="Y8" s="105">
        <v>46935.51</v>
      </c>
      <c r="Z8" s="105">
        <v>48933.25</v>
      </c>
      <c r="AB8" s="106" t="str">
        <f>TEXT(Z8,"$###,###")</f>
        <v>$48,933</v>
      </c>
      <c r="AD8" s="107">
        <f t="shared" si="0"/>
        <v>4.2563508950898665E-2</v>
      </c>
      <c r="AF8" s="107">
        <f t="shared" si="1"/>
        <v>2.0420611419276868E-2</v>
      </c>
    </row>
    <row r="9" spans="1:32" x14ac:dyDescent="0.25">
      <c r="A9" s="29" t="s">
        <v>14</v>
      </c>
      <c r="B9" s="68"/>
      <c r="C9" s="69"/>
      <c r="D9" s="70">
        <f>AD104</f>
        <v>70.600778787316884</v>
      </c>
      <c r="E9" s="71" t="s">
        <v>83</v>
      </c>
      <c r="F9" s="23"/>
      <c r="G9" s="72" t="s">
        <v>80</v>
      </c>
      <c r="H9" s="69"/>
      <c r="I9" s="68"/>
      <c r="J9" s="69"/>
      <c r="K9" s="68"/>
      <c r="L9" s="68"/>
      <c r="M9" s="73"/>
      <c r="N9" s="69"/>
      <c r="O9" s="70">
        <f>AD127</f>
        <v>49.921621904065212</v>
      </c>
      <c r="P9" s="71" t="s">
        <v>83</v>
      </c>
      <c r="S9" s="104" t="s">
        <v>7</v>
      </c>
      <c r="T9" s="105"/>
      <c r="U9" s="105"/>
      <c r="V9" s="105">
        <v>1148918001</v>
      </c>
      <c r="W9" s="105">
        <v>1258788086</v>
      </c>
      <c r="X9" s="105">
        <v>1291329197</v>
      </c>
      <c r="Y9" s="105">
        <v>1357826023</v>
      </c>
      <c r="Z9" s="105">
        <v>1389580133</v>
      </c>
      <c r="AB9" s="106" t="str">
        <f>TEXT(Z9/1000000,"$#,###.0")&amp;" mil"</f>
        <v>$1,389.6 mil</v>
      </c>
      <c r="AD9" s="107">
        <f t="shared" si="0"/>
        <v>2.3385993096407098E-2</v>
      </c>
      <c r="AF9" s="107">
        <f t="shared" si="1"/>
        <v>0.20946850148620832</v>
      </c>
    </row>
    <row r="10" spans="1:32" x14ac:dyDescent="0.25">
      <c r="A10" s="29" t="s">
        <v>17</v>
      </c>
      <c r="B10" s="68"/>
      <c r="C10" s="69"/>
      <c r="D10" s="70">
        <f>AD105</f>
        <v>25.644353791952529</v>
      </c>
      <c r="E10" s="71" t="s">
        <v>83</v>
      </c>
      <c r="F10" s="23"/>
      <c r="G10" s="72" t="s">
        <v>81</v>
      </c>
      <c r="H10" s="69"/>
      <c r="I10" s="68"/>
      <c r="J10" s="69"/>
      <c r="K10" s="68"/>
      <c r="L10" s="68"/>
      <c r="M10" s="73"/>
      <c r="N10" s="69"/>
      <c r="O10" s="70">
        <f>AD128</f>
        <v>49.94252272964782</v>
      </c>
      <c r="P10" s="71" t="s">
        <v>83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84</v>
      </c>
      <c r="H11" s="76"/>
      <c r="I11" s="77"/>
      <c r="J11" s="77"/>
      <c r="K11" s="77"/>
      <c r="L11" s="77"/>
      <c r="M11" s="68"/>
      <c r="N11" s="69"/>
      <c r="O11" s="70">
        <f>T130</f>
        <v>90.448322708747</v>
      </c>
      <c r="P11" s="71" t="s">
        <v>83</v>
      </c>
      <c r="S11" s="104" t="s">
        <v>29</v>
      </c>
      <c r="T11" s="109"/>
      <c r="U11" s="109"/>
      <c r="V11" s="109">
        <v>26124</v>
      </c>
      <c r="W11" s="109">
        <v>28845</v>
      </c>
      <c r="X11" s="109">
        <v>28827</v>
      </c>
      <c r="Y11" s="109">
        <v>30675</v>
      </c>
      <c r="Z11" s="109">
        <v>30531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2.6857560873654509</v>
      </c>
      <c r="P12" s="71" t="s">
        <v>83</v>
      </c>
      <c r="S12" s="104" t="s">
        <v>30</v>
      </c>
      <c r="T12" s="109"/>
      <c r="U12" s="109"/>
      <c r="V12" s="109">
        <v>1582</v>
      </c>
      <c r="W12" s="109">
        <v>1744</v>
      </c>
      <c r="X12" s="109">
        <v>1792</v>
      </c>
      <c r="Y12" s="109">
        <v>1813</v>
      </c>
      <c r="Z12" s="109">
        <v>1829</v>
      </c>
    </row>
    <row r="13" spans="1:32" ht="15" customHeight="1" x14ac:dyDescent="0.25">
      <c r="A13" s="29" t="s">
        <v>19</v>
      </c>
      <c r="B13" s="69"/>
      <c r="C13" s="69"/>
      <c r="D13" s="70">
        <f>AD108</f>
        <v>9.4041658940602009</v>
      </c>
      <c r="E13" s="71" t="s">
        <v>83</v>
      </c>
      <c r="F13" s="23"/>
      <c r="G13" s="143" t="s">
        <v>158</v>
      </c>
      <c r="H13" s="144"/>
      <c r="I13" s="144"/>
      <c r="J13" s="144"/>
      <c r="K13" s="144"/>
      <c r="L13" s="144"/>
      <c r="M13" s="78"/>
      <c r="N13" s="69"/>
      <c r="O13" s="70">
        <f>T132</f>
        <v>6.8815968230745108</v>
      </c>
      <c r="P13" s="71" t="s">
        <v>83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15.099820755300081</v>
      </c>
      <c r="E14" s="71" t="s">
        <v>83</v>
      </c>
      <c r="F14" s="23"/>
      <c r="G14" s="75" t="s">
        <v>93</v>
      </c>
      <c r="H14" s="68"/>
      <c r="I14" s="68"/>
      <c r="J14" s="68"/>
      <c r="K14" s="74"/>
      <c r="L14" s="69"/>
      <c r="M14" s="68"/>
      <c r="N14" s="69"/>
      <c r="O14" s="74" t="str">
        <f>AB118</f>
        <v>40.4</v>
      </c>
      <c r="P14" s="71" t="s">
        <v>94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32.226960875208604</v>
      </c>
      <c r="E15" s="71" t="s">
        <v>83</v>
      </c>
      <c r="F15" s="23"/>
      <c r="G15" s="32" t="s">
        <v>152</v>
      </c>
      <c r="H15" s="69"/>
      <c r="I15" s="69"/>
      <c r="J15" s="69"/>
      <c r="K15" s="79"/>
      <c r="L15" s="69"/>
      <c r="M15" s="69"/>
      <c r="N15" s="69"/>
      <c r="O15" s="70">
        <f>AB38</f>
        <v>26.725894956885288</v>
      </c>
      <c r="P15" s="71" t="s">
        <v>83</v>
      </c>
      <c r="S15" s="112" t="s">
        <v>59</v>
      </c>
      <c r="T15" s="112"/>
      <c r="U15" s="113"/>
      <c r="V15" s="113">
        <v>305</v>
      </c>
      <c r="W15" s="113">
        <v>460</v>
      </c>
      <c r="X15" s="113">
        <v>415</v>
      </c>
      <c r="Y15" s="109">
        <v>446</v>
      </c>
      <c r="Z15" s="109">
        <v>444</v>
      </c>
      <c r="AB15" s="114">
        <f t="shared" ref="AB15:AB34" si="2">IF(Z15="np",0,Z15/$Z$34)</f>
        <v>1.3724035608308606E-2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39.501823351257805</v>
      </c>
      <c r="E16" s="82" t="s">
        <v>83</v>
      </c>
      <c r="F16" s="23"/>
      <c r="G16" s="83" t="s">
        <v>153</v>
      </c>
      <c r="H16" s="34"/>
      <c r="I16" s="34"/>
      <c r="J16" s="34"/>
      <c r="K16" s="35"/>
      <c r="L16" s="34"/>
      <c r="M16" s="34"/>
      <c r="N16" s="34"/>
      <c r="O16" s="81">
        <f>AB37</f>
        <v>73.274105043114716</v>
      </c>
      <c r="P16" s="36" t="s">
        <v>83</v>
      </c>
      <c r="S16" s="112" t="s">
        <v>60</v>
      </c>
      <c r="T16" s="112"/>
      <c r="U16" s="113"/>
      <c r="V16" s="113">
        <v>153</v>
      </c>
      <c r="W16" s="113">
        <v>170</v>
      </c>
      <c r="X16" s="113">
        <v>162</v>
      </c>
      <c r="Y16" s="109">
        <v>154</v>
      </c>
      <c r="Z16" s="109">
        <v>125</v>
      </c>
      <c r="AB16" s="114">
        <f t="shared" si="2"/>
        <v>3.8637487636003958E-3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61</v>
      </c>
      <c r="T17" s="112"/>
      <c r="U17" s="113"/>
      <c r="V17" s="113">
        <v>471</v>
      </c>
      <c r="W17" s="113">
        <v>408</v>
      </c>
      <c r="X17" s="113">
        <v>508</v>
      </c>
      <c r="Y17" s="109">
        <v>562</v>
      </c>
      <c r="Z17" s="109">
        <v>548</v>
      </c>
      <c r="AB17" s="114">
        <f t="shared" si="2"/>
        <v>1.6938674579624134E-2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163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62</v>
      </c>
      <c r="T18" s="112"/>
      <c r="U18" s="113"/>
      <c r="V18" s="113">
        <v>209</v>
      </c>
      <c r="W18" s="113">
        <v>204</v>
      </c>
      <c r="X18" s="113">
        <v>193</v>
      </c>
      <c r="Y18" s="109">
        <v>182</v>
      </c>
      <c r="Z18" s="109">
        <v>192</v>
      </c>
      <c r="AB18" s="114">
        <f t="shared" si="2"/>
        <v>5.9347181008902079E-3</v>
      </c>
    </row>
    <row r="19" spans="1:28" x14ac:dyDescent="0.25">
      <c r="A19" s="60" t="str">
        <f>$S$1&amp;" ("&amp;$V$2&amp;" to "&amp;$Z$2&amp;")"</f>
        <v>Alice Springs (2018-19 to 2022-23)</v>
      </c>
      <c r="B19" s="60"/>
      <c r="C19" s="60"/>
      <c r="D19" s="60"/>
      <c r="E19" s="60"/>
      <c r="F19" s="60"/>
      <c r="G19" s="60" t="str">
        <f>$S$1&amp;" ("&amp;$V$2&amp;" to "&amp;$Z$2&amp;")"</f>
        <v>Alice Springs (2018-19 to 2022-23)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63</v>
      </c>
      <c r="T19" s="112"/>
      <c r="U19" s="113"/>
      <c r="V19" s="113">
        <v>1625</v>
      </c>
      <c r="W19" s="113">
        <v>1603</v>
      </c>
      <c r="X19" s="113">
        <v>1711</v>
      </c>
      <c r="Y19" s="109">
        <v>1765</v>
      </c>
      <c r="Z19" s="109">
        <v>1808</v>
      </c>
      <c r="AB19" s="114">
        <f t="shared" si="2"/>
        <v>5.5885262116716121E-2</v>
      </c>
    </row>
    <row r="20" spans="1:28" x14ac:dyDescent="0.25">
      <c r="S20" s="112" t="s">
        <v>64</v>
      </c>
      <c r="T20" s="112"/>
      <c r="U20" s="113"/>
      <c r="V20" s="113">
        <v>576</v>
      </c>
      <c r="W20" s="113">
        <v>656</v>
      </c>
      <c r="X20" s="113">
        <v>617</v>
      </c>
      <c r="Y20" s="109">
        <v>639</v>
      </c>
      <c r="Z20" s="109">
        <v>597</v>
      </c>
      <c r="AB20" s="114">
        <f t="shared" si="2"/>
        <v>1.8453264094955488E-2</v>
      </c>
    </row>
    <row r="21" spans="1:28" x14ac:dyDescent="0.25">
      <c r="S21" s="112" t="s">
        <v>65</v>
      </c>
      <c r="T21" s="112"/>
      <c r="U21" s="113"/>
      <c r="V21" s="113">
        <v>2669</v>
      </c>
      <c r="W21" s="113">
        <v>2757</v>
      </c>
      <c r="X21" s="113">
        <v>2827</v>
      </c>
      <c r="Y21" s="109">
        <v>3032</v>
      </c>
      <c r="Z21" s="109">
        <v>3065</v>
      </c>
      <c r="AB21" s="114">
        <f t="shared" si="2"/>
        <v>9.4739119683481698E-2</v>
      </c>
    </row>
    <row r="22" spans="1:28" x14ac:dyDescent="0.25">
      <c r="S22" s="112" t="s">
        <v>66</v>
      </c>
      <c r="T22" s="112"/>
      <c r="U22" s="113"/>
      <c r="V22" s="113">
        <v>2760</v>
      </c>
      <c r="W22" s="113">
        <v>2576</v>
      </c>
      <c r="X22" s="113">
        <v>2565</v>
      </c>
      <c r="Y22" s="109">
        <v>3172</v>
      </c>
      <c r="Z22" s="109">
        <v>3206</v>
      </c>
      <c r="AB22" s="114">
        <f t="shared" si="2"/>
        <v>9.9097428288822953E-2</v>
      </c>
    </row>
    <row r="23" spans="1:28" x14ac:dyDescent="0.25">
      <c r="S23" s="112" t="s">
        <v>67</v>
      </c>
      <c r="T23" s="112"/>
      <c r="U23" s="113"/>
      <c r="V23" s="113">
        <v>1009</v>
      </c>
      <c r="W23" s="113">
        <v>960</v>
      </c>
      <c r="X23" s="113">
        <v>961</v>
      </c>
      <c r="Y23" s="109">
        <v>988</v>
      </c>
      <c r="Z23" s="109">
        <v>1040</v>
      </c>
      <c r="AB23" s="114">
        <f t="shared" si="2"/>
        <v>3.2146389713155289E-2</v>
      </c>
    </row>
    <row r="24" spans="1:28" x14ac:dyDescent="0.25">
      <c r="S24" s="112" t="s">
        <v>68</v>
      </c>
      <c r="T24" s="112"/>
      <c r="U24" s="113"/>
      <c r="V24" s="113">
        <v>286</v>
      </c>
      <c r="W24" s="113">
        <v>348</v>
      </c>
      <c r="X24" s="113">
        <v>498</v>
      </c>
      <c r="Y24" s="109">
        <v>682</v>
      </c>
      <c r="Z24" s="109">
        <v>304</v>
      </c>
      <c r="AB24" s="114">
        <f t="shared" si="2"/>
        <v>9.3966369930761628E-3</v>
      </c>
    </row>
    <row r="25" spans="1:28" x14ac:dyDescent="0.25">
      <c r="S25" s="112" t="s">
        <v>69</v>
      </c>
      <c r="T25" s="112"/>
      <c r="U25" s="113"/>
      <c r="V25" s="113">
        <v>240</v>
      </c>
      <c r="W25" s="113">
        <v>406</v>
      </c>
      <c r="X25" s="113">
        <v>374</v>
      </c>
      <c r="Y25" s="109">
        <v>412</v>
      </c>
      <c r="Z25" s="109">
        <v>466</v>
      </c>
      <c r="AB25" s="114">
        <f t="shared" si="2"/>
        <v>1.4404055390702275E-2</v>
      </c>
    </row>
    <row r="26" spans="1:28" x14ac:dyDescent="0.25">
      <c r="S26" s="112" t="s">
        <v>70</v>
      </c>
      <c r="T26" s="112"/>
      <c r="U26" s="113"/>
      <c r="V26" s="113">
        <v>402</v>
      </c>
      <c r="W26" s="113">
        <v>412</v>
      </c>
      <c r="X26" s="113">
        <v>398</v>
      </c>
      <c r="Y26" s="109">
        <v>402</v>
      </c>
      <c r="Z26" s="109">
        <v>445</v>
      </c>
      <c r="AB26" s="114">
        <f t="shared" si="2"/>
        <v>1.3754945598417409E-2</v>
      </c>
    </row>
    <row r="27" spans="1:28" x14ac:dyDescent="0.25">
      <c r="S27" s="112" t="s">
        <v>71</v>
      </c>
      <c r="T27" s="112"/>
      <c r="U27" s="113"/>
      <c r="V27" s="113">
        <v>1362</v>
      </c>
      <c r="W27" s="113">
        <v>1756</v>
      </c>
      <c r="X27" s="113">
        <v>1639</v>
      </c>
      <c r="Y27" s="109">
        <v>1675</v>
      </c>
      <c r="Z27" s="109">
        <v>1611</v>
      </c>
      <c r="AB27" s="114">
        <f t="shared" si="2"/>
        <v>4.9795994065281901E-2</v>
      </c>
    </row>
    <row r="28" spans="1:28" x14ac:dyDescent="0.25">
      <c r="S28" s="112" t="s">
        <v>72</v>
      </c>
      <c r="T28" s="112"/>
      <c r="U28" s="113"/>
      <c r="V28" s="113">
        <v>1709</v>
      </c>
      <c r="W28" s="113">
        <v>1593</v>
      </c>
      <c r="X28" s="113">
        <v>1511</v>
      </c>
      <c r="Y28" s="109">
        <v>1578</v>
      </c>
      <c r="Z28" s="109">
        <v>1939</v>
      </c>
      <c r="AB28" s="114">
        <f t="shared" si="2"/>
        <v>5.9934470820969338E-2</v>
      </c>
    </row>
    <row r="29" spans="1:28" x14ac:dyDescent="0.25">
      <c r="S29" s="112" t="s">
        <v>73</v>
      </c>
      <c r="T29" s="112"/>
      <c r="U29" s="113"/>
      <c r="V29" s="113">
        <v>3006</v>
      </c>
      <c r="W29" s="113">
        <v>3476</v>
      </c>
      <c r="X29" s="113">
        <v>3573</v>
      </c>
      <c r="Y29" s="109">
        <v>4814</v>
      </c>
      <c r="Z29" s="109">
        <v>3650</v>
      </c>
      <c r="AB29" s="114">
        <f t="shared" si="2"/>
        <v>0.11282146389713155</v>
      </c>
    </row>
    <row r="30" spans="1:28" x14ac:dyDescent="0.25">
      <c r="S30" s="112" t="s">
        <v>74</v>
      </c>
      <c r="T30" s="112"/>
      <c r="U30" s="113"/>
      <c r="V30" s="113">
        <v>2218</v>
      </c>
      <c r="W30" s="113">
        <v>2698</v>
      </c>
      <c r="X30" s="113">
        <v>2568</v>
      </c>
      <c r="Y30" s="109">
        <v>3497</v>
      </c>
      <c r="Z30" s="109">
        <v>2789</v>
      </c>
      <c r="AB30" s="114">
        <f t="shared" si="2"/>
        <v>8.6207962413452022E-2</v>
      </c>
    </row>
    <row r="31" spans="1:28" x14ac:dyDescent="0.25">
      <c r="S31" s="112" t="s">
        <v>75</v>
      </c>
      <c r="T31" s="112"/>
      <c r="U31" s="113"/>
      <c r="V31" s="113">
        <v>5589</v>
      </c>
      <c r="W31" s="113">
        <v>6774</v>
      </c>
      <c r="X31" s="113">
        <v>6820</v>
      </c>
      <c r="Y31" s="109">
        <v>5024</v>
      </c>
      <c r="Z31" s="109">
        <v>6792</v>
      </c>
      <c r="AB31" s="114">
        <f t="shared" si="2"/>
        <v>0.2099406528189911</v>
      </c>
    </row>
    <row r="32" spans="1:28" ht="15.75" customHeight="1" x14ac:dyDescent="0.25">
      <c r="A32" s="60" t="str">
        <f>"Distribution of jobs per industry "&amp;"("&amp;Z2&amp;") *"</f>
        <v>Distribution of jobs per industry (2022-23)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76</v>
      </c>
      <c r="T32" s="112"/>
      <c r="U32" s="113"/>
      <c r="V32" s="113">
        <v>1065</v>
      </c>
      <c r="W32" s="113">
        <v>1018</v>
      </c>
      <c r="X32" s="113">
        <v>928</v>
      </c>
      <c r="Y32" s="109">
        <v>1007</v>
      </c>
      <c r="Z32" s="109">
        <v>838</v>
      </c>
      <c r="AB32" s="114">
        <f t="shared" si="2"/>
        <v>2.5902571711177054E-2</v>
      </c>
    </row>
    <row r="33" spans="19:32" x14ac:dyDescent="0.25">
      <c r="S33" s="112" t="s">
        <v>77</v>
      </c>
      <c r="T33" s="112"/>
      <c r="U33" s="113"/>
      <c r="V33" s="113">
        <v>1457</v>
      </c>
      <c r="W33" s="113">
        <v>1760</v>
      </c>
      <c r="X33" s="113">
        <v>1855</v>
      </c>
      <c r="Y33" s="109">
        <v>1952</v>
      </c>
      <c r="Z33" s="109">
        <v>2117</v>
      </c>
      <c r="AB33" s="114">
        <f t="shared" si="2"/>
        <v>6.5436449060336299E-2</v>
      </c>
    </row>
    <row r="34" spans="19:32" x14ac:dyDescent="0.25">
      <c r="S34" s="115" t="s">
        <v>53</v>
      </c>
      <c r="T34" s="115"/>
      <c r="U34" s="116"/>
      <c r="V34" s="116">
        <v>27708</v>
      </c>
      <c r="W34" s="116">
        <v>30594</v>
      </c>
      <c r="X34" s="116">
        <v>30619</v>
      </c>
      <c r="Y34" s="117">
        <v>32489</v>
      </c>
      <c r="Z34" s="117">
        <v>32352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85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13408</v>
      </c>
      <c r="W37" s="109">
        <v>15280</v>
      </c>
      <c r="X37" s="109">
        <v>14463</v>
      </c>
      <c r="Y37" s="109">
        <v>14170</v>
      </c>
      <c r="Z37" s="109">
        <v>14021</v>
      </c>
      <c r="AB37" s="129">
        <f>Z37/Z40*100</f>
        <v>73.274105043114716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4108</v>
      </c>
      <c r="W38" s="109">
        <v>4715</v>
      </c>
      <c r="X38" s="109">
        <v>4683</v>
      </c>
      <c r="Y38" s="109">
        <v>5127</v>
      </c>
      <c r="Z38" s="109">
        <v>5114</v>
      </c>
      <c r="AB38" s="129">
        <f>Z38/Z40*100</f>
        <v>26.725894956885288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17516</v>
      </c>
      <c r="W40" s="109">
        <v>19995</v>
      </c>
      <c r="X40" s="109">
        <v>19146</v>
      </c>
      <c r="Y40" s="109">
        <v>19297</v>
      </c>
      <c r="Z40" s="109">
        <v>19135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39</v>
      </c>
      <c r="W44" s="109">
        <v>30</v>
      </c>
      <c r="X44" s="109">
        <v>27</v>
      </c>
      <c r="Y44" s="109">
        <v>39</v>
      </c>
      <c r="Z44" s="109">
        <v>53</v>
      </c>
    </row>
    <row r="45" spans="19:32" x14ac:dyDescent="0.25">
      <c r="S45" s="112" t="s">
        <v>37</v>
      </c>
      <c r="T45" s="112"/>
      <c r="U45" s="109"/>
      <c r="V45" s="109">
        <v>293</v>
      </c>
      <c r="W45" s="109">
        <v>318</v>
      </c>
      <c r="X45" s="109">
        <v>358</v>
      </c>
      <c r="Y45" s="109">
        <v>359</v>
      </c>
      <c r="Z45" s="109">
        <v>361</v>
      </c>
    </row>
    <row r="46" spans="19:32" x14ac:dyDescent="0.25">
      <c r="S46" s="112" t="s">
        <v>38</v>
      </c>
      <c r="T46" s="112"/>
      <c r="U46" s="109"/>
      <c r="V46" s="109">
        <v>678</v>
      </c>
      <c r="W46" s="109">
        <v>691</v>
      </c>
      <c r="X46" s="109">
        <v>731</v>
      </c>
      <c r="Y46" s="109">
        <v>812</v>
      </c>
      <c r="Z46" s="109">
        <v>714</v>
      </c>
    </row>
    <row r="47" spans="19:32" x14ac:dyDescent="0.25">
      <c r="S47" s="112" t="s">
        <v>39</v>
      </c>
      <c r="T47" s="112"/>
      <c r="U47" s="109"/>
      <c r="V47" s="109">
        <v>1228</v>
      </c>
      <c r="W47" s="109">
        <v>1186</v>
      </c>
      <c r="X47" s="109">
        <v>1137</v>
      </c>
      <c r="Y47" s="109">
        <v>1063</v>
      </c>
      <c r="Z47" s="109">
        <v>1113</v>
      </c>
    </row>
    <row r="48" spans="19:32" x14ac:dyDescent="0.25">
      <c r="S48" s="112" t="s">
        <v>40</v>
      </c>
      <c r="T48" s="112"/>
      <c r="U48" s="109"/>
      <c r="V48" s="109">
        <v>2044</v>
      </c>
      <c r="W48" s="109">
        <v>2284</v>
      </c>
      <c r="X48" s="109">
        <v>2179</v>
      </c>
      <c r="Y48" s="109">
        <v>2347</v>
      </c>
      <c r="Z48" s="109">
        <v>2482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1992</v>
      </c>
      <c r="W49" s="109">
        <v>2278</v>
      </c>
      <c r="X49" s="109">
        <v>2345</v>
      </c>
      <c r="Y49" s="109">
        <v>2516</v>
      </c>
      <c r="Z49" s="109">
        <v>2651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Alice Springs (2022-23)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1510</v>
      </c>
      <c r="W50" s="109">
        <v>1698</v>
      </c>
      <c r="X50" s="109">
        <v>1797</v>
      </c>
      <c r="Y50" s="109">
        <v>1964</v>
      </c>
      <c r="Z50" s="109">
        <v>1920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1208</v>
      </c>
      <c r="W51" s="109">
        <v>1390</v>
      </c>
      <c r="X51" s="109">
        <v>1428</v>
      </c>
      <c r="Y51" s="109">
        <v>1512</v>
      </c>
      <c r="Z51" s="109">
        <v>1520</v>
      </c>
    </row>
    <row r="52" spans="1:26" ht="15" customHeight="1" x14ac:dyDescent="0.25">
      <c r="S52" s="112" t="s">
        <v>44</v>
      </c>
      <c r="T52" s="112"/>
      <c r="U52" s="109"/>
      <c r="V52" s="109">
        <v>1159</v>
      </c>
      <c r="W52" s="109">
        <v>1285</v>
      </c>
      <c r="X52" s="109">
        <v>1269</v>
      </c>
      <c r="Y52" s="109">
        <v>1273</v>
      </c>
      <c r="Z52" s="109">
        <v>1233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1019</v>
      </c>
      <c r="W53" s="109">
        <v>1159</v>
      </c>
      <c r="X53" s="109">
        <v>1142</v>
      </c>
      <c r="Y53" s="109">
        <v>1167</v>
      </c>
      <c r="Z53" s="109">
        <v>1178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900</v>
      </c>
      <c r="W54" s="109">
        <v>1100</v>
      </c>
      <c r="X54" s="109">
        <v>1055</v>
      </c>
      <c r="Y54" s="109">
        <v>1071</v>
      </c>
      <c r="Z54" s="109">
        <v>1064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785</v>
      </c>
      <c r="W55" s="109">
        <v>850</v>
      </c>
      <c r="X55" s="109">
        <v>914</v>
      </c>
      <c r="Y55" s="109">
        <v>855</v>
      </c>
      <c r="Z55" s="109">
        <v>811</v>
      </c>
    </row>
    <row r="56" spans="1:26" ht="15" customHeight="1" x14ac:dyDescent="0.25">
      <c r="S56" s="112" t="s">
        <v>48</v>
      </c>
      <c r="T56" s="112"/>
      <c r="U56" s="109"/>
      <c r="V56" s="109">
        <v>427</v>
      </c>
      <c r="W56" s="109">
        <v>480</v>
      </c>
      <c r="X56" s="109">
        <v>456</v>
      </c>
      <c r="Y56" s="109">
        <v>559</v>
      </c>
      <c r="Z56" s="109">
        <v>536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130</v>
      </c>
      <c r="W57" s="109">
        <v>169</v>
      </c>
      <c r="X57" s="109">
        <v>193</v>
      </c>
      <c r="Y57" s="109">
        <v>213</v>
      </c>
      <c r="Z57" s="109">
        <v>216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55</v>
      </c>
      <c r="W58" s="109">
        <v>52</v>
      </c>
      <c r="X58" s="109">
        <v>55</v>
      </c>
      <c r="Y58" s="109">
        <v>68</v>
      </c>
      <c r="Z58" s="109">
        <v>63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13</v>
      </c>
      <c r="W59" s="109">
        <v>28</v>
      </c>
      <c r="X59" s="109">
        <v>23</v>
      </c>
      <c r="Y59" s="109">
        <v>30</v>
      </c>
      <c r="Z59" s="109">
        <v>27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8</v>
      </c>
      <c r="W60" s="109">
        <v>6</v>
      </c>
      <c r="X60" s="109">
        <v>7</v>
      </c>
      <c r="Y60" s="109">
        <v>11</v>
      </c>
      <c r="Z60" s="109">
        <v>4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13474</v>
      </c>
      <c r="W61" s="109">
        <v>14996</v>
      </c>
      <c r="X61" s="109">
        <v>15116</v>
      </c>
      <c r="Y61" s="109">
        <v>15859</v>
      </c>
      <c r="Z61" s="109">
        <v>15951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13</v>
      </c>
      <c r="W63" s="109">
        <v>16</v>
      </c>
      <c r="X63" s="109">
        <v>49</v>
      </c>
      <c r="Y63" s="109">
        <v>43</v>
      </c>
      <c r="Z63" s="109">
        <v>53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326</v>
      </c>
      <c r="W64" s="109">
        <v>311</v>
      </c>
      <c r="X64" s="109">
        <v>350</v>
      </c>
      <c r="Y64" s="109">
        <v>414</v>
      </c>
      <c r="Z64" s="109">
        <v>370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Alice Springs (2022-23)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761</v>
      </c>
      <c r="W65" s="109">
        <v>754</v>
      </c>
      <c r="X65" s="109">
        <v>839</v>
      </c>
      <c r="Y65" s="109">
        <v>900</v>
      </c>
      <c r="Z65" s="109">
        <v>734</v>
      </c>
    </row>
    <row r="66" spans="1:26" x14ac:dyDescent="0.25">
      <c r="S66" s="112" t="s">
        <v>39</v>
      </c>
      <c r="T66" s="112"/>
      <c r="U66" s="109"/>
      <c r="V66" s="109">
        <v>1285</v>
      </c>
      <c r="W66" s="109">
        <v>1235</v>
      </c>
      <c r="X66" s="109">
        <v>1129</v>
      </c>
      <c r="Y66" s="109">
        <v>1114</v>
      </c>
      <c r="Z66" s="109">
        <v>1134</v>
      </c>
    </row>
    <row r="67" spans="1:26" x14ac:dyDescent="0.25">
      <c r="S67" s="112" t="s">
        <v>40</v>
      </c>
      <c r="T67" s="112"/>
      <c r="U67" s="109"/>
      <c r="V67" s="109">
        <v>2507</v>
      </c>
      <c r="W67" s="109">
        <v>2529</v>
      </c>
      <c r="X67" s="109">
        <v>2389</v>
      </c>
      <c r="Y67" s="109">
        <v>2696</v>
      </c>
      <c r="Z67" s="109">
        <v>2812</v>
      </c>
    </row>
    <row r="68" spans="1:26" x14ac:dyDescent="0.25">
      <c r="S68" s="112" t="s">
        <v>41</v>
      </c>
      <c r="T68" s="112"/>
      <c r="U68" s="109"/>
      <c r="V68" s="109">
        <v>2037</v>
      </c>
      <c r="W68" s="109">
        <v>2293</v>
      </c>
      <c r="X68" s="109">
        <v>2387</v>
      </c>
      <c r="Y68" s="109">
        <v>2757</v>
      </c>
      <c r="Z68" s="109">
        <v>2785</v>
      </c>
    </row>
    <row r="69" spans="1:26" x14ac:dyDescent="0.25">
      <c r="S69" s="112" t="s">
        <v>42</v>
      </c>
      <c r="T69" s="112"/>
      <c r="U69" s="109"/>
      <c r="V69" s="109">
        <v>1435</v>
      </c>
      <c r="W69" s="109">
        <v>1657</v>
      </c>
      <c r="X69" s="109">
        <v>1749</v>
      </c>
      <c r="Y69" s="109">
        <v>1868</v>
      </c>
      <c r="Z69" s="109">
        <v>1874</v>
      </c>
    </row>
    <row r="70" spans="1:26" x14ac:dyDescent="0.25">
      <c r="S70" s="112" t="s">
        <v>43</v>
      </c>
      <c r="T70" s="112"/>
      <c r="U70" s="109"/>
      <c r="V70" s="109">
        <v>1202</v>
      </c>
      <c r="W70" s="109">
        <v>1407</v>
      </c>
      <c r="X70" s="109">
        <v>1359</v>
      </c>
      <c r="Y70" s="109">
        <v>1438</v>
      </c>
      <c r="Z70" s="109">
        <v>1383</v>
      </c>
    </row>
    <row r="71" spans="1:26" x14ac:dyDescent="0.25">
      <c r="S71" s="112" t="s">
        <v>44</v>
      </c>
      <c r="T71" s="112"/>
      <c r="U71" s="109"/>
      <c r="V71" s="109">
        <v>1282</v>
      </c>
      <c r="W71" s="109">
        <v>1333</v>
      </c>
      <c r="X71" s="109">
        <v>1249</v>
      </c>
      <c r="Y71" s="109">
        <v>1295</v>
      </c>
      <c r="Z71" s="109">
        <v>1263</v>
      </c>
    </row>
    <row r="72" spans="1:26" x14ac:dyDescent="0.25">
      <c r="S72" s="112" t="s">
        <v>45</v>
      </c>
      <c r="T72" s="112"/>
      <c r="U72" s="109"/>
      <c r="V72" s="109">
        <v>1150</v>
      </c>
      <c r="W72" s="109">
        <v>1355</v>
      </c>
      <c r="X72" s="109">
        <v>1352</v>
      </c>
      <c r="Y72" s="109">
        <v>1340</v>
      </c>
      <c r="Z72" s="109">
        <v>1287</v>
      </c>
    </row>
    <row r="73" spans="1:26" x14ac:dyDescent="0.25">
      <c r="S73" s="112" t="s">
        <v>46</v>
      </c>
      <c r="T73" s="112"/>
      <c r="U73" s="109"/>
      <c r="V73" s="109">
        <v>948</v>
      </c>
      <c r="W73" s="109">
        <v>1131</v>
      </c>
      <c r="X73" s="109">
        <v>1104</v>
      </c>
      <c r="Y73" s="109">
        <v>1134</v>
      </c>
      <c r="Z73" s="109">
        <v>1106</v>
      </c>
    </row>
    <row r="74" spans="1:26" x14ac:dyDescent="0.25">
      <c r="S74" s="112" t="s">
        <v>47</v>
      </c>
      <c r="T74" s="112"/>
      <c r="U74" s="109"/>
      <c r="V74" s="109">
        <v>762</v>
      </c>
      <c r="W74" s="109">
        <v>918</v>
      </c>
      <c r="X74" s="109">
        <v>825</v>
      </c>
      <c r="Y74" s="109">
        <v>877</v>
      </c>
      <c r="Z74" s="109">
        <v>851</v>
      </c>
    </row>
    <row r="75" spans="1:26" x14ac:dyDescent="0.25">
      <c r="S75" s="112" t="s">
        <v>48</v>
      </c>
      <c r="T75" s="112"/>
      <c r="U75" s="109"/>
      <c r="V75" s="109">
        <v>352</v>
      </c>
      <c r="W75" s="109">
        <v>459</v>
      </c>
      <c r="X75" s="109">
        <v>463</v>
      </c>
      <c r="Y75" s="109">
        <v>474</v>
      </c>
      <c r="Z75" s="109">
        <v>481</v>
      </c>
    </row>
    <row r="76" spans="1:26" x14ac:dyDescent="0.25">
      <c r="S76" s="112" t="s">
        <v>49</v>
      </c>
      <c r="T76" s="112"/>
      <c r="U76" s="109"/>
      <c r="V76" s="109">
        <v>107</v>
      </c>
      <c r="W76" s="109">
        <v>142</v>
      </c>
      <c r="X76" s="109">
        <v>147</v>
      </c>
      <c r="Y76" s="109">
        <v>158</v>
      </c>
      <c r="Z76" s="109">
        <v>153</v>
      </c>
    </row>
    <row r="77" spans="1:26" x14ac:dyDescent="0.25">
      <c r="S77" s="112" t="s">
        <v>50</v>
      </c>
      <c r="T77" s="112"/>
      <c r="U77" s="109"/>
      <c r="V77" s="109">
        <v>38</v>
      </c>
      <c r="W77" s="109">
        <v>37</v>
      </c>
      <c r="X77" s="109">
        <v>58</v>
      </c>
      <c r="Y77" s="109">
        <v>58</v>
      </c>
      <c r="Z77" s="109">
        <v>64</v>
      </c>
    </row>
    <row r="78" spans="1:26" x14ac:dyDescent="0.25">
      <c r="S78" s="112" t="s">
        <v>51</v>
      </c>
      <c r="T78" s="112"/>
      <c r="U78" s="109"/>
      <c r="V78" s="109">
        <v>10</v>
      </c>
      <c r="W78" s="109">
        <v>17</v>
      </c>
      <c r="X78" s="109">
        <v>15</v>
      </c>
      <c r="Y78" s="109">
        <v>19</v>
      </c>
      <c r="Z78" s="109">
        <v>24</v>
      </c>
    </row>
    <row r="79" spans="1:26" x14ac:dyDescent="0.25">
      <c r="S79" s="112" t="s">
        <v>52</v>
      </c>
      <c r="T79" s="112"/>
      <c r="U79" s="109"/>
      <c r="V79" s="109">
        <v>11</v>
      </c>
      <c r="W79" s="109">
        <v>4</v>
      </c>
      <c r="X79" s="109">
        <v>7</v>
      </c>
      <c r="Y79" s="109">
        <v>6</v>
      </c>
      <c r="Z79" s="109">
        <v>5</v>
      </c>
    </row>
    <row r="80" spans="1:26" x14ac:dyDescent="0.25">
      <c r="S80" s="115" t="s">
        <v>53</v>
      </c>
      <c r="T80" s="115"/>
      <c r="U80" s="109"/>
      <c r="V80" s="109">
        <v>14229</v>
      </c>
      <c r="W80" s="109">
        <v>15601</v>
      </c>
      <c r="X80" s="109">
        <v>15471</v>
      </c>
      <c r="Y80" s="109">
        <v>16602</v>
      </c>
      <c r="Z80" s="109">
        <v>16381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Alice Springs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903</v>
      </c>
      <c r="W83" s="109">
        <v>952</v>
      </c>
      <c r="X83" s="109">
        <v>932</v>
      </c>
      <c r="Y83" s="109">
        <v>940</v>
      </c>
      <c r="Z83" s="109">
        <v>918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130</v>
      </c>
      <c r="G84" s="141"/>
      <c r="H84" s="47"/>
      <c r="I84" s="47"/>
      <c r="J84" s="47"/>
      <c r="K84" s="47"/>
      <c r="L84" s="141" t="s">
        <v>0</v>
      </c>
      <c r="M84" s="141"/>
      <c r="N84" s="141" t="s">
        <v>130</v>
      </c>
      <c r="O84" s="141"/>
      <c r="S84" s="112" t="s">
        <v>57</v>
      </c>
      <c r="T84" s="112"/>
      <c r="U84" s="109"/>
      <c r="V84" s="109">
        <v>1154</v>
      </c>
      <c r="W84" s="109">
        <v>1279</v>
      </c>
      <c r="X84" s="109">
        <v>1218</v>
      </c>
      <c r="Y84" s="109">
        <v>1229</v>
      </c>
      <c r="Z84" s="109">
        <v>1228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2018-19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2018-19</v>
      </c>
      <c r="O85" s="141"/>
      <c r="S85" s="112" t="s">
        <v>125</v>
      </c>
      <c r="T85" s="112"/>
      <c r="U85" s="109"/>
      <c r="V85" s="109">
        <v>1673</v>
      </c>
      <c r="W85" s="109">
        <v>1692</v>
      </c>
      <c r="X85" s="109">
        <v>1656</v>
      </c>
      <c r="Y85" s="109">
        <v>1665</v>
      </c>
      <c r="Z85" s="109">
        <v>1640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32,358</v>
      </c>
      <c r="D86" s="93">
        <f t="shared" ref="D86:D91" si="4">AD4</f>
        <v>-4.0934412606568049E-3</v>
      </c>
      <c r="E86" s="94">
        <f t="shared" ref="E86:E91" si="5">AD4</f>
        <v>-4.0934412606568049E-3</v>
      </c>
      <c r="F86" s="93">
        <f t="shared" ref="F86:F91" si="6">AF4</f>
        <v>0.16786371675027967</v>
      </c>
      <c r="G86" s="94">
        <f t="shared" ref="G86:G91" si="7">AF4</f>
        <v>0.16786371675027967</v>
      </c>
      <c r="H86" s="56"/>
      <c r="I86" s="56"/>
      <c r="J86" s="140" t="str">
        <f>'State data for spotlight'!J4</f>
        <v>231,839</v>
      </c>
      <c r="K86" s="140"/>
      <c r="L86" s="93">
        <f>'State data for spotlight'!L4</f>
        <v>1.5457054005518778E-2</v>
      </c>
      <c r="M86" s="94">
        <f>'State data for spotlight'!L4</f>
        <v>1.5457054005518778E-2</v>
      </c>
      <c r="N86" s="93">
        <f>'State data for spotlight'!N4</f>
        <v>0.12496785307033509</v>
      </c>
      <c r="O86" s="94">
        <f>'State data for spotlight'!N4</f>
        <v>0.12496785307033509</v>
      </c>
      <c r="S86" s="112" t="s">
        <v>126</v>
      </c>
      <c r="T86" s="112"/>
      <c r="U86" s="109"/>
      <c r="V86" s="109">
        <v>1379</v>
      </c>
      <c r="W86" s="109">
        <v>1701</v>
      </c>
      <c r="X86" s="109">
        <v>1630</v>
      </c>
      <c r="Y86" s="109">
        <v>1654</v>
      </c>
      <c r="Z86" s="109">
        <v>1701</v>
      </c>
    </row>
    <row r="87" spans="1:30" ht="15" customHeight="1" x14ac:dyDescent="0.25">
      <c r="A87" s="95" t="s">
        <v>4</v>
      </c>
      <c r="B87" s="48"/>
      <c r="C87" s="56" t="str">
        <f t="shared" si="3"/>
        <v>15,951</v>
      </c>
      <c r="D87" s="93">
        <f t="shared" si="4"/>
        <v>5.8011223910712229E-3</v>
      </c>
      <c r="E87" s="94">
        <f t="shared" si="5"/>
        <v>5.8011223910712229E-3</v>
      </c>
      <c r="F87" s="93">
        <f t="shared" si="6"/>
        <v>0.18339639439127531</v>
      </c>
      <c r="G87" s="94">
        <f t="shared" si="7"/>
        <v>0.18339639439127531</v>
      </c>
      <c r="H87" s="56"/>
      <c r="I87" s="56"/>
      <c r="J87" s="140" t="str">
        <f>'State data for spotlight'!J5</f>
        <v>120,390</v>
      </c>
      <c r="K87" s="140"/>
      <c r="L87" s="93">
        <f>'State data for spotlight'!L5</f>
        <v>2.2967702465013229E-2</v>
      </c>
      <c r="M87" s="94">
        <f>'State data for spotlight'!L5</f>
        <v>2.2967702465013229E-2</v>
      </c>
      <c r="N87" s="93">
        <f>'State data for spotlight'!N5</f>
        <v>0.11692504661972225</v>
      </c>
      <c r="O87" s="94">
        <f>'State data for spotlight'!N5</f>
        <v>0.11692504661972225</v>
      </c>
      <c r="S87" s="112" t="s">
        <v>127</v>
      </c>
      <c r="T87" s="112"/>
      <c r="U87" s="109"/>
      <c r="V87" s="109">
        <v>443</v>
      </c>
      <c r="W87" s="109">
        <v>444</v>
      </c>
      <c r="X87" s="109">
        <v>408</v>
      </c>
      <c r="Y87" s="109">
        <v>415</v>
      </c>
      <c r="Z87" s="109">
        <v>406</v>
      </c>
    </row>
    <row r="88" spans="1:30" ht="15" customHeight="1" x14ac:dyDescent="0.25">
      <c r="A88" s="95" t="s">
        <v>5</v>
      </c>
      <c r="B88" s="48"/>
      <c r="C88" s="56" t="str">
        <f t="shared" si="3"/>
        <v>16,381</v>
      </c>
      <c r="D88" s="93">
        <f t="shared" si="4"/>
        <v>-1.343049867501811E-2</v>
      </c>
      <c r="E88" s="94">
        <f t="shared" si="5"/>
        <v>-1.343049867501811E-2</v>
      </c>
      <c r="F88" s="93">
        <f t="shared" si="6"/>
        <v>0.1509977515458123</v>
      </c>
      <c r="G88" s="94">
        <f t="shared" si="7"/>
        <v>0.1509977515458123</v>
      </c>
      <c r="H88" s="56"/>
      <c r="I88" s="56"/>
      <c r="J88" s="140" t="str">
        <f>'State data for spotlight'!J6</f>
        <v>111,242</v>
      </c>
      <c r="K88" s="140"/>
      <c r="L88" s="93">
        <f>'State data for spotlight'!L6</f>
        <v>7.5081738563393952E-3</v>
      </c>
      <c r="M88" s="94">
        <f>'State data for spotlight'!L6</f>
        <v>7.5081738563393952E-3</v>
      </c>
      <c r="N88" s="93">
        <f>'State data for spotlight'!N6</f>
        <v>0.13162365339816695</v>
      </c>
      <c r="O88" s="94">
        <f>'State data for spotlight'!N6</f>
        <v>0.13162365339816695</v>
      </c>
      <c r="S88" s="112" t="s">
        <v>128</v>
      </c>
      <c r="T88" s="112"/>
      <c r="U88" s="109"/>
      <c r="V88" s="109">
        <v>382</v>
      </c>
      <c r="W88" s="109">
        <v>390</v>
      </c>
      <c r="X88" s="109">
        <v>364</v>
      </c>
      <c r="Y88" s="109">
        <v>360</v>
      </c>
      <c r="Z88" s="109">
        <v>352</v>
      </c>
    </row>
    <row r="89" spans="1:30" ht="15" customHeight="1" x14ac:dyDescent="0.25">
      <c r="A89" s="48" t="s">
        <v>6</v>
      </c>
      <c r="B89" s="48"/>
      <c r="C89" s="56" t="str">
        <f t="shared" si="3"/>
        <v>19,138</v>
      </c>
      <c r="D89" s="93">
        <f t="shared" si="4"/>
        <v>-8.1882255389718051E-3</v>
      </c>
      <c r="E89" s="94">
        <f t="shared" si="5"/>
        <v>-8.1882255389718051E-3</v>
      </c>
      <c r="F89" s="93">
        <f t="shared" si="6"/>
        <v>9.2413950567954872E-2</v>
      </c>
      <c r="G89" s="94">
        <f t="shared" si="7"/>
        <v>9.2413950567954872E-2</v>
      </c>
      <c r="H89" s="56"/>
      <c r="I89" s="56"/>
      <c r="J89" s="140" t="str">
        <f>'State data for spotlight'!J7</f>
        <v>142,883</v>
      </c>
      <c r="K89" s="140"/>
      <c r="L89" s="93">
        <f>'State data for spotlight'!L7</f>
        <v>2.3575849618889366E-2</v>
      </c>
      <c r="M89" s="94">
        <f>'State data for spotlight'!L7</f>
        <v>2.3575849618889366E-2</v>
      </c>
      <c r="N89" s="93">
        <f>'State data for spotlight'!N7</f>
        <v>4.6355627485298756E-2</v>
      </c>
      <c r="O89" s="94">
        <f>'State data for spotlight'!N7</f>
        <v>4.6355627485298756E-2</v>
      </c>
      <c r="S89" s="112" t="s">
        <v>129</v>
      </c>
      <c r="T89" s="112"/>
      <c r="U89" s="109"/>
      <c r="V89" s="109">
        <v>563</v>
      </c>
      <c r="W89" s="109">
        <v>600</v>
      </c>
      <c r="X89" s="109">
        <v>590</v>
      </c>
      <c r="Y89" s="109">
        <v>529</v>
      </c>
      <c r="Z89" s="109">
        <v>533</v>
      </c>
    </row>
    <row r="90" spans="1:30" ht="15" customHeight="1" x14ac:dyDescent="0.25">
      <c r="A90" s="48" t="s">
        <v>95</v>
      </c>
      <c r="B90" s="48"/>
      <c r="C90" s="56" t="str">
        <f t="shared" si="3"/>
        <v>$48,933</v>
      </c>
      <c r="D90" s="93">
        <f t="shared" si="4"/>
        <v>4.2563508950898665E-2</v>
      </c>
      <c r="E90" s="94">
        <f t="shared" si="5"/>
        <v>4.2563508950898665E-2</v>
      </c>
      <c r="F90" s="93">
        <f t="shared" si="6"/>
        <v>2.0420611419276868E-2</v>
      </c>
      <c r="G90" s="94">
        <f t="shared" si="7"/>
        <v>2.0420611419276868E-2</v>
      </c>
      <c r="H90" s="56"/>
      <c r="I90" s="56"/>
      <c r="J90" s="56"/>
      <c r="K90" s="56" t="str">
        <f>'State data for spotlight'!J8</f>
        <v>$52,157</v>
      </c>
      <c r="L90" s="93">
        <f>'State data for spotlight'!L8</f>
        <v>3.730443858580057E-2</v>
      </c>
      <c r="M90" s="94">
        <f>'State data for spotlight'!L8</f>
        <v>3.730443858580057E-2</v>
      </c>
      <c r="N90" s="93">
        <f>'State data for spotlight'!N8</f>
        <v>6.8432071451983045E-2</v>
      </c>
      <c r="O90" s="94">
        <f>'State data for spotlight'!N8</f>
        <v>6.8432071451983045E-2</v>
      </c>
      <c r="S90" s="112" t="s">
        <v>58</v>
      </c>
      <c r="T90" s="112"/>
      <c r="U90" s="109"/>
      <c r="V90" s="109">
        <v>860</v>
      </c>
      <c r="W90" s="109">
        <v>1006</v>
      </c>
      <c r="X90" s="109">
        <v>934</v>
      </c>
      <c r="Y90" s="109">
        <v>948</v>
      </c>
      <c r="Z90" s="109">
        <v>915</v>
      </c>
    </row>
    <row r="91" spans="1:30" ht="15" customHeight="1" x14ac:dyDescent="0.25">
      <c r="A91" s="48" t="s">
        <v>7</v>
      </c>
      <c r="B91" s="48"/>
      <c r="C91" s="56" t="str">
        <f t="shared" si="3"/>
        <v>$1,389.6 mil</v>
      </c>
      <c r="D91" s="93">
        <f t="shared" si="4"/>
        <v>2.3385993096407098E-2</v>
      </c>
      <c r="E91" s="94">
        <f t="shared" si="5"/>
        <v>2.3385993096407098E-2</v>
      </c>
      <c r="F91" s="93">
        <f t="shared" si="6"/>
        <v>0.20946850148620832</v>
      </c>
      <c r="G91" s="94">
        <f t="shared" si="7"/>
        <v>0.20946850148620832</v>
      </c>
      <c r="H91" s="56"/>
      <c r="I91" s="56"/>
      <c r="J91" s="56"/>
      <c r="K91" s="56" t="str">
        <f>'State data for spotlight'!J9</f>
        <v>$10.7 bil</v>
      </c>
      <c r="L91" s="93">
        <f>'State data for spotlight'!L9</f>
        <v>6.1565168558201044E-2</v>
      </c>
      <c r="M91" s="94">
        <f>'State data for spotlight'!L9</f>
        <v>6.1565168558201044E-2</v>
      </c>
      <c r="N91" s="93">
        <f>'State data for spotlight'!N9</f>
        <v>0.18858544211512585</v>
      </c>
      <c r="O91" s="94">
        <f>'State data for spotlight'!N9</f>
        <v>0.18858544211512585</v>
      </c>
      <c r="S91" s="115" t="s">
        <v>53</v>
      </c>
      <c r="T91" s="115"/>
      <c r="U91" s="109"/>
      <c r="V91" s="109">
        <v>8731</v>
      </c>
      <c r="W91" s="109">
        <v>9992</v>
      </c>
      <c r="X91" s="109">
        <v>9526</v>
      </c>
      <c r="Y91" s="109">
        <v>9521</v>
      </c>
      <c r="Z91" s="109">
        <v>9550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131</v>
      </c>
      <c r="S93" s="112" t="s">
        <v>56</v>
      </c>
      <c r="T93" s="112"/>
      <c r="U93" s="109"/>
      <c r="V93" s="109">
        <v>819</v>
      </c>
      <c r="W93" s="109">
        <v>890</v>
      </c>
      <c r="X93" s="109">
        <v>878</v>
      </c>
      <c r="Y93" s="109">
        <v>895</v>
      </c>
      <c r="Z93" s="109">
        <v>871</v>
      </c>
    </row>
    <row r="94" spans="1:30" ht="15" customHeight="1" x14ac:dyDescent="0.25">
      <c r="A94" s="136" t="s">
        <v>132</v>
      </c>
      <c r="S94" s="112" t="s">
        <v>57</v>
      </c>
      <c r="T94" s="112"/>
      <c r="U94" s="109"/>
      <c r="V94" s="109">
        <v>2171</v>
      </c>
      <c r="W94" s="109">
        <v>2371</v>
      </c>
      <c r="X94" s="109">
        <v>2323</v>
      </c>
      <c r="Y94" s="109">
        <v>2304</v>
      </c>
      <c r="Z94" s="109">
        <v>2272</v>
      </c>
    </row>
    <row r="95" spans="1:30" ht="15" customHeight="1" x14ac:dyDescent="0.25">
      <c r="A95" s="137" t="s">
        <v>159</v>
      </c>
      <c r="S95" s="112" t="s">
        <v>125</v>
      </c>
      <c r="T95" s="112"/>
      <c r="U95" s="109"/>
      <c r="V95" s="109">
        <v>264</v>
      </c>
      <c r="W95" s="109">
        <v>294</v>
      </c>
      <c r="X95" s="109">
        <v>271</v>
      </c>
      <c r="Y95" s="109">
        <v>287</v>
      </c>
      <c r="Z95" s="109">
        <v>311</v>
      </c>
    </row>
    <row r="96" spans="1:30" ht="15" customHeight="1" x14ac:dyDescent="0.25">
      <c r="A96" s="135" t="s">
        <v>151</v>
      </c>
      <c r="S96" s="112" t="s">
        <v>126</v>
      </c>
      <c r="T96" s="112"/>
      <c r="U96" s="109"/>
      <c r="V96" s="109">
        <v>1570</v>
      </c>
      <c r="W96" s="109">
        <v>2009</v>
      </c>
      <c r="X96" s="109">
        <v>1878</v>
      </c>
      <c r="Y96" s="109">
        <v>1935</v>
      </c>
      <c r="Z96" s="109">
        <v>1917</v>
      </c>
    </row>
    <row r="97" spans="1:32" ht="15" customHeight="1" x14ac:dyDescent="0.25">
      <c r="A97" s="137" t="s">
        <v>164</v>
      </c>
      <c r="S97" s="112" t="s">
        <v>127</v>
      </c>
      <c r="T97" s="112"/>
      <c r="U97" s="109"/>
      <c r="V97" s="109">
        <v>1615</v>
      </c>
      <c r="W97" s="109">
        <v>1596</v>
      </c>
      <c r="X97" s="109">
        <v>1575</v>
      </c>
      <c r="Y97" s="109">
        <v>1587</v>
      </c>
      <c r="Z97" s="109">
        <v>1529</v>
      </c>
    </row>
    <row r="98" spans="1:32" ht="15" customHeight="1" x14ac:dyDescent="0.25">
      <c r="A98" s="137" t="s">
        <v>167</v>
      </c>
      <c r="S98" s="112" t="s">
        <v>128</v>
      </c>
      <c r="T98" s="112"/>
      <c r="U98" s="109"/>
      <c r="V98" s="109">
        <v>602</v>
      </c>
      <c r="W98" s="109">
        <v>614</v>
      </c>
      <c r="X98" s="109">
        <v>565</v>
      </c>
      <c r="Y98" s="109">
        <v>548</v>
      </c>
      <c r="Z98" s="109">
        <v>533</v>
      </c>
    </row>
    <row r="99" spans="1:32" ht="15" customHeight="1" x14ac:dyDescent="0.25">
      <c r="S99" s="112" t="s">
        <v>129</v>
      </c>
      <c r="T99" s="112"/>
      <c r="U99" s="109"/>
      <c r="V99" s="109">
        <v>55</v>
      </c>
      <c r="W99" s="109">
        <v>67</v>
      </c>
      <c r="X99" s="109">
        <v>62</v>
      </c>
      <c r="Y99" s="109">
        <v>76</v>
      </c>
      <c r="Z99" s="109">
        <v>66</v>
      </c>
    </row>
    <row r="100" spans="1:32" ht="15" customHeight="1" x14ac:dyDescent="0.25">
      <c r="S100" s="112" t="s">
        <v>58</v>
      </c>
      <c r="T100" s="112"/>
      <c r="U100" s="109"/>
      <c r="V100" s="109">
        <v>548</v>
      </c>
      <c r="W100" s="109">
        <v>576</v>
      </c>
      <c r="X100" s="109">
        <v>511</v>
      </c>
      <c r="Y100" s="109">
        <v>540</v>
      </c>
      <c r="Z100" s="109">
        <v>517</v>
      </c>
    </row>
    <row r="101" spans="1:32" x14ac:dyDescent="0.25">
      <c r="A101" s="16"/>
      <c r="S101" s="115" t="s">
        <v>53</v>
      </c>
      <c r="T101" s="115"/>
      <c r="U101" s="109"/>
      <c r="V101" s="109">
        <v>8784</v>
      </c>
      <c r="W101" s="109">
        <v>10009</v>
      </c>
      <c r="X101" s="109">
        <v>9589</v>
      </c>
      <c r="Y101" s="109">
        <v>9753</v>
      </c>
      <c r="Z101" s="109">
        <v>9558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133</v>
      </c>
      <c r="W103" s="103" t="s">
        <v>154</v>
      </c>
      <c r="X103" s="103" t="s">
        <v>162</v>
      </c>
      <c r="Y103" s="103" t="s">
        <v>165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19114</v>
      </c>
      <c r="W104" s="109">
        <v>20715</v>
      </c>
      <c r="X104" s="109">
        <v>20541</v>
      </c>
      <c r="Y104" s="109">
        <v>22434</v>
      </c>
      <c r="Z104" s="109">
        <v>22845</v>
      </c>
      <c r="AB104" s="106" t="str">
        <f>TEXT(Z104,"###,###")</f>
        <v>22,845</v>
      </c>
      <c r="AD104" s="127">
        <f>Z104/($Z$4)*100</f>
        <v>70.600778787316884</v>
      </c>
      <c r="AF104" s="106"/>
    </row>
    <row r="105" spans="1:32" x14ac:dyDescent="0.25">
      <c r="S105" s="112" t="s">
        <v>17</v>
      </c>
      <c r="T105" s="112"/>
      <c r="U105" s="109"/>
      <c r="V105" s="109">
        <v>7624</v>
      </c>
      <c r="W105" s="109">
        <v>8886</v>
      </c>
      <c r="X105" s="109">
        <v>8904</v>
      </c>
      <c r="Y105" s="109">
        <v>8782</v>
      </c>
      <c r="Z105" s="109">
        <v>8298</v>
      </c>
      <c r="AB105" s="106" t="str">
        <f>TEXT(Z105,"###,###")</f>
        <v>8,298</v>
      </c>
      <c r="AD105" s="127">
        <f>Z105/($Z$4)*100</f>
        <v>25.644353791952529</v>
      </c>
      <c r="AF105" s="106"/>
    </row>
    <row r="106" spans="1:32" x14ac:dyDescent="0.25">
      <c r="S106" s="115" t="s">
        <v>53</v>
      </c>
      <c r="T106" s="115"/>
      <c r="U106" s="117"/>
      <c r="V106" s="117">
        <v>26738</v>
      </c>
      <c r="W106" s="117">
        <v>29601</v>
      </c>
      <c r="X106" s="117">
        <v>29445</v>
      </c>
      <c r="Y106" s="117">
        <v>31216</v>
      </c>
      <c r="Z106" s="117">
        <v>31143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2599</v>
      </c>
      <c r="W108" s="109">
        <v>2802</v>
      </c>
      <c r="X108" s="109">
        <v>3043</v>
      </c>
      <c r="Y108" s="109">
        <v>3068</v>
      </c>
      <c r="Z108" s="109">
        <v>3043</v>
      </c>
      <c r="AB108" s="106" t="str">
        <f>TEXT(Z108,"###,###")</f>
        <v>3,043</v>
      </c>
      <c r="AD108" s="127">
        <f>Z108/($Z$4)*100</f>
        <v>9.4041658940602009</v>
      </c>
      <c r="AF108" s="106"/>
    </row>
    <row r="109" spans="1:32" x14ac:dyDescent="0.25">
      <c r="S109" s="112" t="s">
        <v>20</v>
      </c>
      <c r="T109" s="112"/>
      <c r="U109" s="109"/>
      <c r="V109" s="109">
        <v>4126</v>
      </c>
      <c r="W109" s="109">
        <v>4731</v>
      </c>
      <c r="X109" s="109">
        <v>4758</v>
      </c>
      <c r="Y109" s="109">
        <v>4851</v>
      </c>
      <c r="Z109" s="109">
        <v>4886</v>
      </c>
      <c r="AB109" s="106" t="str">
        <f>TEXT(Z109,"###,###")</f>
        <v>4,886</v>
      </c>
      <c r="AD109" s="127">
        <f>Z109/($Z$4)*100</f>
        <v>15.099820755300081</v>
      </c>
      <c r="AF109" s="106"/>
    </row>
    <row r="110" spans="1:32" x14ac:dyDescent="0.25">
      <c r="S110" s="112" t="s">
        <v>21</v>
      </c>
      <c r="T110" s="112"/>
      <c r="U110" s="109"/>
      <c r="V110" s="109">
        <v>8902</v>
      </c>
      <c r="W110" s="109">
        <v>10248</v>
      </c>
      <c r="X110" s="109">
        <v>9086</v>
      </c>
      <c r="Y110" s="109">
        <v>10299</v>
      </c>
      <c r="Z110" s="109">
        <v>10428</v>
      </c>
      <c r="AB110" s="106" t="str">
        <f>TEXT(Z110,"###,###")</f>
        <v>10,428</v>
      </c>
      <c r="AD110" s="127">
        <f>Z110/($Z$4)*100</f>
        <v>32.226960875208604</v>
      </c>
      <c r="AF110" s="106"/>
    </row>
    <row r="111" spans="1:32" x14ac:dyDescent="0.25">
      <c r="S111" s="112" t="s">
        <v>22</v>
      </c>
      <c r="T111" s="112"/>
      <c r="U111" s="109"/>
      <c r="V111" s="109">
        <v>10911</v>
      </c>
      <c r="W111" s="109">
        <v>11633</v>
      </c>
      <c r="X111" s="109">
        <v>12558</v>
      </c>
      <c r="Y111" s="109">
        <v>12992</v>
      </c>
      <c r="Z111" s="109">
        <v>12782</v>
      </c>
      <c r="AB111" s="106" t="str">
        <f>TEXT(Z111,"###,###")</f>
        <v>12,782</v>
      </c>
      <c r="AD111" s="127">
        <f>Z111/($Z$4)*100</f>
        <v>39.501823351257805</v>
      </c>
      <c r="AF111" s="106"/>
    </row>
    <row r="112" spans="1:32" x14ac:dyDescent="0.25">
      <c r="S112" s="115" t="s">
        <v>53</v>
      </c>
      <c r="T112" s="115"/>
      <c r="U112" s="109"/>
      <c r="V112" s="109">
        <v>27704</v>
      </c>
      <c r="W112" s="109">
        <v>30590</v>
      </c>
      <c r="X112" s="109">
        <v>30619</v>
      </c>
      <c r="Y112" s="109">
        <v>32493</v>
      </c>
      <c r="Z112" s="109">
        <v>32358</v>
      </c>
    </row>
    <row r="113" spans="19:32" x14ac:dyDescent="0.25">
      <c r="AB113" s="122" t="s">
        <v>24</v>
      </c>
      <c r="AC113" s="103"/>
      <c r="AD113" s="103" t="s">
        <v>122</v>
      </c>
      <c r="AF113" s="103" t="s">
        <v>123</v>
      </c>
    </row>
    <row r="114" spans="19:32" x14ac:dyDescent="0.25">
      <c r="S114" s="112" t="s">
        <v>86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87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96</v>
      </c>
      <c r="T118" s="128"/>
      <c r="U118" s="128"/>
      <c r="V118" s="128">
        <v>39.840000000000003</v>
      </c>
      <c r="W118" s="128">
        <v>40.450000000000003</v>
      </c>
      <c r="X118" s="128">
        <v>40.619999999999997</v>
      </c>
      <c r="Y118" s="128">
        <v>40.590000000000003</v>
      </c>
      <c r="Z118" s="128">
        <v>40.43</v>
      </c>
      <c r="AB118" s="106" t="str">
        <f>TEXT(Z118,"##.0")</f>
        <v>40.4</v>
      </c>
    </row>
    <row r="120" spans="19:32" x14ac:dyDescent="0.25">
      <c r="S120" s="98" t="s">
        <v>97</v>
      </c>
      <c r="T120" s="109"/>
      <c r="U120" s="109"/>
      <c r="V120" s="109">
        <v>15939</v>
      </c>
      <c r="W120" s="109">
        <v>18254</v>
      </c>
      <c r="X120" s="109">
        <v>17353</v>
      </c>
      <c r="Y120" s="109">
        <v>17485</v>
      </c>
      <c r="Z120" s="109">
        <v>17310</v>
      </c>
      <c r="AB120" s="106" t="str">
        <f>TEXT(Z120,"###,###")</f>
        <v>17,310</v>
      </c>
    </row>
    <row r="121" spans="19:32" x14ac:dyDescent="0.25">
      <c r="S121" s="98" t="s">
        <v>98</v>
      </c>
      <c r="T121" s="109"/>
      <c r="U121" s="109"/>
      <c r="V121" s="109">
        <v>512</v>
      </c>
      <c r="W121" s="109">
        <v>567</v>
      </c>
      <c r="X121" s="109">
        <v>544</v>
      </c>
      <c r="Y121" s="109">
        <v>521</v>
      </c>
      <c r="Z121" s="109">
        <v>514</v>
      </c>
      <c r="AB121" s="106" t="str">
        <f>TEXT(Z121,"###,###")</f>
        <v>514</v>
      </c>
    </row>
    <row r="122" spans="19:32" x14ac:dyDescent="0.25">
      <c r="S122" s="98" t="s">
        <v>99</v>
      </c>
      <c r="T122" s="109"/>
      <c r="U122" s="109"/>
      <c r="V122" s="109">
        <v>1072</v>
      </c>
      <c r="W122" s="109">
        <v>1174</v>
      </c>
      <c r="X122" s="109">
        <v>1245</v>
      </c>
      <c r="Y122" s="109">
        <v>1297</v>
      </c>
      <c r="Z122" s="109">
        <v>1317</v>
      </c>
      <c r="AB122" s="106" t="str">
        <f>TEXT(Z122,"###,###")</f>
        <v>1,317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100</v>
      </c>
      <c r="T124" s="109"/>
      <c r="U124" s="109"/>
      <c r="V124" s="109">
        <v>17011</v>
      </c>
      <c r="W124" s="109">
        <v>19428</v>
      </c>
      <c r="X124" s="109">
        <v>18598</v>
      </c>
      <c r="Y124" s="109">
        <v>18782</v>
      </c>
      <c r="Z124" s="109">
        <v>18627</v>
      </c>
      <c r="AB124" s="106" t="str">
        <f>TEXT(Z124,"###,###")</f>
        <v>18,627</v>
      </c>
      <c r="AD124" s="124">
        <f>Z124/$Z$7*100</f>
        <v>97.329919531821503</v>
      </c>
    </row>
    <row r="125" spans="19:32" x14ac:dyDescent="0.25">
      <c r="S125" s="98" t="s">
        <v>101</v>
      </c>
      <c r="T125" s="109"/>
      <c r="U125" s="109"/>
      <c r="V125" s="109">
        <v>1584</v>
      </c>
      <c r="W125" s="109">
        <v>1741</v>
      </c>
      <c r="X125" s="109">
        <v>1789</v>
      </c>
      <c r="Y125" s="109">
        <v>1818</v>
      </c>
      <c r="Z125" s="109">
        <v>1831</v>
      </c>
      <c r="AB125" s="106" t="str">
        <f>TEXT(Z125,"###,###")</f>
        <v>1,831</v>
      </c>
      <c r="AD125" s="124">
        <f>Z125/$Z$7*100</f>
        <v>9.5673529104399613</v>
      </c>
    </row>
    <row r="127" spans="19:32" x14ac:dyDescent="0.25">
      <c r="S127" s="98" t="s">
        <v>102</v>
      </c>
      <c r="T127" s="109"/>
      <c r="U127" s="109"/>
      <c r="V127" s="109">
        <v>8734</v>
      </c>
      <c r="W127" s="109">
        <v>9989</v>
      </c>
      <c r="X127" s="109">
        <v>9528</v>
      </c>
      <c r="Y127" s="109">
        <v>9519</v>
      </c>
      <c r="Z127" s="109">
        <v>9554</v>
      </c>
      <c r="AB127" s="106" t="str">
        <f>TEXT(Z127,"###,###")</f>
        <v>9,554</v>
      </c>
      <c r="AD127" s="124">
        <f>Z127/$Z$7*100</f>
        <v>49.921621904065212</v>
      </c>
    </row>
    <row r="128" spans="19:32" x14ac:dyDescent="0.25">
      <c r="S128" s="98" t="s">
        <v>103</v>
      </c>
      <c r="T128" s="109"/>
      <c r="U128" s="109"/>
      <c r="V128" s="109">
        <v>8782</v>
      </c>
      <c r="W128" s="109">
        <v>10012</v>
      </c>
      <c r="X128" s="109">
        <v>9593</v>
      </c>
      <c r="Y128" s="109">
        <v>9750</v>
      </c>
      <c r="Z128" s="109">
        <v>9558</v>
      </c>
      <c r="AB128" s="106" t="str">
        <f>TEXT(Z128,"###,###")</f>
        <v>9,558</v>
      </c>
      <c r="AD128" s="124">
        <f>Z128/$Z$7*100</f>
        <v>49.94252272964782</v>
      </c>
    </row>
    <row r="130" spans="19:20" x14ac:dyDescent="0.25">
      <c r="S130" s="98" t="s">
        <v>155</v>
      </c>
      <c r="T130" s="124">
        <v>90.448322708747</v>
      </c>
    </row>
    <row r="131" spans="19:20" x14ac:dyDescent="0.25">
      <c r="S131" s="98" t="s">
        <v>156</v>
      </c>
      <c r="T131" s="124">
        <v>2.6857560873654509</v>
      </c>
    </row>
    <row r="132" spans="19:20" x14ac:dyDescent="0.25">
      <c r="S132" s="98" t="s">
        <v>157</v>
      </c>
      <c r="T132" s="124">
        <v>6.8815968230745108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03D9FBE-6CF2-43F5-80A1-40838BDC25C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A2780357-946B-4E8E-9E9B-DC07399FC33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3275D799-F9CB-41F6-841B-EA9E3650BA4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2E277F5E-6346-43A5-BBE2-5F2CA9C3885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666B-91BE-47F5-A7AF-E0EC98DA34EA}">
  <sheetPr codeName="Sheet17">
    <tabColor theme="4" tint="-0.249977111117893"/>
  </sheetPr>
  <dimension ref="A1:N58"/>
  <sheetViews>
    <sheetView workbookViewId="0"/>
  </sheetViews>
  <sheetFormatPr defaultRowHeight="15" x14ac:dyDescent="0.25"/>
  <cols>
    <col min="1" max="1" width="43.140625" bestFit="1" customWidth="1"/>
    <col min="2" max="2" width="14.85546875" bestFit="1" customWidth="1"/>
    <col min="3" max="3" width="16.7109375" bestFit="1" customWidth="1"/>
    <col min="4" max="8" width="14.85546875" bestFit="1" customWidth="1"/>
    <col min="9" max="9" width="7.85546875" customWidth="1"/>
    <col min="10" max="10" width="11.5703125" bestFit="1" customWidth="1"/>
    <col min="11" max="11" width="5.28515625" customWidth="1"/>
    <col min="13" max="13" width="4.28515625" customWidth="1"/>
  </cols>
  <sheetData>
    <row r="1" spans="1:14" ht="18" thickBot="1" x14ac:dyDescent="0.35">
      <c r="A1" s="49" t="str">
        <f>C3</f>
        <v>Northern Territory</v>
      </c>
      <c r="B1" s="49"/>
      <c r="C1" s="49"/>
      <c r="D1" s="49"/>
      <c r="E1" s="49"/>
      <c r="F1" s="49"/>
      <c r="G1" s="50">
        <f>G3</f>
        <v>7</v>
      </c>
      <c r="H1" s="50"/>
      <c r="J1" s="147" t="s">
        <v>23</v>
      </c>
      <c r="K1" s="147"/>
      <c r="L1" s="147"/>
      <c r="M1" s="147"/>
      <c r="N1" s="147"/>
    </row>
    <row r="2" spans="1:14" ht="18.75" thickTop="1" thickBot="1" x14ac:dyDescent="0.35">
      <c r="A2" s="49"/>
      <c r="B2" s="51" t="s">
        <v>88</v>
      </c>
      <c r="C2" s="51" t="s">
        <v>124</v>
      </c>
      <c r="D2" s="51" t="s">
        <v>133</v>
      </c>
      <c r="E2" s="51" t="s">
        <v>154</v>
      </c>
      <c r="F2" s="51" t="s">
        <v>162</v>
      </c>
      <c r="G2" s="51" t="s">
        <v>165</v>
      </c>
      <c r="H2" s="51" t="s">
        <v>169</v>
      </c>
      <c r="J2" s="147" t="str">
        <f>$H$2</f>
        <v>2022-23</v>
      </c>
      <c r="K2" s="147"/>
      <c r="L2" s="147"/>
      <c r="M2" s="147"/>
      <c r="N2" s="147"/>
    </row>
    <row r="3" spans="1:14" ht="16.5" thickTop="1" thickBot="1" x14ac:dyDescent="0.3">
      <c r="C3" t="s">
        <v>150</v>
      </c>
      <c r="G3" s="3">
        <v>7</v>
      </c>
      <c r="H3" s="3"/>
      <c r="J3" s="20" t="s">
        <v>24</v>
      </c>
      <c r="L3" s="21" t="s">
        <v>25</v>
      </c>
      <c r="N3" s="21" t="s">
        <v>26</v>
      </c>
    </row>
    <row r="4" spans="1:14" x14ac:dyDescent="0.25">
      <c r="A4" s="24" t="s">
        <v>27</v>
      </c>
      <c r="B4" s="31"/>
      <c r="C4" s="31"/>
      <c r="D4" s="31">
        <v>206085</v>
      </c>
      <c r="E4" s="31">
        <v>200656</v>
      </c>
      <c r="F4" s="31">
        <v>211826</v>
      </c>
      <c r="G4" s="31">
        <v>228310</v>
      </c>
      <c r="H4" s="31">
        <v>231839</v>
      </c>
      <c r="J4" s="25" t="str">
        <f>TEXT(H4,"#,###,###")</f>
        <v>231,839</v>
      </c>
      <c r="L4" s="26">
        <f>H4/G4-1</f>
        <v>1.5457054005518778E-2</v>
      </c>
      <c r="N4" s="26">
        <f>H4/D4-1</f>
        <v>0.12496785307033509</v>
      </c>
    </row>
    <row r="5" spans="1:14" x14ac:dyDescent="0.25">
      <c r="A5" s="27" t="s">
        <v>4</v>
      </c>
      <c r="B5" s="31"/>
      <c r="C5" s="31"/>
      <c r="D5" s="31">
        <v>107787</v>
      </c>
      <c r="E5" s="31">
        <v>105070</v>
      </c>
      <c r="F5" s="31">
        <v>110279</v>
      </c>
      <c r="G5" s="31">
        <v>117687</v>
      </c>
      <c r="H5" s="31">
        <v>120390</v>
      </c>
      <c r="J5" s="25" t="str">
        <f>TEXT(H5,"#,###,###")</f>
        <v>120,390</v>
      </c>
      <c r="L5" s="26">
        <f t="shared" ref="L5:L9" si="0">H5/G5-1</f>
        <v>2.2967702465013229E-2</v>
      </c>
      <c r="N5" s="26">
        <f t="shared" ref="N5:N8" si="1">H5/D5-1</f>
        <v>0.11692504661972225</v>
      </c>
    </row>
    <row r="6" spans="1:14" x14ac:dyDescent="0.25">
      <c r="A6" s="27" t="s">
        <v>5</v>
      </c>
      <c r="B6" s="31"/>
      <c r="C6" s="31"/>
      <c r="D6" s="31">
        <v>98303</v>
      </c>
      <c r="E6" s="31">
        <v>95583</v>
      </c>
      <c r="F6" s="31">
        <v>101319</v>
      </c>
      <c r="G6" s="31">
        <v>110413</v>
      </c>
      <c r="H6" s="31">
        <v>111242</v>
      </c>
      <c r="J6" s="25" t="str">
        <f>TEXT(H6,"#,###,###")</f>
        <v>111,242</v>
      </c>
      <c r="L6" s="26">
        <f t="shared" si="0"/>
        <v>7.5081738563393952E-3</v>
      </c>
      <c r="N6" s="26">
        <f t="shared" si="1"/>
        <v>0.13162365339816695</v>
      </c>
    </row>
    <row r="7" spans="1:14" x14ac:dyDescent="0.25">
      <c r="A7" s="24" t="s">
        <v>6</v>
      </c>
      <c r="B7" s="31"/>
      <c r="C7" s="31"/>
      <c r="D7" s="31">
        <v>136553</v>
      </c>
      <c r="E7" s="31">
        <v>135494</v>
      </c>
      <c r="F7" s="31">
        <v>135880</v>
      </c>
      <c r="G7" s="31">
        <v>139592</v>
      </c>
      <c r="H7" s="31">
        <v>142883</v>
      </c>
      <c r="J7" s="25" t="str">
        <f>TEXT(H7,"#,###,###")</f>
        <v>142,883</v>
      </c>
      <c r="L7" s="26">
        <f t="shared" si="0"/>
        <v>2.3575849618889366E-2</v>
      </c>
      <c r="N7" s="26">
        <f t="shared" si="1"/>
        <v>4.6355627485298756E-2</v>
      </c>
    </row>
    <row r="8" spans="1:14" x14ac:dyDescent="0.25">
      <c r="A8" s="24" t="s">
        <v>28</v>
      </c>
      <c r="B8" s="31"/>
      <c r="C8" s="31"/>
      <c r="D8" s="31">
        <v>48816</v>
      </c>
      <c r="E8" s="31">
        <v>48329.32</v>
      </c>
      <c r="F8" s="31">
        <v>50169</v>
      </c>
      <c r="G8" s="31">
        <v>50280.88</v>
      </c>
      <c r="H8" s="31">
        <v>52156.58</v>
      </c>
      <c r="J8" s="25" t="str">
        <f>TEXT(H8,"$###,###")</f>
        <v>$52,157</v>
      </c>
      <c r="L8" s="26">
        <f t="shared" si="0"/>
        <v>3.730443858580057E-2</v>
      </c>
      <c r="N8" s="26">
        <f t="shared" si="1"/>
        <v>6.8432071451983045E-2</v>
      </c>
    </row>
    <row r="9" spans="1:14" x14ac:dyDescent="0.25">
      <c r="A9" s="24" t="s">
        <v>7</v>
      </c>
      <c r="B9" s="31"/>
      <c r="C9" s="31"/>
      <c r="D9" s="31">
        <v>9001190553</v>
      </c>
      <c r="E9" s="31">
        <v>9011100073</v>
      </c>
      <c r="F9" s="31">
        <v>9469285149</v>
      </c>
      <c r="G9" s="31">
        <v>10078216929</v>
      </c>
      <c r="H9" s="31">
        <v>10698684053</v>
      </c>
      <c r="J9" s="25" t="str">
        <f>TEXT(H9/1000000000,"$#,###.0")&amp;" bil"</f>
        <v>$10.7 bil</v>
      </c>
      <c r="L9" s="26">
        <f t="shared" si="0"/>
        <v>6.1565168558201044E-2</v>
      </c>
      <c r="N9" s="26">
        <f>H9/D9-1</f>
        <v>0.18858544211512585</v>
      </c>
    </row>
    <row r="10" spans="1:14" x14ac:dyDescent="0.25">
      <c r="A10" s="24"/>
    </row>
    <row r="11" spans="1:14" x14ac:dyDescent="0.25">
      <c r="A11" s="24" t="s">
        <v>29</v>
      </c>
      <c r="B11" s="31"/>
      <c r="C11" s="31"/>
      <c r="D11" s="31">
        <v>193279</v>
      </c>
      <c r="E11" s="31">
        <v>187251</v>
      </c>
      <c r="F11" s="31">
        <v>197708</v>
      </c>
      <c r="G11" s="31">
        <v>213841</v>
      </c>
      <c r="H11" s="31">
        <v>217251</v>
      </c>
    </row>
    <row r="12" spans="1:14" x14ac:dyDescent="0.25">
      <c r="A12" s="24" t="s">
        <v>30</v>
      </c>
      <c r="B12" s="31"/>
      <c r="C12" s="31"/>
      <c r="D12" s="31">
        <v>12806</v>
      </c>
      <c r="E12" s="31">
        <v>13409</v>
      </c>
      <c r="F12" s="31">
        <v>14118</v>
      </c>
      <c r="G12" s="31">
        <v>14466</v>
      </c>
      <c r="H12" s="31">
        <v>14588</v>
      </c>
    </row>
    <row r="13" spans="1:14" x14ac:dyDescent="0.25">
      <c r="A13" s="24"/>
      <c r="B13" s="24"/>
    </row>
    <row r="14" spans="1:14" ht="15.75" thickBot="1" x14ac:dyDescent="0.3">
      <c r="A14" s="33" t="s">
        <v>31</v>
      </c>
      <c r="B14" s="33"/>
      <c r="C14" s="20"/>
      <c r="D14" s="20"/>
      <c r="E14" s="20"/>
      <c r="F14" s="20"/>
      <c r="G14" s="20"/>
      <c r="H14" s="20"/>
      <c r="J14" s="33" t="s">
        <v>32</v>
      </c>
    </row>
    <row r="15" spans="1:14" x14ac:dyDescent="0.25">
      <c r="A15" s="37" t="s">
        <v>59</v>
      </c>
      <c r="B15" s="37"/>
      <c r="C15" s="38"/>
      <c r="D15" s="38"/>
      <c r="E15" s="38"/>
      <c r="F15" s="38"/>
      <c r="G15" s="31">
        <v>4770</v>
      </c>
      <c r="H15" s="31">
        <v>5358</v>
      </c>
      <c r="J15" s="52">
        <f t="shared" ref="J15:J34" si="2">IF(H15="np",0,H15/$H$34)</f>
        <v>2.3110766045548653E-2</v>
      </c>
    </row>
    <row r="16" spans="1:14" x14ac:dyDescent="0.25">
      <c r="A16" s="37" t="s">
        <v>60</v>
      </c>
      <c r="B16" s="37"/>
      <c r="C16" s="38"/>
      <c r="D16" s="38"/>
      <c r="E16" s="38"/>
      <c r="F16" s="38"/>
      <c r="G16" s="31">
        <v>3552</v>
      </c>
      <c r="H16" s="31">
        <v>3376</v>
      </c>
      <c r="J16" s="52">
        <f t="shared" si="2"/>
        <v>1.456176673567978E-2</v>
      </c>
    </row>
    <row r="17" spans="1:10" x14ac:dyDescent="0.25">
      <c r="A17" s="37" t="s">
        <v>61</v>
      </c>
      <c r="B17" s="37"/>
      <c r="C17" s="38"/>
      <c r="D17" s="38"/>
      <c r="E17" s="38"/>
      <c r="F17" s="38"/>
      <c r="G17" s="31">
        <v>5541</v>
      </c>
      <c r="H17" s="31">
        <v>5402</v>
      </c>
      <c r="J17" s="52">
        <f t="shared" si="2"/>
        <v>2.3300552104899931E-2</v>
      </c>
    </row>
    <row r="18" spans="1:10" x14ac:dyDescent="0.25">
      <c r="A18" s="37" t="s">
        <v>62</v>
      </c>
      <c r="B18" s="37"/>
      <c r="C18" s="38"/>
      <c r="D18" s="38"/>
      <c r="E18" s="38"/>
      <c r="F18" s="38"/>
      <c r="G18" s="31">
        <v>1862</v>
      </c>
      <c r="H18" s="31">
        <v>1854</v>
      </c>
      <c r="J18" s="52">
        <f t="shared" si="2"/>
        <v>7.9968944099378884E-3</v>
      </c>
    </row>
    <row r="19" spans="1:10" x14ac:dyDescent="0.25">
      <c r="A19" s="37" t="s">
        <v>63</v>
      </c>
      <c r="B19" s="37"/>
      <c r="C19" s="38"/>
      <c r="D19" s="38"/>
      <c r="E19" s="38"/>
      <c r="F19" s="38"/>
      <c r="G19" s="31">
        <v>18178</v>
      </c>
      <c r="H19" s="31">
        <v>18742</v>
      </c>
      <c r="J19" s="52">
        <f t="shared" si="2"/>
        <v>8.0840234644582468E-2</v>
      </c>
    </row>
    <row r="20" spans="1:10" x14ac:dyDescent="0.25">
      <c r="A20" s="37" t="s">
        <v>64</v>
      </c>
      <c r="B20" s="37"/>
      <c r="C20" s="38"/>
      <c r="D20" s="38"/>
      <c r="E20" s="38"/>
      <c r="F20" s="38"/>
      <c r="G20" s="31">
        <v>4581</v>
      </c>
      <c r="H20" s="31">
        <v>4353</v>
      </c>
      <c r="J20" s="52">
        <f t="shared" si="2"/>
        <v>1.8775879917184265E-2</v>
      </c>
    </row>
    <row r="21" spans="1:10" x14ac:dyDescent="0.25">
      <c r="A21" s="37" t="s">
        <v>65</v>
      </c>
      <c r="B21" s="37"/>
      <c r="C21" s="38"/>
      <c r="D21" s="38"/>
      <c r="E21" s="38"/>
      <c r="F21" s="38"/>
      <c r="G21" s="31">
        <v>19596</v>
      </c>
      <c r="H21" s="31">
        <v>20797</v>
      </c>
      <c r="J21" s="52">
        <f t="shared" si="2"/>
        <v>8.9704106280193235E-2</v>
      </c>
    </row>
    <row r="22" spans="1:10" x14ac:dyDescent="0.25">
      <c r="A22" s="37" t="s">
        <v>66</v>
      </c>
      <c r="B22" s="37"/>
      <c r="C22" s="38"/>
      <c r="D22" s="38"/>
      <c r="E22" s="38"/>
      <c r="F22" s="38"/>
      <c r="G22" s="31">
        <v>23112</v>
      </c>
      <c r="H22" s="31">
        <v>23034</v>
      </c>
      <c r="J22" s="52">
        <f t="shared" si="2"/>
        <v>9.9353002070393381E-2</v>
      </c>
    </row>
    <row r="23" spans="1:10" x14ac:dyDescent="0.25">
      <c r="A23" s="37" t="s">
        <v>67</v>
      </c>
      <c r="B23" s="37"/>
      <c r="C23" s="38"/>
      <c r="D23" s="38"/>
      <c r="E23" s="38"/>
      <c r="F23" s="38"/>
      <c r="G23" s="31">
        <v>9060</v>
      </c>
      <c r="H23" s="31">
        <v>9589</v>
      </c>
      <c r="J23" s="52">
        <f t="shared" si="2"/>
        <v>4.1360420979986198E-2</v>
      </c>
    </row>
    <row r="24" spans="1:10" x14ac:dyDescent="0.25">
      <c r="A24" s="37" t="s">
        <v>68</v>
      </c>
      <c r="B24" s="37"/>
      <c r="C24" s="38"/>
      <c r="D24" s="38"/>
      <c r="E24" s="38"/>
      <c r="F24" s="38"/>
      <c r="G24" s="31">
        <v>1694</v>
      </c>
      <c r="H24" s="31">
        <v>1428</v>
      </c>
      <c r="J24" s="52">
        <f t="shared" si="2"/>
        <v>6.1594202898550728E-3</v>
      </c>
    </row>
    <row r="25" spans="1:10" x14ac:dyDescent="0.25">
      <c r="A25" s="37" t="s">
        <v>69</v>
      </c>
      <c r="B25" s="37"/>
      <c r="C25" s="38"/>
      <c r="D25" s="38"/>
      <c r="E25" s="38"/>
      <c r="F25" s="38"/>
      <c r="G25" s="31">
        <v>3215</v>
      </c>
      <c r="H25" s="31">
        <v>3230</v>
      </c>
      <c r="J25" s="52">
        <f t="shared" si="2"/>
        <v>1.3932022084195998E-2</v>
      </c>
    </row>
    <row r="26" spans="1:10" x14ac:dyDescent="0.25">
      <c r="A26" s="37" t="s">
        <v>70</v>
      </c>
      <c r="B26" s="37"/>
      <c r="C26" s="38"/>
      <c r="D26" s="38"/>
      <c r="E26" s="38"/>
      <c r="F26" s="38"/>
      <c r="G26" s="31">
        <v>3394</v>
      </c>
      <c r="H26" s="31">
        <v>3640</v>
      </c>
      <c r="J26" s="52">
        <f t="shared" si="2"/>
        <v>1.570048309178744E-2</v>
      </c>
    </row>
    <row r="27" spans="1:10" x14ac:dyDescent="0.25">
      <c r="A27" s="37" t="s">
        <v>71</v>
      </c>
      <c r="B27" s="37"/>
      <c r="C27" s="38"/>
      <c r="D27" s="38"/>
      <c r="E27" s="38"/>
      <c r="F27" s="38"/>
      <c r="G27" s="31">
        <v>12507</v>
      </c>
      <c r="H27" s="31">
        <v>12058</v>
      </c>
      <c r="J27" s="52">
        <f t="shared" si="2"/>
        <v>5.2010006901311252E-2</v>
      </c>
    </row>
    <row r="28" spans="1:10" x14ac:dyDescent="0.25">
      <c r="A28" s="37" t="s">
        <v>72</v>
      </c>
      <c r="B28" s="37"/>
      <c r="C28" s="38"/>
      <c r="D28" s="38"/>
      <c r="E28" s="38"/>
      <c r="F28" s="38"/>
      <c r="G28" s="31">
        <v>17071</v>
      </c>
      <c r="H28" s="31">
        <v>17851</v>
      </c>
      <c r="J28" s="52">
        <f t="shared" si="2"/>
        <v>7.6997066942719114E-2</v>
      </c>
    </row>
    <row r="29" spans="1:10" x14ac:dyDescent="0.25">
      <c r="A29" s="37" t="s">
        <v>73</v>
      </c>
      <c r="B29" s="37"/>
      <c r="C29" s="38"/>
      <c r="D29" s="38"/>
      <c r="E29" s="38"/>
      <c r="F29" s="38"/>
      <c r="G29" s="31">
        <v>32548</v>
      </c>
      <c r="H29" s="31">
        <v>26300</v>
      </c>
      <c r="J29" s="52">
        <f t="shared" si="2"/>
        <v>0.11344030365769496</v>
      </c>
    </row>
    <row r="30" spans="1:10" x14ac:dyDescent="0.25">
      <c r="A30" s="37" t="s">
        <v>74</v>
      </c>
      <c r="B30" s="37"/>
      <c r="C30" s="38"/>
      <c r="D30" s="38"/>
      <c r="E30" s="38"/>
      <c r="F30" s="38"/>
      <c r="G30" s="31">
        <v>22486</v>
      </c>
      <c r="H30" s="31">
        <v>19282</v>
      </c>
      <c r="J30" s="52">
        <f t="shared" si="2"/>
        <v>8.3169427191166323E-2</v>
      </c>
    </row>
    <row r="31" spans="1:10" x14ac:dyDescent="0.25">
      <c r="A31" s="37" t="s">
        <v>75</v>
      </c>
      <c r="B31" s="37"/>
      <c r="C31" s="38"/>
      <c r="D31" s="38"/>
      <c r="E31" s="38"/>
      <c r="F31" s="38"/>
      <c r="G31" s="31">
        <v>24368</v>
      </c>
      <c r="H31" s="31">
        <v>33950</v>
      </c>
      <c r="J31" s="52">
        <f t="shared" si="2"/>
        <v>0.14643719806763286</v>
      </c>
    </row>
    <row r="32" spans="1:10" x14ac:dyDescent="0.25">
      <c r="A32" s="37" t="str">
        <f>"Distribution of jobs per industry "&amp;"("&amp;Z2&amp;") *"</f>
        <v>Distribution of jobs per industry () *</v>
      </c>
      <c r="B32" s="37"/>
      <c r="C32" s="38"/>
      <c r="D32" s="38"/>
      <c r="E32" s="38"/>
      <c r="F32" s="38"/>
      <c r="G32" s="31">
        <v>6021</v>
      </c>
      <c r="H32" s="31">
        <v>6467</v>
      </c>
      <c r="J32" s="52">
        <f t="shared" si="2"/>
        <v>2.7894237405106971E-2</v>
      </c>
    </row>
    <row r="33" spans="1:14" x14ac:dyDescent="0.25">
      <c r="A33" s="37" t="s">
        <v>77</v>
      </c>
      <c r="B33" s="37"/>
      <c r="C33" s="38"/>
      <c r="D33" s="38"/>
      <c r="E33" s="38"/>
      <c r="F33" s="38"/>
      <c r="G33" s="31">
        <v>11322</v>
      </c>
      <c r="H33" s="31">
        <v>12243</v>
      </c>
      <c r="J33" s="52">
        <f t="shared" si="2"/>
        <v>5.2807971014492756E-2</v>
      </c>
    </row>
    <row r="34" spans="1:14" ht="15.75" thickBot="1" x14ac:dyDescent="0.3">
      <c r="A34" s="39" t="s">
        <v>78</v>
      </c>
      <c r="B34" s="39"/>
      <c r="C34" s="40"/>
      <c r="D34" s="40"/>
      <c r="E34" s="40"/>
      <c r="F34" s="40"/>
      <c r="G34" s="41">
        <v>228306</v>
      </c>
      <c r="H34" s="41">
        <v>231840</v>
      </c>
      <c r="J34" s="42">
        <f t="shared" si="2"/>
        <v>1</v>
      </c>
    </row>
    <row r="35" spans="1:14" ht="15.75" thickTop="1" x14ac:dyDescent="0.25">
      <c r="G35" s="43"/>
      <c r="H35" s="43"/>
    </row>
    <row r="36" spans="1:14" x14ac:dyDescent="0.25">
      <c r="J36" s="86"/>
      <c r="L36" s="87"/>
      <c r="N36" s="87"/>
    </row>
    <row r="37" spans="1:14" x14ac:dyDescent="0.25">
      <c r="A37" s="24" t="s">
        <v>9</v>
      </c>
      <c r="B37" s="31"/>
      <c r="C37" s="31"/>
      <c r="D37" s="31"/>
      <c r="E37" s="31"/>
      <c r="F37" s="31"/>
      <c r="G37" s="31"/>
      <c r="H37" s="31"/>
      <c r="J37" s="25"/>
      <c r="L37" s="88"/>
      <c r="N37" s="88"/>
    </row>
    <row r="38" spans="1:14" x14ac:dyDescent="0.25">
      <c r="A38" s="24" t="s">
        <v>10</v>
      </c>
      <c r="B38" s="31"/>
      <c r="C38" s="31"/>
      <c r="D38" s="31"/>
      <c r="E38" s="31"/>
      <c r="F38" s="31"/>
      <c r="G38" s="31"/>
      <c r="H38" s="31"/>
      <c r="J38" s="25"/>
      <c r="L38" s="88"/>
      <c r="N38" s="88"/>
    </row>
    <row r="39" spans="1:14" x14ac:dyDescent="0.25">
      <c r="A39" s="24" t="s">
        <v>11</v>
      </c>
      <c r="B39" s="24"/>
      <c r="G39" s="31"/>
      <c r="H39" s="31"/>
      <c r="J39" s="25"/>
      <c r="L39" s="89"/>
      <c r="N39" s="25"/>
    </row>
    <row r="40" spans="1:14" x14ac:dyDescent="0.25">
      <c r="A40" s="24" t="s">
        <v>33</v>
      </c>
      <c r="B40" s="31"/>
      <c r="C40" s="31"/>
      <c r="D40" s="31"/>
      <c r="E40" s="31"/>
      <c r="F40" s="31"/>
      <c r="G40" s="31"/>
      <c r="H40" s="31"/>
      <c r="J40" s="25"/>
    </row>
    <row r="42" spans="1:14" x14ac:dyDescent="0.25">
      <c r="A42" s="37"/>
      <c r="B42" s="37"/>
      <c r="G42" s="43"/>
      <c r="H42" s="43"/>
    </row>
    <row r="43" spans="1:14" ht="15.75" thickBot="1" x14ac:dyDescent="0.3">
      <c r="A43" s="44" t="s">
        <v>13</v>
      </c>
      <c r="B43" s="44"/>
      <c r="J43" s="85"/>
      <c r="K43" s="86"/>
      <c r="L43" s="86"/>
      <c r="M43" s="86"/>
      <c r="N43" s="86"/>
    </row>
    <row r="44" spans="1:14" x14ac:dyDescent="0.25">
      <c r="A44" s="37" t="s">
        <v>14</v>
      </c>
      <c r="B44" s="37"/>
      <c r="C44" s="31"/>
      <c r="D44" s="31"/>
      <c r="E44" s="31"/>
      <c r="F44" s="31"/>
      <c r="G44" s="31"/>
      <c r="H44" s="31"/>
      <c r="J44" s="25"/>
      <c r="L44" s="89"/>
      <c r="N44" s="25"/>
    </row>
    <row r="45" spans="1:14" x14ac:dyDescent="0.25">
      <c r="A45" s="53" t="s">
        <v>15</v>
      </c>
      <c r="B45" s="53"/>
      <c r="C45" s="31"/>
      <c r="D45" s="31"/>
      <c r="E45" s="31"/>
      <c r="F45" s="31"/>
      <c r="G45" s="31"/>
      <c r="H45" s="31"/>
      <c r="J45" s="25"/>
      <c r="L45" s="89"/>
      <c r="N45" s="25"/>
    </row>
    <row r="46" spans="1:14" x14ac:dyDescent="0.25">
      <c r="A46" s="53" t="s">
        <v>16</v>
      </c>
      <c r="B46" s="53"/>
      <c r="C46" s="31"/>
      <c r="D46" s="31"/>
      <c r="E46" s="31"/>
      <c r="F46" s="31"/>
      <c r="G46" s="31"/>
      <c r="H46" s="31"/>
      <c r="J46" s="25"/>
      <c r="L46" s="89"/>
      <c r="N46" s="25"/>
    </row>
    <row r="47" spans="1:14" x14ac:dyDescent="0.25">
      <c r="A47" s="37" t="s">
        <v>17</v>
      </c>
      <c r="B47" s="37"/>
      <c r="C47" s="31"/>
      <c r="D47" s="31"/>
      <c r="E47" s="31"/>
      <c r="F47" s="31"/>
      <c r="G47" s="31"/>
      <c r="H47" s="31"/>
      <c r="J47" s="25"/>
      <c r="L47" s="89"/>
      <c r="N47" s="25"/>
    </row>
    <row r="48" spans="1:14" ht="15.75" thickBot="1" x14ac:dyDescent="0.3">
      <c r="A48" s="44" t="s">
        <v>18</v>
      </c>
      <c r="B48" s="44"/>
      <c r="C48" s="31"/>
      <c r="D48" s="31"/>
      <c r="E48" s="31"/>
      <c r="F48" s="31"/>
      <c r="G48" s="31"/>
      <c r="H48" s="31"/>
    </row>
    <row r="49" spans="1:14" x14ac:dyDescent="0.25">
      <c r="A49" s="37" t="s">
        <v>19</v>
      </c>
      <c r="B49" s="37"/>
      <c r="C49" s="31"/>
      <c r="D49" s="31"/>
      <c r="E49" s="31"/>
      <c r="F49" s="31"/>
      <c r="G49" s="31"/>
      <c r="H49" s="31"/>
      <c r="J49" s="25"/>
      <c r="L49" s="89"/>
      <c r="N49" s="25"/>
    </row>
    <row r="50" spans="1:14" x14ac:dyDescent="0.25">
      <c r="A50" s="37" t="s">
        <v>20</v>
      </c>
      <c r="B50" s="37"/>
      <c r="C50" s="31"/>
      <c r="D50" s="31"/>
      <c r="E50" s="31"/>
      <c r="F50" s="31"/>
      <c r="G50" s="31"/>
      <c r="H50" s="31"/>
      <c r="J50" s="25"/>
      <c r="L50" s="89"/>
      <c r="N50" s="25"/>
    </row>
    <row r="51" spans="1:14" x14ac:dyDescent="0.25">
      <c r="A51" s="37" t="s">
        <v>21</v>
      </c>
      <c r="B51" s="37"/>
      <c r="C51" s="31"/>
      <c r="D51" s="31"/>
      <c r="E51" s="31"/>
      <c r="F51" s="31"/>
      <c r="G51" s="31"/>
      <c r="H51" s="31"/>
      <c r="J51" s="25"/>
      <c r="L51" s="89"/>
      <c r="N51" s="25"/>
    </row>
    <row r="52" spans="1:14" x14ac:dyDescent="0.25">
      <c r="A52" s="37" t="s">
        <v>22</v>
      </c>
      <c r="B52" s="37"/>
      <c r="C52" s="31"/>
      <c r="D52" s="31"/>
      <c r="E52" s="31"/>
      <c r="F52" s="31"/>
      <c r="G52" s="31"/>
      <c r="H52" s="31"/>
      <c r="J52" s="25"/>
      <c r="L52" s="89"/>
      <c r="N52" s="25"/>
    </row>
    <row r="54" spans="1:14" x14ac:dyDescent="0.25">
      <c r="J54" s="86"/>
      <c r="L54" s="87"/>
      <c r="N54" s="87"/>
    </row>
    <row r="55" spans="1:14" x14ac:dyDescent="0.25">
      <c r="A55" s="37" t="s">
        <v>86</v>
      </c>
      <c r="B55" s="31"/>
      <c r="C55" s="31"/>
      <c r="D55" s="31"/>
      <c r="E55" s="31"/>
      <c r="F55" s="31"/>
      <c r="G55" s="31"/>
      <c r="H55" s="31"/>
      <c r="J55" s="25"/>
      <c r="L55" s="26"/>
      <c r="N55" s="26"/>
    </row>
    <row r="56" spans="1:14" x14ac:dyDescent="0.25">
      <c r="A56" s="37" t="s">
        <v>87</v>
      </c>
      <c r="B56" s="31"/>
      <c r="C56" s="31"/>
      <c r="D56" s="31"/>
      <c r="E56" s="31"/>
      <c r="F56" s="31"/>
      <c r="G56" s="31"/>
      <c r="H56" s="31"/>
      <c r="J56" s="25"/>
      <c r="L56" s="26"/>
      <c r="N56" s="26"/>
    </row>
    <row r="57" spans="1:14" ht="15.75" thickBot="1" x14ac:dyDescent="0.3">
      <c r="A57" s="39" t="s">
        <v>53</v>
      </c>
      <c r="B57" s="41"/>
      <c r="C57" s="41"/>
      <c r="D57" s="41"/>
      <c r="E57" s="41"/>
      <c r="F57" s="41"/>
      <c r="G57" s="41"/>
      <c r="H57" s="41"/>
    </row>
    <row r="58" spans="1:14" ht="15.75" thickTop="1" x14ac:dyDescent="0.25"/>
  </sheetData>
  <mergeCells count="2">
    <mergeCell ref="J1:N1"/>
    <mergeCell ref="J2:N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C572E-6DFA-479B-A993-02D92953AD3C}">
  <sheetPr codeName="Sheet66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105</v>
      </c>
      <c r="T1" s="96"/>
      <c r="U1" s="96"/>
      <c r="V1" s="96"/>
      <c r="W1" s="96"/>
      <c r="X1" s="96"/>
      <c r="Y1" s="97" t="s">
        <v>135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88</v>
      </c>
      <c r="U2" s="100" t="s">
        <v>124</v>
      </c>
      <c r="V2" s="100" t="s">
        <v>133</v>
      </c>
      <c r="W2" s="100" t="s">
        <v>154</v>
      </c>
      <c r="X2" s="100" t="s">
        <v>162</v>
      </c>
      <c r="Y2" s="100" t="s">
        <v>165</v>
      </c>
      <c r="Z2" s="100" t="s">
        <v>169</v>
      </c>
      <c r="AB2" s="142" t="str">
        <f>$Z$2</f>
        <v>2022-23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105</v>
      </c>
      <c r="Y3" s="102" t="s">
        <v>135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13.2 Barkly, Northern Territory, 2022-23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2960</v>
      </c>
      <c r="W4" s="105">
        <v>3467</v>
      </c>
      <c r="X4" s="105">
        <v>3545</v>
      </c>
      <c r="Y4" s="105">
        <v>3724</v>
      </c>
      <c r="Z4" s="105">
        <v>3911</v>
      </c>
      <c r="AB4" s="106" t="str">
        <f>TEXT(Z4,"###,###")</f>
        <v>3,911</v>
      </c>
      <c r="AD4" s="107">
        <f>Z4/Y4-1</f>
        <v>5.0214822771213807E-2</v>
      </c>
      <c r="AF4" s="107">
        <f>Z4/V4-1</f>
        <v>0.32128378378378386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80</v>
      </c>
      <c r="T5" s="105"/>
      <c r="U5" s="105"/>
      <c r="V5" s="105">
        <v>1528</v>
      </c>
      <c r="W5" s="105">
        <v>1875</v>
      </c>
      <c r="X5" s="105">
        <v>1856</v>
      </c>
      <c r="Y5" s="105">
        <v>1947</v>
      </c>
      <c r="Z5" s="105">
        <v>2093</v>
      </c>
      <c r="AB5" s="106" t="str">
        <f>TEXT(Z5,"###,###")</f>
        <v>2,093</v>
      </c>
      <c r="AD5" s="107">
        <f t="shared" ref="AD5:AD9" si="0">Z5/Y5-1</f>
        <v>7.4987159732922359E-2</v>
      </c>
      <c r="AF5" s="107">
        <f t="shared" ref="AF5:AF9" si="1">Z5/V5-1</f>
        <v>0.36976439790575921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81</v>
      </c>
      <c r="T6" s="105"/>
      <c r="U6" s="105"/>
      <c r="V6" s="105">
        <v>1433</v>
      </c>
      <c r="W6" s="105">
        <v>1588</v>
      </c>
      <c r="X6" s="105">
        <v>1683</v>
      </c>
      <c r="Y6" s="105">
        <v>1766</v>
      </c>
      <c r="Z6" s="105">
        <v>1810</v>
      </c>
      <c r="AB6" s="106" t="str">
        <f>TEXT(Z6,"###,###")</f>
        <v>1,810</v>
      </c>
      <c r="AD6" s="107">
        <f t="shared" si="0"/>
        <v>2.491506228765572E-2</v>
      </c>
      <c r="AF6" s="107">
        <f t="shared" si="1"/>
        <v>0.26308443824145145</v>
      </c>
    </row>
    <row r="7" spans="1:32" ht="16.5" customHeight="1" thickBot="1" x14ac:dyDescent="0.3">
      <c r="A7" s="60" t="str">
        <f>"QUICK STATS for "&amp;Z2&amp;" *"</f>
        <v>QUICK STATS for 2022-23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2034</v>
      </c>
      <c r="W7" s="105">
        <v>2407</v>
      </c>
      <c r="X7" s="105">
        <v>2369</v>
      </c>
      <c r="Y7" s="105">
        <v>2406</v>
      </c>
      <c r="Z7" s="105">
        <v>2514</v>
      </c>
      <c r="AB7" s="106" t="str">
        <f>TEXT(Z7,"###,###")</f>
        <v>2,514</v>
      </c>
      <c r="AD7" s="107">
        <f t="shared" si="0"/>
        <v>4.488778054862852E-2</v>
      </c>
      <c r="AF7" s="107">
        <f t="shared" si="1"/>
        <v>0.2359882005899705</v>
      </c>
    </row>
    <row r="8" spans="1:32" ht="17.25" customHeight="1" x14ac:dyDescent="0.25">
      <c r="A8" s="61" t="s">
        <v>12</v>
      </c>
      <c r="B8" s="62"/>
      <c r="C8" s="28"/>
      <c r="D8" s="63" t="str">
        <f>AB4</f>
        <v>3,911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2,514</v>
      </c>
      <c r="P8" s="64"/>
      <c r="S8" s="104" t="s">
        <v>82</v>
      </c>
      <c r="T8" s="105"/>
      <c r="U8" s="105"/>
      <c r="V8" s="105">
        <v>45147</v>
      </c>
      <c r="W8" s="105">
        <v>44649.67</v>
      </c>
      <c r="X8" s="105">
        <v>45149</v>
      </c>
      <c r="Y8" s="105">
        <v>46849.99</v>
      </c>
      <c r="Z8" s="105">
        <v>46729.13</v>
      </c>
      <c r="AB8" s="106" t="str">
        <f>TEXT(Z8,"$###,###")</f>
        <v>$46,729</v>
      </c>
      <c r="AD8" s="107">
        <f t="shared" si="0"/>
        <v>-2.5797230693112017E-3</v>
      </c>
      <c r="AF8" s="107">
        <f t="shared" si="1"/>
        <v>3.504396748399663E-2</v>
      </c>
    </row>
    <row r="9" spans="1:32" x14ac:dyDescent="0.25">
      <c r="A9" s="29" t="s">
        <v>14</v>
      </c>
      <c r="B9" s="68"/>
      <c r="C9" s="69"/>
      <c r="D9" s="70">
        <f>AD104</f>
        <v>64.40807977499361</v>
      </c>
      <c r="E9" s="71" t="s">
        <v>83</v>
      </c>
      <c r="F9" s="23"/>
      <c r="G9" s="72" t="s">
        <v>80</v>
      </c>
      <c r="H9" s="69"/>
      <c r="I9" s="68"/>
      <c r="J9" s="69"/>
      <c r="K9" s="68"/>
      <c r="L9" s="68"/>
      <c r="M9" s="73"/>
      <c r="N9" s="69"/>
      <c r="O9" s="70">
        <f>AD127</f>
        <v>53.381066030230706</v>
      </c>
      <c r="P9" s="71" t="s">
        <v>83</v>
      </c>
      <c r="S9" s="104" t="s">
        <v>7</v>
      </c>
      <c r="T9" s="105"/>
      <c r="U9" s="105"/>
      <c r="V9" s="105">
        <v>113814115</v>
      </c>
      <c r="W9" s="105">
        <v>130507813</v>
      </c>
      <c r="X9" s="105">
        <v>133330965</v>
      </c>
      <c r="Y9" s="105">
        <v>143829051</v>
      </c>
      <c r="Z9" s="105">
        <v>148065623</v>
      </c>
      <c r="AB9" s="106" t="str">
        <f>TEXT(Z9/1000000,"$#,###.0")&amp;" mil"</f>
        <v>$148.1 mil</v>
      </c>
      <c r="AD9" s="107">
        <f t="shared" si="0"/>
        <v>2.9455606989995387E-2</v>
      </c>
      <c r="AF9" s="107">
        <f t="shared" si="1"/>
        <v>0.30094253247938529</v>
      </c>
    </row>
    <row r="10" spans="1:32" x14ac:dyDescent="0.25">
      <c r="A10" s="29" t="s">
        <v>17</v>
      </c>
      <c r="B10" s="68"/>
      <c r="C10" s="69"/>
      <c r="D10" s="70">
        <f>AD105</f>
        <v>32.804909230375863</v>
      </c>
      <c r="E10" s="71" t="s">
        <v>83</v>
      </c>
      <c r="F10" s="23"/>
      <c r="G10" s="72" t="s">
        <v>81</v>
      </c>
      <c r="H10" s="69"/>
      <c r="I10" s="68"/>
      <c r="J10" s="69"/>
      <c r="K10" s="68"/>
      <c r="L10" s="68"/>
      <c r="M10" s="73"/>
      <c r="N10" s="69"/>
      <c r="O10" s="70">
        <f>AD128</f>
        <v>46.300715990453462</v>
      </c>
      <c r="P10" s="71" t="s">
        <v>83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84</v>
      </c>
      <c r="H11" s="76"/>
      <c r="I11" s="77"/>
      <c r="J11" s="77"/>
      <c r="K11" s="77"/>
      <c r="L11" s="77"/>
      <c r="M11" s="68"/>
      <c r="N11" s="69"/>
      <c r="O11" s="70">
        <f>T130</f>
        <v>94.23229912490055</v>
      </c>
      <c r="P11" s="71" t="s">
        <v>83</v>
      </c>
      <c r="S11" s="104" t="s">
        <v>29</v>
      </c>
      <c r="T11" s="109"/>
      <c r="U11" s="109"/>
      <c r="V11" s="109">
        <v>2856</v>
      </c>
      <c r="W11" s="109">
        <v>3327</v>
      </c>
      <c r="X11" s="109">
        <v>3415</v>
      </c>
      <c r="Y11" s="109">
        <v>3590</v>
      </c>
      <c r="Z11" s="109">
        <v>3761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1.3922036595067622</v>
      </c>
      <c r="P12" s="71" t="s">
        <v>83</v>
      </c>
      <c r="S12" s="104" t="s">
        <v>30</v>
      </c>
      <c r="T12" s="109"/>
      <c r="U12" s="109"/>
      <c r="V12" s="109">
        <v>100</v>
      </c>
      <c r="W12" s="109">
        <v>136</v>
      </c>
      <c r="X12" s="109">
        <v>130</v>
      </c>
      <c r="Y12" s="109">
        <v>134</v>
      </c>
      <c r="Z12" s="109">
        <v>149</v>
      </c>
    </row>
    <row r="13" spans="1:32" ht="15" customHeight="1" x14ac:dyDescent="0.25">
      <c r="A13" s="29" t="s">
        <v>19</v>
      </c>
      <c r="B13" s="69"/>
      <c r="C13" s="69"/>
      <c r="D13" s="70">
        <f>AD108</f>
        <v>6.3155203272820248</v>
      </c>
      <c r="E13" s="71" t="s">
        <v>83</v>
      </c>
      <c r="F13" s="23"/>
      <c r="G13" s="143" t="s">
        <v>158</v>
      </c>
      <c r="H13" s="144"/>
      <c r="I13" s="144"/>
      <c r="J13" s="144"/>
      <c r="K13" s="144"/>
      <c r="L13" s="144"/>
      <c r="M13" s="78"/>
      <c r="N13" s="69"/>
      <c r="O13" s="70">
        <f>T132</f>
        <v>4.494828957836118</v>
      </c>
      <c r="P13" s="71" t="s">
        <v>83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16.108412170800307</v>
      </c>
      <c r="E14" s="71" t="s">
        <v>83</v>
      </c>
      <c r="F14" s="23"/>
      <c r="G14" s="75" t="s">
        <v>93</v>
      </c>
      <c r="H14" s="68"/>
      <c r="I14" s="68"/>
      <c r="J14" s="68"/>
      <c r="K14" s="74"/>
      <c r="L14" s="69"/>
      <c r="M14" s="68"/>
      <c r="N14" s="69"/>
      <c r="O14" s="74" t="str">
        <f>AB118</f>
        <v>40.0</v>
      </c>
      <c r="P14" s="71" t="s">
        <v>94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44.771158271541807</v>
      </c>
      <c r="E15" s="71" t="s">
        <v>83</v>
      </c>
      <c r="F15" s="23"/>
      <c r="G15" s="32" t="s">
        <v>152</v>
      </c>
      <c r="H15" s="69"/>
      <c r="I15" s="69"/>
      <c r="J15" s="69"/>
      <c r="K15" s="79"/>
      <c r="L15" s="69"/>
      <c r="M15" s="69"/>
      <c r="N15" s="69"/>
      <c r="O15" s="70">
        <f>AB38</f>
        <v>23.043305522447358</v>
      </c>
      <c r="P15" s="71" t="s">
        <v>83</v>
      </c>
      <c r="S15" s="112" t="s">
        <v>59</v>
      </c>
      <c r="T15" s="112"/>
      <c r="U15" s="113"/>
      <c r="V15" s="113">
        <v>123</v>
      </c>
      <c r="W15" s="113">
        <v>194</v>
      </c>
      <c r="X15" s="113">
        <v>213</v>
      </c>
      <c r="Y15" s="109">
        <v>254</v>
      </c>
      <c r="Z15" s="109">
        <v>313</v>
      </c>
      <c r="AB15" s="114">
        <f t="shared" ref="AB15:AB34" si="2">IF(Z15="np",0,Z15/$Z$34)</f>
        <v>8.0030682689849142E-2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30.145742776783429</v>
      </c>
      <c r="E16" s="82" t="s">
        <v>83</v>
      </c>
      <c r="F16" s="23"/>
      <c r="G16" s="83" t="s">
        <v>153</v>
      </c>
      <c r="H16" s="34"/>
      <c r="I16" s="34"/>
      <c r="J16" s="34"/>
      <c r="K16" s="35"/>
      <c r="L16" s="34"/>
      <c r="M16" s="34"/>
      <c r="N16" s="34"/>
      <c r="O16" s="81">
        <f>AB37</f>
        <v>76.956694477552645</v>
      </c>
      <c r="P16" s="36" t="s">
        <v>83</v>
      </c>
      <c r="S16" s="112" t="s">
        <v>60</v>
      </c>
      <c r="T16" s="112"/>
      <c r="U16" s="113"/>
      <c r="V16" s="113">
        <v>36</v>
      </c>
      <c r="W16" s="113">
        <v>37</v>
      </c>
      <c r="X16" s="113">
        <v>43</v>
      </c>
      <c r="Y16" s="109">
        <v>47</v>
      </c>
      <c r="Z16" s="109">
        <v>44</v>
      </c>
      <c r="AB16" s="114">
        <f t="shared" si="2"/>
        <v>1.1250319611352595E-2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61</v>
      </c>
      <c r="T17" s="112"/>
      <c r="U17" s="113"/>
      <c r="V17" s="113">
        <v>31</v>
      </c>
      <c r="W17" s="113">
        <v>30</v>
      </c>
      <c r="X17" s="113">
        <v>39</v>
      </c>
      <c r="Y17" s="109">
        <v>42</v>
      </c>
      <c r="Z17" s="109">
        <v>86</v>
      </c>
      <c r="AB17" s="114">
        <f t="shared" si="2"/>
        <v>2.1989261058552801E-2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163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62</v>
      </c>
      <c r="T18" s="112"/>
      <c r="U18" s="113"/>
      <c r="V18" s="113">
        <v>22</v>
      </c>
      <c r="W18" s="113">
        <v>18</v>
      </c>
      <c r="X18" s="113">
        <v>17</v>
      </c>
      <c r="Y18" s="109">
        <v>16</v>
      </c>
      <c r="Z18" s="109">
        <v>18</v>
      </c>
      <c r="AB18" s="114">
        <f t="shared" si="2"/>
        <v>4.6024034773715162E-3</v>
      </c>
    </row>
    <row r="19" spans="1:28" x14ac:dyDescent="0.25">
      <c r="A19" s="60" t="str">
        <f>$S$1&amp;" ("&amp;$V$2&amp;" to "&amp;$Z$2&amp;")"</f>
        <v>Barkly (2018-19 to 2022-23)</v>
      </c>
      <c r="B19" s="60"/>
      <c r="C19" s="60"/>
      <c r="D19" s="60"/>
      <c r="E19" s="60"/>
      <c r="F19" s="60"/>
      <c r="G19" s="60" t="str">
        <f>$S$1&amp;" ("&amp;$V$2&amp;" to "&amp;$Z$2&amp;")"</f>
        <v>Barkly (2018-19 to 2022-23)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63</v>
      </c>
      <c r="T19" s="112"/>
      <c r="U19" s="113"/>
      <c r="V19" s="113">
        <v>219</v>
      </c>
      <c r="W19" s="113">
        <v>248</v>
      </c>
      <c r="X19" s="113">
        <v>241</v>
      </c>
      <c r="Y19" s="109">
        <v>220</v>
      </c>
      <c r="Z19" s="109">
        <v>222</v>
      </c>
      <c r="AB19" s="114">
        <f t="shared" si="2"/>
        <v>5.6762976220915369E-2</v>
      </c>
    </row>
    <row r="20" spans="1:28" x14ac:dyDescent="0.25">
      <c r="S20" s="112" t="s">
        <v>64</v>
      </c>
      <c r="T20" s="112"/>
      <c r="U20" s="113"/>
      <c r="V20" s="113">
        <v>65</v>
      </c>
      <c r="W20" s="113">
        <v>51</v>
      </c>
      <c r="X20" s="113">
        <v>17</v>
      </c>
      <c r="Y20" s="109">
        <v>14</v>
      </c>
      <c r="Z20" s="109">
        <v>18</v>
      </c>
      <c r="AB20" s="114">
        <f t="shared" si="2"/>
        <v>4.6024034773715162E-3</v>
      </c>
    </row>
    <row r="21" spans="1:28" x14ac:dyDescent="0.25">
      <c r="S21" s="112" t="s">
        <v>65</v>
      </c>
      <c r="T21" s="112"/>
      <c r="U21" s="113"/>
      <c r="V21" s="113">
        <v>218</v>
      </c>
      <c r="W21" s="113">
        <v>330</v>
      </c>
      <c r="X21" s="113">
        <v>331</v>
      </c>
      <c r="Y21" s="109">
        <v>409</v>
      </c>
      <c r="Z21" s="109">
        <v>488</v>
      </c>
      <c r="AB21" s="114">
        <f t="shared" si="2"/>
        <v>0.12477627205318333</v>
      </c>
    </row>
    <row r="22" spans="1:28" x14ac:dyDescent="0.25">
      <c r="S22" s="112" t="s">
        <v>66</v>
      </c>
      <c r="T22" s="112"/>
      <c r="U22" s="113"/>
      <c r="V22" s="113">
        <v>229</v>
      </c>
      <c r="W22" s="113">
        <v>242</v>
      </c>
      <c r="X22" s="113">
        <v>213</v>
      </c>
      <c r="Y22" s="109">
        <v>254</v>
      </c>
      <c r="Z22" s="109">
        <v>260</v>
      </c>
      <c r="AB22" s="114">
        <f t="shared" si="2"/>
        <v>6.6479161339810786E-2</v>
      </c>
    </row>
    <row r="23" spans="1:28" x14ac:dyDescent="0.25">
      <c r="S23" s="112" t="s">
        <v>67</v>
      </c>
      <c r="T23" s="112"/>
      <c r="U23" s="113"/>
      <c r="V23" s="113">
        <v>45</v>
      </c>
      <c r="W23" s="113">
        <v>56</v>
      </c>
      <c r="X23" s="113">
        <v>54</v>
      </c>
      <c r="Y23" s="109">
        <v>54</v>
      </c>
      <c r="Z23" s="109">
        <v>42</v>
      </c>
      <c r="AB23" s="114">
        <f t="shared" si="2"/>
        <v>1.0738941447200204E-2</v>
      </c>
    </row>
    <row r="24" spans="1:28" x14ac:dyDescent="0.25">
      <c r="S24" s="112" t="s">
        <v>68</v>
      </c>
      <c r="T24" s="112"/>
      <c r="U24" s="113"/>
      <c r="V24" s="113">
        <v>7</v>
      </c>
      <c r="W24" s="113">
        <v>6</v>
      </c>
      <c r="X24" s="113">
        <v>12</v>
      </c>
      <c r="Y24" s="109">
        <v>16</v>
      </c>
      <c r="Z24" s="109">
        <v>9</v>
      </c>
      <c r="AB24" s="114">
        <f t="shared" si="2"/>
        <v>2.3012017386857581E-3</v>
      </c>
    </row>
    <row r="25" spans="1:28" x14ac:dyDescent="0.25">
      <c r="S25" s="112" t="s">
        <v>69</v>
      </c>
      <c r="T25" s="112"/>
      <c r="U25" s="113"/>
      <c r="V25" s="113">
        <v>18</v>
      </c>
      <c r="W25" s="113">
        <v>25</v>
      </c>
      <c r="X25" s="113">
        <v>22</v>
      </c>
      <c r="Y25" s="109">
        <v>28</v>
      </c>
      <c r="Z25" s="109">
        <v>32</v>
      </c>
      <c r="AB25" s="114">
        <f t="shared" si="2"/>
        <v>8.1820506264382517E-3</v>
      </c>
    </row>
    <row r="26" spans="1:28" x14ac:dyDescent="0.25">
      <c r="S26" s="112" t="s">
        <v>70</v>
      </c>
      <c r="T26" s="112"/>
      <c r="U26" s="113"/>
      <c r="V26" s="113">
        <v>41</v>
      </c>
      <c r="W26" s="113">
        <v>42</v>
      </c>
      <c r="X26" s="113">
        <v>32</v>
      </c>
      <c r="Y26" s="109">
        <v>36</v>
      </c>
      <c r="Z26" s="109">
        <v>44</v>
      </c>
      <c r="AB26" s="114">
        <f t="shared" si="2"/>
        <v>1.1250319611352595E-2</v>
      </c>
    </row>
    <row r="27" spans="1:28" x14ac:dyDescent="0.25">
      <c r="S27" s="112" t="s">
        <v>71</v>
      </c>
      <c r="T27" s="112"/>
      <c r="U27" s="113"/>
      <c r="V27" s="113">
        <v>59</v>
      </c>
      <c r="W27" s="113">
        <v>64</v>
      </c>
      <c r="X27" s="113">
        <v>126</v>
      </c>
      <c r="Y27" s="109">
        <v>131</v>
      </c>
      <c r="Z27" s="109">
        <v>104</v>
      </c>
      <c r="AB27" s="114">
        <f t="shared" si="2"/>
        <v>2.6591664535924316E-2</v>
      </c>
    </row>
    <row r="28" spans="1:28" x14ac:dyDescent="0.25">
      <c r="S28" s="112" t="s">
        <v>72</v>
      </c>
      <c r="T28" s="112"/>
      <c r="U28" s="113"/>
      <c r="V28" s="113">
        <v>113</v>
      </c>
      <c r="W28" s="113">
        <v>136</v>
      </c>
      <c r="X28" s="113">
        <v>151</v>
      </c>
      <c r="Y28" s="109">
        <v>142</v>
      </c>
      <c r="Z28" s="109">
        <v>165</v>
      </c>
      <c r="AB28" s="114">
        <f t="shared" si="2"/>
        <v>4.2188698542572234E-2</v>
      </c>
    </row>
    <row r="29" spans="1:28" x14ac:dyDescent="0.25">
      <c r="S29" s="112" t="s">
        <v>73</v>
      </c>
      <c r="T29" s="112"/>
      <c r="U29" s="113"/>
      <c r="V29" s="113">
        <v>474</v>
      </c>
      <c r="W29" s="113">
        <v>634</v>
      </c>
      <c r="X29" s="113">
        <v>646</v>
      </c>
      <c r="Y29" s="109">
        <v>820</v>
      </c>
      <c r="Z29" s="109">
        <v>699</v>
      </c>
      <c r="AB29" s="114">
        <f t="shared" si="2"/>
        <v>0.17872666837126056</v>
      </c>
    </row>
    <row r="30" spans="1:28" x14ac:dyDescent="0.25">
      <c r="S30" s="112" t="s">
        <v>74</v>
      </c>
      <c r="T30" s="112"/>
      <c r="U30" s="113"/>
      <c r="V30" s="113">
        <v>413</v>
      </c>
      <c r="W30" s="113">
        <v>422</v>
      </c>
      <c r="X30" s="113">
        <v>437</v>
      </c>
      <c r="Y30" s="109">
        <v>479</v>
      </c>
      <c r="Z30" s="109">
        <v>421</v>
      </c>
      <c r="AB30" s="114">
        <f t="shared" si="2"/>
        <v>0.10764510355407825</v>
      </c>
    </row>
    <row r="31" spans="1:28" x14ac:dyDescent="0.25">
      <c r="S31" s="112" t="s">
        <v>75</v>
      </c>
      <c r="T31" s="112"/>
      <c r="U31" s="113"/>
      <c r="V31" s="113">
        <v>632</v>
      </c>
      <c r="W31" s="113">
        <v>695</v>
      </c>
      <c r="X31" s="113">
        <v>681</v>
      </c>
      <c r="Y31" s="109">
        <v>491</v>
      </c>
      <c r="Z31" s="109">
        <v>650</v>
      </c>
      <c r="AB31" s="114">
        <f t="shared" si="2"/>
        <v>0.16619790334952697</v>
      </c>
    </row>
    <row r="32" spans="1:28" ht="15.75" customHeight="1" x14ac:dyDescent="0.25">
      <c r="A32" s="60" t="str">
        <f>"Distribution of jobs per industry "&amp;"("&amp;Z2&amp;") *"</f>
        <v>Distribution of jobs per industry (2022-23)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76</v>
      </c>
      <c r="T32" s="112"/>
      <c r="U32" s="113"/>
      <c r="V32" s="113">
        <v>20</v>
      </c>
      <c r="W32" s="113">
        <v>15</v>
      </c>
      <c r="X32" s="113">
        <v>54</v>
      </c>
      <c r="Y32" s="109">
        <v>24</v>
      </c>
      <c r="Z32" s="109">
        <v>19</v>
      </c>
      <c r="AB32" s="114">
        <f t="shared" si="2"/>
        <v>4.8580925594477117E-3</v>
      </c>
    </row>
    <row r="33" spans="19:32" x14ac:dyDescent="0.25">
      <c r="S33" s="112" t="s">
        <v>77</v>
      </c>
      <c r="T33" s="112"/>
      <c r="U33" s="113"/>
      <c r="V33" s="113">
        <v>96</v>
      </c>
      <c r="W33" s="113">
        <v>117</v>
      </c>
      <c r="X33" s="113">
        <v>135</v>
      </c>
      <c r="Y33" s="109">
        <v>167</v>
      </c>
      <c r="Z33" s="109">
        <v>241</v>
      </c>
      <c r="AB33" s="114">
        <f t="shared" si="2"/>
        <v>6.1621068780363081E-2</v>
      </c>
    </row>
    <row r="34" spans="19:32" x14ac:dyDescent="0.25">
      <c r="S34" s="115" t="s">
        <v>53</v>
      </c>
      <c r="T34" s="115"/>
      <c r="U34" s="116"/>
      <c r="V34" s="116">
        <v>2960</v>
      </c>
      <c r="W34" s="116">
        <v>3466</v>
      </c>
      <c r="X34" s="116">
        <v>3545</v>
      </c>
      <c r="Y34" s="117">
        <v>3719</v>
      </c>
      <c r="Z34" s="117">
        <v>3911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85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1589</v>
      </c>
      <c r="W37" s="109">
        <v>1910</v>
      </c>
      <c r="X37" s="109">
        <v>1853</v>
      </c>
      <c r="Y37" s="109">
        <v>1891</v>
      </c>
      <c r="Z37" s="109">
        <v>1937</v>
      </c>
      <c r="AB37" s="129">
        <f>Z37/Z40*100</f>
        <v>76.956694477552645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443</v>
      </c>
      <c r="W38" s="109">
        <v>497</v>
      </c>
      <c r="X38" s="109">
        <v>515</v>
      </c>
      <c r="Y38" s="109">
        <v>519</v>
      </c>
      <c r="Z38" s="109">
        <v>580</v>
      </c>
      <c r="AB38" s="129">
        <f>Z38/Z40*100</f>
        <v>23.043305522447358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2032</v>
      </c>
      <c r="W40" s="109">
        <v>2407</v>
      </c>
      <c r="X40" s="109">
        <v>2368</v>
      </c>
      <c r="Y40" s="109">
        <v>2410</v>
      </c>
      <c r="Z40" s="109">
        <v>2517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4</v>
      </c>
      <c r="X44" s="109">
        <v>1</v>
      </c>
      <c r="Y44" s="109">
        <v>0</v>
      </c>
      <c r="Z44" s="109">
        <v>10</v>
      </c>
    </row>
    <row r="45" spans="19:32" x14ac:dyDescent="0.25">
      <c r="S45" s="112" t="s">
        <v>37</v>
      </c>
      <c r="T45" s="112"/>
      <c r="U45" s="109"/>
      <c r="V45" s="109">
        <v>26</v>
      </c>
      <c r="W45" s="109">
        <v>14</v>
      </c>
      <c r="X45" s="109">
        <v>27</v>
      </c>
      <c r="Y45" s="109">
        <v>40</v>
      </c>
      <c r="Z45" s="109">
        <v>33</v>
      </c>
    </row>
    <row r="46" spans="19:32" x14ac:dyDescent="0.25">
      <c r="S46" s="112" t="s">
        <v>38</v>
      </c>
      <c r="T46" s="112"/>
      <c r="U46" s="109"/>
      <c r="V46" s="109">
        <v>63</v>
      </c>
      <c r="W46" s="109">
        <v>81</v>
      </c>
      <c r="X46" s="109">
        <v>69</v>
      </c>
      <c r="Y46" s="109">
        <v>71</v>
      </c>
      <c r="Z46" s="109">
        <v>87</v>
      </c>
    </row>
    <row r="47" spans="19:32" x14ac:dyDescent="0.25">
      <c r="S47" s="112" t="s">
        <v>39</v>
      </c>
      <c r="T47" s="112"/>
      <c r="U47" s="109"/>
      <c r="V47" s="109">
        <v>136</v>
      </c>
      <c r="W47" s="109">
        <v>139</v>
      </c>
      <c r="X47" s="109">
        <v>160</v>
      </c>
      <c r="Y47" s="109">
        <v>152</v>
      </c>
      <c r="Z47" s="109">
        <v>167</v>
      </c>
    </row>
    <row r="48" spans="19:32" x14ac:dyDescent="0.25">
      <c r="S48" s="112" t="s">
        <v>40</v>
      </c>
      <c r="T48" s="112"/>
      <c r="U48" s="109"/>
      <c r="V48" s="109">
        <v>233</v>
      </c>
      <c r="W48" s="109">
        <v>280</v>
      </c>
      <c r="X48" s="109">
        <v>249</v>
      </c>
      <c r="Y48" s="109">
        <v>299</v>
      </c>
      <c r="Z48" s="109">
        <v>323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233</v>
      </c>
      <c r="W49" s="109">
        <v>290</v>
      </c>
      <c r="X49" s="109">
        <v>253</v>
      </c>
      <c r="Y49" s="109">
        <v>295</v>
      </c>
      <c r="Z49" s="109">
        <v>296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Barkly (2022-23)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188</v>
      </c>
      <c r="W50" s="109">
        <v>218</v>
      </c>
      <c r="X50" s="109">
        <v>214</v>
      </c>
      <c r="Y50" s="109">
        <v>230</v>
      </c>
      <c r="Z50" s="109">
        <v>256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102</v>
      </c>
      <c r="W51" s="109">
        <v>125</v>
      </c>
      <c r="X51" s="109">
        <v>146</v>
      </c>
      <c r="Y51" s="109">
        <v>176</v>
      </c>
      <c r="Z51" s="109">
        <v>192</v>
      </c>
    </row>
    <row r="52" spans="1:26" ht="15" customHeight="1" x14ac:dyDescent="0.25">
      <c r="S52" s="112" t="s">
        <v>44</v>
      </c>
      <c r="T52" s="112"/>
      <c r="U52" s="109"/>
      <c r="V52" s="109">
        <v>145</v>
      </c>
      <c r="W52" s="109">
        <v>169</v>
      </c>
      <c r="X52" s="109">
        <v>181</v>
      </c>
      <c r="Y52" s="109">
        <v>148</v>
      </c>
      <c r="Z52" s="109">
        <v>167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109</v>
      </c>
      <c r="W53" s="109">
        <v>163</v>
      </c>
      <c r="X53" s="109">
        <v>159</v>
      </c>
      <c r="Y53" s="109">
        <v>157</v>
      </c>
      <c r="Z53" s="109">
        <v>170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134</v>
      </c>
      <c r="W54" s="109">
        <v>166</v>
      </c>
      <c r="X54" s="109">
        <v>140</v>
      </c>
      <c r="Y54" s="109">
        <v>140</v>
      </c>
      <c r="Z54" s="109">
        <v>164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78</v>
      </c>
      <c r="W55" s="109">
        <v>108</v>
      </c>
      <c r="X55" s="109">
        <v>129</v>
      </c>
      <c r="Y55" s="109">
        <v>125</v>
      </c>
      <c r="Z55" s="109">
        <v>121</v>
      </c>
    </row>
    <row r="56" spans="1:26" ht="15" customHeight="1" x14ac:dyDescent="0.25">
      <c r="S56" s="112" t="s">
        <v>48</v>
      </c>
      <c r="T56" s="112"/>
      <c r="U56" s="109"/>
      <c r="V56" s="109">
        <v>40</v>
      </c>
      <c r="W56" s="109">
        <v>60</v>
      </c>
      <c r="X56" s="109">
        <v>69</v>
      </c>
      <c r="Y56" s="109">
        <v>67</v>
      </c>
      <c r="Z56" s="109">
        <v>72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24</v>
      </c>
      <c r="W57" s="109">
        <v>35</v>
      </c>
      <c r="X57" s="109">
        <v>36</v>
      </c>
      <c r="Y57" s="109">
        <v>29</v>
      </c>
      <c r="Z57" s="109">
        <v>24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13</v>
      </c>
      <c r="W58" s="109">
        <v>17</v>
      </c>
      <c r="X58" s="109">
        <v>15</v>
      </c>
      <c r="Y58" s="109">
        <v>10</v>
      </c>
      <c r="Z58" s="109">
        <v>12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6</v>
      </c>
      <c r="Y59" s="109">
        <v>6</v>
      </c>
      <c r="Z59" s="109">
        <v>7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2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1531</v>
      </c>
      <c r="W61" s="109">
        <v>1873</v>
      </c>
      <c r="X61" s="109">
        <v>1856</v>
      </c>
      <c r="Y61" s="109">
        <v>1949</v>
      </c>
      <c r="Z61" s="109">
        <v>2089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6</v>
      </c>
      <c r="W63" s="109">
        <v>0</v>
      </c>
      <c r="X63" s="109">
        <v>4</v>
      </c>
      <c r="Y63" s="109">
        <v>6</v>
      </c>
      <c r="Z63" s="109">
        <v>14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24</v>
      </c>
      <c r="W64" s="109">
        <v>25</v>
      </c>
      <c r="X64" s="109">
        <v>31</v>
      </c>
      <c r="Y64" s="109">
        <v>31</v>
      </c>
      <c r="Z64" s="109">
        <v>26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Barkly (2022-23)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64</v>
      </c>
      <c r="W65" s="109">
        <v>75</v>
      </c>
      <c r="X65" s="109">
        <v>86</v>
      </c>
      <c r="Y65" s="109">
        <v>98</v>
      </c>
      <c r="Z65" s="109">
        <v>74</v>
      </c>
    </row>
    <row r="66" spans="1:26" x14ac:dyDescent="0.25">
      <c r="S66" s="112" t="s">
        <v>39</v>
      </c>
      <c r="T66" s="112"/>
      <c r="U66" s="109"/>
      <c r="V66" s="109">
        <v>124</v>
      </c>
      <c r="W66" s="109">
        <v>125</v>
      </c>
      <c r="X66" s="109">
        <v>138</v>
      </c>
      <c r="Y66" s="109">
        <v>148</v>
      </c>
      <c r="Z66" s="109">
        <v>189</v>
      </c>
    </row>
    <row r="67" spans="1:26" x14ac:dyDescent="0.25">
      <c r="S67" s="112" t="s">
        <v>40</v>
      </c>
      <c r="T67" s="112"/>
      <c r="U67" s="109"/>
      <c r="V67" s="109">
        <v>219</v>
      </c>
      <c r="W67" s="109">
        <v>249</v>
      </c>
      <c r="X67" s="109">
        <v>241</v>
      </c>
      <c r="Y67" s="109">
        <v>275</v>
      </c>
      <c r="Z67" s="109">
        <v>282</v>
      </c>
    </row>
    <row r="68" spans="1:26" x14ac:dyDescent="0.25">
      <c r="S68" s="112" t="s">
        <v>41</v>
      </c>
      <c r="T68" s="112"/>
      <c r="U68" s="109"/>
      <c r="V68" s="109">
        <v>232</v>
      </c>
      <c r="W68" s="109">
        <v>253</v>
      </c>
      <c r="X68" s="109">
        <v>231</v>
      </c>
      <c r="Y68" s="109">
        <v>262</v>
      </c>
      <c r="Z68" s="109">
        <v>257</v>
      </c>
    </row>
    <row r="69" spans="1:26" x14ac:dyDescent="0.25">
      <c r="S69" s="112" t="s">
        <v>42</v>
      </c>
      <c r="T69" s="112"/>
      <c r="U69" s="109"/>
      <c r="V69" s="109">
        <v>155</v>
      </c>
      <c r="W69" s="109">
        <v>178</v>
      </c>
      <c r="X69" s="109">
        <v>201</v>
      </c>
      <c r="Y69" s="109">
        <v>200</v>
      </c>
      <c r="Z69" s="109">
        <v>210</v>
      </c>
    </row>
    <row r="70" spans="1:26" x14ac:dyDescent="0.25">
      <c r="S70" s="112" t="s">
        <v>43</v>
      </c>
      <c r="T70" s="112"/>
      <c r="U70" s="109"/>
      <c r="V70" s="109">
        <v>103</v>
      </c>
      <c r="W70" s="109">
        <v>105</v>
      </c>
      <c r="X70" s="109">
        <v>137</v>
      </c>
      <c r="Y70" s="109">
        <v>130</v>
      </c>
      <c r="Z70" s="109">
        <v>144</v>
      </c>
    </row>
    <row r="71" spans="1:26" x14ac:dyDescent="0.25">
      <c r="S71" s="112" t="s">
        <v>44</v>
      </c>
      <c r="T71" s="112"/>
      <c r="U71" s="109"/>
      <c r="V71" s="109">
        <v>131</v>
      </c>
      <c r="W71" s="109">
        <v>147</v>
      </c>
      <c r="X71" s="109">
        <v>132</v>
      </c>
      <c r="Y71" s="109">
        <v>149</v>
      </c>
      <c r="Z71" s="109">
        <v>132</v>
      </c>
    </row>
    <row r="72" spans="1:26" x14ac:dyDescent="0.25">
      <c r="S72" s="112" t="s">
        <v>45</v>
      </c>
      <c r="T72" s="112"/>
      <c r="U72" s="109"/>
      <c r="V72" s="109">
        <v>140</v>
      </c>
      <c r="W72" s="109">
        <v>147</v>
      </c>
      <c r="X72" s="109">
        <v>170</v>
      </c>
      <c r="Y72" s="109">
        <v>156</v>
      </c>
      <c r="Z72" s="109">
        <v>149</v>
      </c>
    </row>
    <row r="73" spans="1:26" x14ac:dyDescent="0.25">
      <c r="S73" s="112" t="s">
        <v>46</v>
      </c>
      <c r="T73" s="112"/>
      <c r="U73" s="109"/>
      <c r="V73" s="109">
        <v>117</v>
      </c>
      <c r="W73" s="109">
        <v>128</v>
      </c>
      <c r="X73" s="109">
        <v>127</v>
      </c>
      <c r="Y73" s="109">
        <v>136</v>
      </c>
      <c r="Z73" s="109">
        <v>146</v>
      </c>
    </row>
    <row r="74" spans="1:26" x14ac:dyDescent="0.25">
      <c r="S74" s="112" t="s">
        <v>47</v>
      </c>
      <c r="T74" s="112"/>
      <c r="U74" s="109"/>
      <c r="V74" s="109">
        <v>74</v>
      </c>
      <c r="W74" s="109">
        <v>97</v>
      </c>
      <c r="X74" s="109">
        <v>103</v>
      </c>
      <c r="Y74" s="109">
        <v>94</v>
      </c>
      <c r="Z74" s="109">
        <v>98</v>
      </c>
    </row>
    <row r="75" spans="1:26" x14ac:dyDescent="0.25">
      <c r="S75" s="112" t="s">
        <v>48</v>
      </c>
      <c r="T75" s="112"/>
      <c r="U75" s="109"/>
      <c r="V75" s="109">
        <v>34</v>
      </c>
      <c r="W75" s="109">
        <v>44</v>
      </c>
      <c r="X75" s="109">
        <v>61</v>
      </c>
      <c r="Y75" s="109">
        <v>61</v>
      </c>
      <c r="Z75" s="109">
        <v>57</v>
      </c>
    </row>
    <row r="76" spans="1:26" x14ac:dyDescent="0.25">
      <c r="S76" s="112" t="s">
        <v>49</v>
      </c>
      <c r="T76" s="112"/>
      <c r="U76" s="109"/>
      <c r="V76" s="109">
        <v>10</v>
      </c>
      <c r="W76" s="109">
        <v>22</v>
      </c>
      <c r="X76" s="109">
        <v>14</v>
      </c>
      <c r="Y76" s="109">
        <v>13</v>
      </c>
      <c r="Z76" s="109">
        <v>22</v>
      </c>
    </row>
    <row r="77" spans="1:26" x14ac:dyDescent="0.25">
      <c r="S77" s="112" t="s">
        <v>50</v>
      </c>
      <c r="T77" s="112"/>
      <c r="U77" s="109"/>
      <c r="V77" s="109">
        <v>3</v>
      </c>
      <c r="W77" s="109">
        <v>4</v>
      </c>
      <c r="X77" s="109">
        <v>6</v>
      </c>
      <c r="Y77" s="109">
        <v>6</v>
      </c>
      <c r="Z77" s="109">
        <v>5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1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1431</v>
      </c>
      <c r="W80" s="109">
        <v>1587</v>
      </c>
      <c r="X80" s="109">
        <v>1683</v>
      </c>
      <c r="Y80" s="109">
        <v>1766</v>
      </c>
      <c r="Z80" s="109">
        <v>1810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Barkly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104</v>
      </c>
      <c r="W83" s="109">
        <v>114</v>
      </c>
      <c r="X83" s="109">
        <v>117</v>
      </c>
      <c r="Y83" s="109">
        <v>121</v>
      </c>
      <c r="Z83" s="109">
        <v>141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130</v>
      </c>
      <c r="G84" s="141"/>
      <c r="H84" s="47"/>
      <c r="I84" s="47"/>
      <c r="J84" s="47"/>
      <c r="K84" s="47"/>
      <c r="L84" s="141" t="s">
        <v>0</v>
      </c>
      <c r="M84" s="141"/>
      <c r="N84" s="141" t="s">
        <v>130</v>
      </c>
      <c r="O84" s="141"/>
      <c r="S84" s="112" t="s">
        <v>57</v>
      </c>
      <c r="T84" s="112"/>
      <c r="U84" s="109"/>
      <c r="V84" s="109">
        <v>110</v>
      </c>
      <c r="W84" s="109">
        <v>118</v>
      </c>
      <c r="X84" s="109">
        <v>120</v>
      </c>
      <c r="Y84" s="109">
        <v>115</v>
      </c>
      <c r="Z84" s="109">
        <v>122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2018-19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2018-19</v>
      </c>
      <c r="O85" s="141"/>
      <c r="S85" s="112" t="s">
        <v>125</v>
      </c>
      <c r="T85" s="112"/>
      <c r="U85" s="109"/>
      <c r="V85" s="109">
        <v>145</v>
      </c>
      <c r="W85" s="109">
        <v>165</v>
      </c>
      <c r="X85" s="109">
        <v>169</v>
      </c>
      <c r="Y85" s="109">
        <v>167</v>
      </c>
      <c r="Z85" s="109">
        <v>144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3,911</v>
      </c>
      <c r="D86" s="93">
        <f t="shared" ref="D86:D91" si="4">AD4</f>
        <v>5.0214822771213807E-2</v>
      </c>
      <c r="E86" s="94">
        <f t="shared" ref="E86:E91" si="5">AD4</f>
        <v>5.0214822771213807E-2</v>
      </c>
      <c r="F86" s="93">
        <f t="shared" ref="F86:F91" si="6">AF4</f>
        <v>0.32128378378378386</v>
      </c>
      <c r="G86" s="94">
        <f t="shared" ref="G86:G91" si="7">AF4</f>
        <v>0.32128378378378386</v>
      </c>
      <c r="H86" s="56"/>
      <c r="I86" s="56"/>
      <c r="J86" s="140" t="str">
        <f>'State data for spotlight'!J4</f>
        <v>231,839</v>
      </c>
      <c r="K86" s="140"/>
      <c r="L86" s="93">
        <f>'State data for spotlight'!L4</f>
        <v>1.5457054005518778E-2</v>
      </c>
      <c r="M86" s="94">
        <f>'State data for spotlight'!L4</f>
        <v>1.5457054005518778E-2</v>
      </c>
      <c r="N86" s="93">
        <f>'State data for spotlight'!N4</f>
        <v>0.12496785307033509</v>
      </c>
      <c r="O86" s="94">
        <f>'State data for spotlight'!N4</f>
        <v>0.12496785307033509</v>
      </c>
      <c r="S86" s="112" t="s">
        <v>126</v>
      </c>
      <c r="T86" s="112"/>
      <c r="U86" s="109"/>
      <c r="V86" s="109">
        <v>207</v>
      </c>
      <c r="W86" s="109">
        <v>244</v>
      </c>
      <c r="X86" s="109">
        <v>221</v>
      </c>
      <c r="Y86" s="109">
        <v>227</v>
      </c>
      <c r="Z86" s="109">
        <v>247</v>
      </c>
    </row>
    <row r="87" spans="1:30" ht="15" customHeight="1" x14ac:dyDescent="0.25">
      <c r="A87" s="95" t="s">
        <v>4</v>
      </c>
      <c r="B87" s="48"/>
      <c r="C87" s="56" t="str">
        <f t="shared" si="3"/>
        <v>2,093</v>
      </c>
      <c r="D87" s="93">
        <f t="shared" si="4"/>
        <v>7.4987159732922359E-2</v>
      </c>
      <c r="E87" s="94">
        <f t="shared" si="5"/>
        <v>7.4987159732922359E-2</v>
      </c>
      <c r="F87" s="93">
        <f t="shared" si="6"/>
        <v>0.36976439790575921</v>
      </c>
      <c r="G87" s="94">
        <f t="shared" si="7"/>
        <v>0.36976439790575921</v>
      </c>
      <c r="H87" s="56"/>
      <c r="I87" s="56"/>
      <c r="J87" s="140" t="str">
        <f>'State data for spotlight'!J5</f>
        <v>120,390</v>
      </c>
      <c r="K87" s="140"/>
      <c r="L87" s="93">
        <f>'State data for spotlight'!L5</f>
        <v>2.2967702465013229E-2</v>
      </c>
      <c r="M87" s="94">
        <f>'State data for spotlight'!L5</f>
        <v>2.2967702465013229E-2</v>
      </c>
      <c r="N87" s="93">
        <f>'State data for spotlight'!N5</f>
        <v>0.11692504661972225</v>
      </c>
      <c r="O87" s="94">
        <f>'State data for spotlight'!N5</f>
        <v>0.11692504661972225</v>
      </c>
      <c r="S87" s="112" t="s">
        <v>127</v>
      </c>
      <c r="T87" s="112"/>
      <c r="U87" s="109"/>
      <c r="V87" s="109">
        <v>48</v>
      </c>
      <c r="W87" s="109">
        <v>49</v>
      </c>
      <c r="X87" s="109">
        <v>42</v>
      </c>
      <c r="Y87" s="109">
        <v>47</v>
      </c>
      <c r="Z87" s="109">
        <v>43</v>
      </c>
    </row>
    <row r="88" spans="1:30" ht="15" customHeight="1" x14ac:dyDescent="0.25">
      <c r="A88" s="95" t="s">
        <v>5</v>
      </c>
      <c r="B88" s="48"/>
      <c r="C88" s="56" t="str">
        <f t="shared" si="3"/>
        <v>1,810</v>
      </c>
      <c r="D88" s="93">
        <f t="shared" si="4"/>
        <v>2.491506228765572E-2</v>
      </c>
      <c r="E88" s="94">
        <f t="shared" si="5"/>
        <v>2.491506228765572E-2</v>
      </c>
      <c r="F88" s="93">
        <f t="shared" si="6"/>
        <v>0.26308443824145145</v>
      </c>
      <c r="G88" s="94">
        <f t="shared" si="7"/>
        <v>0.26308443824145145</v>
      </c>
      <c r="H88" s="56"/>
      <c r="I88" s="56"/>
      <c r="J88" s="140" t="str">
        <f>'State data for spotlight'!J6</f>
        <v>111,242</v>
      </c>
      <c r="K88" s="140"/>
      <c r="L88" s="93">
        <f>'State data for spotlight'!L6</f>
        <v>7.5081738563393952E-3</v>
      </c>
      <c r="M88" s="94">
        <f>'State data for spotlight'!L6</f>
        <v>7.5081738563393952E-3</v>
      </c>
      <c r="N88" s="93">
        <f>'State data for spotlight'!N6</f>
        <v>0.13162365339816695</v>
      </c>
      <c r="O88" s="94">
        <f>'State data for spotlight'!N6</f>
        <v>0.13162365339816695</v>
      </c>
      <c r="S88" s="112" t="s">
        <v>128</v>
      </c>
      <c r="T88" s="112"/>
      <c r="U88" s="109"/>
      <c r="V88" s="109">
        <v>48</v>
      </c>
      <c r="W88" s="109">
        <v>58</v>
      </c>
      <c r="X88" s="109">
        <v>61</v>
      </c>
      <c r="Y88" s="109">
        <v>41</v>
      </c>
      <c r="Z88" s="109">
        <v>35</v>
      </c>
    </row>
    <row r="89" spans="1:30" ht="15" customHeight="1" x14ac:dyDescent="0.25">
      <c r="A89" s="48" t="s">
        <v>6</v>
      </c>
      <c r="B89" s="48"/>
      <c r="C89" s="56" t="str">
        <f t="shared" si="3"/>
        <v>2,514</v>
      </c>
      <c r="D89" s="93">
        <f t="shared" si="4"/>
        <v>4.488778054862852E-2</v>
      </c>
      <c r="E89" s="94">
        <f t="shared" si="5"/>
        <v>4.488778054862852E-2</v>
      </c>
      <c r="F89" s="93">
        <f t="shared" si="6"/>
        <v>0.2359882005899705</v>
      </c>
      <c r="G89" s="94">
        <f t="shared" si="7"/>
        <v>0.2359882005899705</v>
      </c>
      <c r="H89" s="56"/>
      <c r="I89" s="56"/>
      <c r="J89" s="140" t="str">
        <f>'State data for spotlight'!J7</f>
        <v>142,883</v>
      </c>
      <c r="K89" s="140"/>
      <c r="L89" s="93">
        <f>'State data for spotlight'!L7</f>
        <v>2.3575849618889366E-2</v>
      </c>
      <c r="M89" s="94">
        <f>'State data for spotlight'!L7</f>
        <v>2.3575849618889366E-2</v>
      </c>
      <c r="N89" s="93">
        <f>'State data for spotlight'!N7</f>
        <v>4.6355627485298756E-2</v>
      </c>
      <c r="O89" s="94">
        <f>'State data for spotlight'!N7</f>
        <v>4.6355627485298756E-2</v>
      </c>
      <c r="S89" s="112" t="s">
        <v>129</v>
      </c>
      <c r="T89" s="112"/>
      <c r="U89" s="109"/>
      <c r="V89" s="109">
        <v>52</v>
      </c>
      <c r="W89" s="109">
        <v>59</v>
      </c>
      <c r="X89" s="109">
        <v>65</v>
      </c>
      <c r="Y89" s="109">
        <v>78</v>
      </c>
      <c r="Z89" s="109">
        <v>85</v>
      </c>
    </row>
    <row r="90" spans="1:30" ht="15" customHeight="1" x14ac:dyDescent="0.25">
      <c r="A90" s="48" t="s">
        <v>95</v>
      </c>
      <c r="B90" s="48"/>
      <c r="C90" s="56" t="str">
        <f t="shared" si="3"/>
        <v>$46,729</v>
      </c>
      <c r="D90" s="93">
        <f t="shared" si="4"/>
        <v>-2.5797230693112017E-3</v>
      </c>
      <c r="E90" s="94">
        <f t="shared" si="5"/>
        <v>-2.5797230693112017E-3</v>
      </c>
      <c r="F90" s="93">
        <f t="shared" si="6"/>
        <v>3.504396748399663E-2</v>
      </c>
      <c r="G90" s="94">
        <f t="shared" si="7"/>
        <v>3.504396748399663E-2</v>
      </c>
      <c r="H90" s="56"/>
      <c r="I90" s="56"/>
      <c r="J90" s="56"/>
      <c r="K90" s="56" t="str">
        <f>'State data for spotlight'!J8</f>
        <v>$52,157</v>
      </c>
      <c r="L90" s="93">
        <f>'State data for spotlight'!L8</f>
        <v>3.730443858580057E-2</v>
      </c>
      <c r="M90" s="94">
        <f>'State data for spotlight'!L8</f>
        <v>3.730443858580057E-2</v>
      </c>
      <c r="N90" s="93">
        <f>'State data for spotlight'!N8</f>
        <v>6.8432071451983045E-2</v>
      </c>
      <c r="O90" s="94">
        <f>'State data for spotlight'!N8</f>
        <v>6.8432071451983045E-2</v>
      </c>
      <c r="S90" s="112" t="s">
        <v>58</v>
      </c>
      <c r="T90" s="112"/>
      <c r="U90" s="109"/>
      <c r="V90" s="109">
        <v>154</v>
      </c>
      <c r="W90" s="109">
        <v>206</v>
      </c>
      <c r="X90" s="109">
        <v>193</v>
      </c>
      <c r="Y90" s="109">
        <v>207</v>
      </c>
      <c r="Z90" s="109">
        <v>184</v>
      </c>
    </row>
    <row r="91" spans="1:30" ht="15" customHeight="1" x14ac:dyDescent="0.25">
      <c r="A91" s="48" t="s">
        <v>7</v>
      </c>
      <c r="B91" s="48"/>
      <c r="C91" s="56" t="str">
        <f t="shared" si="3"/>
        <v>$148.1 mil</v>
      </c>
      <c r="D91" s="93">
        <f t="shared" si="4"/>
        <v>2.9455606989995387E-2</v>
      </c>
      <c r="E91" s="94">
        <f t="shared" si="5"/>
        <v>2.9455606989995387E-2</v>
      </c>
      <c r="F91" s="93">
        <f t="shared" si="6"/>
        <v>0.30094253247938529</v>
      </c>
      <c r="G91" s="94">
        <f t="shared" si="7"/>
        <v>0.30094253247938529</v>
      </c>
      <c r="H91" s="56"/>
      <c r="I91" s="56"/>
      <c r="J91" s="56"/>
      <c r="K91" s="56" t="str">
        <f>'State data for spotlight'!J9</f>
        <v>$10.7 bil</v>
      </c>
      <c r="L91" s="93">
        <f>'State data for spotlight'!L9</f>
        <v>6.1565168558201044E-2</v>
      </c>
      <c r="M91" s="94">
        <f>'State data for spotlight'!L9</f>
        <v>6.1565168558201044E-2</v>
      </c>
      <c r="N91" s="93">
        <f>'State data for spotlight'!N9</f>
        <v>0.18858544211512585</v>
      </c>
      <c r="O91" s="94">
        <f>'State data for spotlight'!N9</f>
        <v>0.18858544211512585</v>
      </c>
      <c r="S91" s="115" t="s">
        <v>53</v>
      </c>
      <c r="T91" s="115"/>
      <c r="U91" s="109"/>
      <c r="V91" s="109">
        <v>1068</v>
      </c>
      <c r="W91" s="109">
        <v>1329</v>
      </c>
      <c r="X91" s="109">
        <v>1251</v>
      </c>
      <c r="Y91" s="109">
        <v>1284</v>
      </c>
      <c r="Z91" s="109">
        <v>1344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131</v>
      </c>
      <c r="S93" s="112" t="s">
        <v>56</v>
      </c>
      <c r="T93" s="112"/>
      <c r="U93" s="109"/>
      <c r="V93" s="109">
        <v>80</v>
      </c>
      <c r="W93" s="109">
        <v>97</v>
      </c>
      <c r="X93" s="109">
        <v>102</v>
      </c>
      <c r="Y93" s="109">
        <v>85</v>
      </c>
      <c r="Z93" s="109">
        <v>95</v>
      </c>
    </row>
    <row r="94" spans="1:30" ht="15" customHeight="1" x14ac:dyDescent="0.25">
      <c r="A94" s="136" t="s">
        <v>132</v>
      </c>
      <c r="S94" s="112" t="s">
        <v>57</v>
      </c>
      <c r="T94" s="112"/>
      <c r="U94" s="109"/>
      <c r="V94" s="109">
        <v>208</v>
      </c>
      <c r="W94" s="109">
        <v>223</v>
      </c>
      <c r="X94" s="109">
        <v>235</v>
      </c>
      <c r="Y94" s="109">
        <v>203</v>
      </c>
      <c r="Z94" s="109">
        <v>220</v>
      </c>
    </row>
    <row r="95" spans="1:30" ht="15" customHeight="1" x14ac:dyDescent="0.25">
      <c r="A95" s="137" t="s">
        <v>159</v>
      </c>
      <c r="S95" s="112" t="s">
        <v>125</v>
      </c>
      <c r="T95" s="112"/>
      <c r="U95" s="109"/>
      <c r="V95" s="109">
        <v>19</v>
      </c>
      <c r="W95" s="109">
        <v>26</v>
      </c>
      <c r="X95" s="109">
        <v>20</v>
      </c>
      <c r="Y95" s="109">
        <v>32</v>
      </c>
      <c r="Z95" s="109">
        <v>38</v>
      </c>
    </row>
    <row r="96" spans="1:30" ht="15" customHeight="1" x14ac:dyDescent="0.25">
      <c r="A96" s="135" t="s">
        <v>151</v>
      </c>
      <c r="S96" s="112" t="s">
        <v>126</v>
      </c>
      <c r="T96" s="112"/>
      <c r="U96" s="109"/>
      <c r="V96" s="109">
        <v>232</v>
      </c>
      <c r="W96" s="109">
        <v>230</v>
      </c>
      <c r="X96" s="109">
        <v>231</v>
      </c>
      <c r="Y96" s="109">
        <v>255</v>
      </c>
      <c r="Z96" s="109">
        <v>248</v>
      </c>
    </row>
    <row r="97" spans="1:32" ht="15" customHeight="1" x14ac:dyDescent="0.25">
      <c r="A97" s="137" t="s">
        <v>164</v>
      </c>
      <c r="S97" s="112" t="s">
        <v>127</v>
      </c>
      <c r="T97" s="112"/>
      <c r="U97" s="109"/>
      <c r="V97" s="109">
        <v>160</v>
      </c>
      <c r="W97" s="109">
        <v>181</v>
      </c>
      <c r="X97" s="109">
        <v>188</v>
      </c>
      <c r="Y97" s="109">
        <v>191</v>
      </c>
      <c r="Z97" s="109">
        <v>176</v>
      </c>
    </row>
    <row r="98" spans="1:32" ht="15" customHeight="1" x14ac:dyDescent="0.25">
      <c r="A98" s="137" t="s">
        <v>167</v>
      </c>
      <c r="S98" s="112" t="s">
        <v>128</v>
      </c>
      <c r="T98" s="112"/>
      <c r="U98" s="109"/>
      <c r="V98" s="109">
        <v>42</v>
      </c>
      <c r="W98" s="109">
        <v>44</v>
      </c>
      <c r="X98" s="109">
        <v>48</v>
      </c>
      <c r="Y98" s="109">
        <v>55</v>
      </c>
      <c r="Z98" s="109">
        <v>62</v>
      </c>
    </row>
    <row r="99" spans="1:32" ht="15" customHeight="1" x14ac:dyDescent="0.25">
      <c r="S99" s="112" t="s">
        <v>129</v>
      </c>
      <c r="T99" s="112"/>
      <c r="U99" s="109"/>
      <c r="V99" s="109">
        <v>0</v>
      </c>
      <c r="W99" s="109">
        <v>5</v>
      </c>
      <c r="X99" s="109">
        <v>5</v>
      </c>
      <c r="Y99" s="109">
        <v>8</v>
      </c>
      <c r="Z99" s="109">
        <v>16</v>
      </c>
    </row>
    <row r="100" spans="1:32" ht="15" customHeight="1" x14ac:dyDescent="0.25">
      <c r="S100" s="112" t="s">
        <v>58</v>
      </c>
      <c r="T100" s="112"/>
      <c r="U100" s="109"/>
      <c r="V100" s="109">
        <v>67</v>
      </c>
      <c r="W100" s="109">
        <v>80</v>
      </c>
      <c r="X100" s="109">
        <v>85</v>
      </c>
      <c r="Y100" s="109">
        <v>108</v>
      </c>
      <c r="Z100" s="109">
        <v>90</v>
      </c>
    </row>
    <row r="101" spans="1:32" x14ac:dyDescent="0.25">
      <c r="A101" s="16"/>
      <c r="S101" s="115" t="s">
        <v>53</v>
      </c>
      <c r="T101" s="115"/>
      <c r="U101" s="109"/>
      <c r="V101" s="109">
        <v>969</v>
      </c>
      <c r="W101" s="109">
        <v>1078</v>
      </c>
      <c r="X101" s="109">
        <v>1112</v>
      </c>
      <c r="Y101" s="109">
        <v>1121</v>
      </c>
      <c r="Z101" s="109">
        <v>1165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133</v>
      </c>
      <c r="W103" s="103" t="s">
        <v>154</v>
      </c>
      <c r="X103" s="103" t="s">
        <v>162</v>
      </c>
      <c r="Y103" s="103" t="s">
        <v>165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1744</v>
      </c>
      <c r="W104" s="109">
        <v>2176</v>
      </c>
      <c r="X104" s="109">
        <v>2120</v>
      </c>
      <c r="Y104" s="109">
        <v>2353</v>
      </c>
      <c r="Z104" s="109">
        <v>2519</v>
      </c>
      <c r="AB104" s="106" t="str">
        <f>TEXT(Z104,"###,###")</f>
        <v>2,519</v>
      </c>
      <c r="AD104" s="127">
        <f>Z104/($Z$4)*100</f>
        <v>64.40807977499361</v>
      </c>
      <c r="AF104" s="106"/>
    </row>
    <row r="105" spans="1:32" x14ac:dyDescent="0.25">
      <c r="S105" s="112" t="s">
        <v>17</v>
      </c>
      <c r="T105" s="112"/>
      <c r="U105" s="109"/>
      <c r="V105" s="109">
        <v>1235</v>
      </c>
      <c r="W105" s="109">
        <v>1276</v>
      </c>
      <c r="X105" s="109">
        <v>1306</v>
      </c>
      <c r="Y105" s="109">
        <v>1260</v>
      </c>
      <c r="Z105" s="109">
        <v>1283</v>
      </c>
      <c r="AB105" s="106" t="str">
        <f>TEXT(Z105,"###,###")</f>
        <v>1,283</v>
      </c>
      <c r="AD105" s="127">
        <f>Z105/($Z$4)*100</f>
        <v>32.804909230375863</v>
      </c>
      <c r="AF105" s="106"/>
    </row>
    <row r="106" spans="1:32" x14ac:dyDescent="0.25">
      <c r="S106" s="115" t="s">
        <v>53</v>
      </c>
      <c r="T106" s="115"/>
      <c r="U106" s="117"/>
      <c r="V106" s="117">
        <v>2979</v>
      </c>
      <c r="W106" s="117">
        <v>3452</v>
      </c>
      <c r="X106" s="117">
        <v>3426</v>
      </c>
      <c r="Y106" s="117">
        <v>3613</v>
      </c>
      <c r="Z106" s="117">
        <v>3802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269</v>
      </c>
      <c r="W108" s="109">
        <v>383</v>
      </c>
      <c r="X108" s="109">
        <v>255</v>
      </c>
      <c r="Y108" s="109">
        <v>323</v>
      </c>
      <c r="Z108" s="109">
        <v>247</v>
      </c>
      <c r="AB108" s="106" t="str">
        <f>TEXT(Z108,"###,###")</f>
        <v>247</v>
      </c>
      <c r="AD108" s="127">
        <f>Z108/($Z$4)*100</f>
        <v>6.3155203272820248</v>
      </c>
      <c r="AF108" s="106"/>
    </row>
    <row r="109" spans="1:32" x14ac:dyDescent="0.25">
      <c r="S109" s="112" t="s">
        <v>20</v>
      </c>
      <c r="T109" s="112"/>
      <c r="U109" s="109"/>
      <c r="V109" s="109">
        <v>504</v>
      </c>
      <c r="W109" s="109">
        <v>622</v>
      </c>
      <c r="X109" s="109">
        <v>685</v>
      </c>
      <c r="Y109" s="109">
        <v>592</v>
      </c>
      <c r="Z109" s="109">
        <v>630</v>
      </c>
      <c r="AB109" s="106" t="str">
        <f>TEXT(Z109,"###,###")</f>
        <v>630</v>
      </c>
      <c r="AD109" s="127">
        <f>Z109/($Z$4)*100</f>
        <v>16.108412170800307</v>
      </c>
      <c r="AF109" s="106"/>
    </row>
    <row r="110" spans="1:32" x14ac:dyDescent="0.25">
      <c r="S110" s="112" t="s">
        <v>21</v>
      </c>
      <c r="T110" s="112"/>
      <c r="U110" s="109"/>
      <c r="V110" s="109">
        <v>973</v>
      </c>
      <c r="W110" s="109">
        <v>1304</v>
      </c>
      <c r="X110" s="109">
        <v>1469</v>
      </c>
      <c r="Y110" s="109">
        <v>1370</v>
      </c>
      <c r="Z110" s="109">
        <v>1751</v>
      </c>
      <c r="AB110" s="106" t="str">
        <f>TEXT(Z110,"###,###")</f>
        <v>1,751</v>
      </c>
      <c r="AD110" s="127">
        <f>Z110/($Z$4)*100</f>
        <v>44.771158271541807</v>
      </c>
      <c r="AF110" s="106"/>
    </row>
    <row r="111" spans="1:32" x14ac:dyDescent="0.25">
      <c r="S111" s="112" t="s">
        <v>22</v>
      </c>
      <c r="T111" s="112"/>
      <c r="U111" s="109"/>
      <c r="V111" s="109">
        <v>1079</v>
      </c>
      <c r="W111" s="109">
        <v>1030</v>
      </c>
      <c r="X111" s="109">
        <v>1017</v>
      </c>
      <c r="Y111" s="109">
        <v>1324</v>
      </c>
      <c r="Z111" s="109">
        <v>1179</v>
      </c>
      <c r="AB111" s="106" t="str">
        <f>TEXT(Z111,"###,###")</f>
        <v>1,179</v>
      </c>
      <c r="AD111" s="127">
        <f>Z111/($Z$4)*100</f>
        <v>30.145742776783429</v>
      </c>
      <c r="AF111" s="106"/>
    </row>
    <row r="112" spans="1:32" x14ac:dyDescent="0.25">
      <c r="S112" s="115" t="s">
        <v>53</v>
      </c>
      <c r="T112" s="115"/>
      <c r="U112" s="109"/>
      <c r="V112" s="109">
        <v>2962</v>
      </c>
      <c r="W112" s="109">
        <v>3464</v>
      </c>
      <c r="X112" s="109">
        <v>3545</v>
      </c>
      <c r="Y112" s="109">
        <v>3724</v>
      </c>
      <c r="Z112" s="109">
        <v>3911</v>
      </c>
    </row>
    <row r="113" spans="19:32" x14ac:dyDescent="0.25">
      <c r="AB113" s="122" t="s">
        <v>24</v>
      </c>
      <c r="AC113" s="103"/>
      <c r="AD113" s="103" t="s">
        <v>122</v>
      </c>
      <c r="AF113" s="103" t="s">
        <v>123</v>
      </c>
    </row>
    <row r="114" spans="19:32" x14ac:dyDescent="0.25">
      <c r="S114" s="112" t="s">
        <v>86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87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96</v>
      </c>
      <c r="T118" s="128"/>
      <c r="U118" s="128"/>
      <c r="V118" s="128">
        <v>40.020000000000003</v>
      </c>
      <c r="W118" s="128">
        <v>40.590000000000003</v>
      </c>
      <c r="X118" s="128">
        <v>41.02</v>
      </c>
      <c r="Y118" s="128">
        <v>40.33</v>
      </c>
      <c r="Z118" s="128">
        <v>39.979999999999997</v>
      </c>
      <c r="AB118" s="106" t="str">
        <f>TEXT(Z118,"##.0")</f>
        <v>40.0</v>
      </c>
    </row>
    <row r="120" spans="19:32" x14ac:dyDescent="0.25">
      <c r="S120" s="98" t="s">
        <v>97</v>
      </c>
      <c r="T120" s="109"/>
      <c r="U120" s="109"/>
      <c r="V120" s="109">
        <v>1934</v>
      </c>
      <c r="W120" s="109">
        <v>2271</v>
      </c>
      <c r="X120" s="109">
        <v>2238</v>
      </c>
      <c r="Y120" s="109">
        <v>2281</v>
      </c>
      <c r="Z120" s="109">
        <v>2369</v>
      </c>
      <c r="AB120" s="106" t="str">
        <f>TEXT(Z120,"###,###")</f>
        <v>2,369</v>
      </c>
    </row>
    <row r="121" spans="19:32" x14ac:dyDescent="0.25">
      <c r="S121" s="98" t="s">
        <v>98</v>
      </c>
      <c r="T121" s="109"/>
      <c r="U121" s="109"/>
      <c r="V121" s="109">
        <v>31</v>
      </c>
      <c r="W121" s="109">
        <v>45</v>
      </c>
      <c r="X121" s="109">
        <v>47</v>
      </c>
      <c r="Y121" s="109">
        <v>26</v>
      </c>
      <c r="Z121" s="109">
        <v>35</v>
      </c>
      <c r="AB121" s="106" t="str">
        <f>TEXT(Z121,"###,###")</f>
        <v>35</v>
      </c>
    </row>
    <row r="122" spans="19:32" x14ac:dyDescent="0.25">
      <c r="S122" s="98" t="s">
        <v>99</v>
      </c>
      <c r="T122" s="109"/>
      <c r="U122" s="109"/>
      <c r="V122" s="109">
        <v>69</v>
      </c>
      <c r="W122" s="109">
        <v>91</v>
      </c>
      <c r="X122" s="109">
        <v>87</v>
      </c>
      <c r="Y122" s="109">
        <v>102</v>
      </c>
      <c r="Z122" s="109">
        <v>113</v>
      </c>
      <c r="AB122" s="106" t="str">
        <f>TEXT(Z122,"###,###")</f>
        <v>113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100</v>
      </c>
      <c r="T124" s="109"/>
      <c r="U124" s="109"/>
      <c r="V124" s="109">
        <v>2003</v>
      </c>
      <c r="W124" s="109">
        <v>2362</v>
      </c>
      <c r="X124" s="109">
        <v>2325</v>
      </c>
      <c r="Y124" s="109">
        <v>2383</v>
      </c>
      <c r="Z124" s="109">
        <v>2482</v>
      </c>
      <c r="AB124" s="106" t="str">
        <f>TEXT(Z124,"###,###")</f>
        <v>2,482</v>
      </c>
      <c r="AD124" s="124">
        <f>Z124/$Z$7*100</f>
        <v>98.72712808273667</v>
      </c>
    </row>
    <row r="125" spans="19:32" x14ac:dyDescent="0.25">
      <c r="S125" s="98" t="s">
        <v>101</v>
      </c>
      <c r="T125" s="109"/>
      <c r="U125" s="109"/>
      <c r="V125" s="109">
        <v>100</v>
      </c>
      <c r="W125" s="109">
        <v>136</v>
      </c>
      <c r="X125" s="109">
        <v>134</v>
      </c>
      <c r="Y125" s="109">
        <v>128</v>
      </c>
      <c r="Z125" s="109">
        <v>148</v>
      </c>
      <c r="AB125" s="106" t="str">
        <f>TEXT(Z125,"###,###")</f>
        <v>148</v>
      </c>
      <c r="AD125" s="124">
        <f>Z125/$Z$7*100</f>
        <v>5.8870326173428804</v>
      </c>
    </row>
    <row r="127" spans="19:32" x14ac:dyDescent="0.25">
      <c r="S127" s="98" t="s">
        <v>102</v>
      </c>
      <c r="T127" s="109"/>
      <c r="U127" s="109"/>
      <c r="V127" s="109">
        <v>1064</v>
      </c>
      <c r="W127" s="109">
        <v>1335</v>
      </c>
      <c r="X127" s="109">
        <v>1249</v>
      </c>
      <c r="Y127" s="109">
        <v>1282</v>
      </c>
      <c r="Z127" s="109">
        <v>1342</v>
      </c>
      <c r="AB127" s="106" t="str">
        <f>TEXT(Z127,"###,###")</f>
        <v>1,342</v>
      </c>
      <c r="AD127" s="124">
        <f>Z127/$Z$7*100</f>
        <v>53.381066030230706</v>
      </c>
    </row>
    <row r="128" spans="19:32" x14ac:dyDescent="0.25">
      <c r="S128" s="98" t="s">
        <v>103</v>
      </c>
      <c r="T128" s="109"/>
      <c r="U128" s="109"/>
      <c r="V128" s="109">
        <v>966</v>
      </c>
      <c r="W128" s="109">
        <v>1076</v>
      </c>
      <c r="X128" s="109">
        <v>1116</v>
      </c>
      <c r="Y128" s="109">
        <v>1122</v>
      </c>
      <c r="Z128" s="109">
        <v>1164</v>
      </c>
      <c r="AB128" s="106" t="str">
        <f>TEXT(Z128,"###,###")</f>
        <v>1,164</v>
      </c>
      <c r="AD128" s="124">
        <f>Z128/$Z$7*100</f>
        <v>46.300715990453462</v>
      </c>
    </row>
    <row r="130" spans="19:20" x14ac:dyDescent="0.25">
      <c r="S130" s="98" t="s">
        <v>155</v>
      </c>
      <c r="T130" s="124">
        <v>94.23229912490055</v>
      </c>
    </row>
    <row r="131" spans="19:20" x14ac:dyDescent="0.25">
      <c r="S131" s="98" t="s">
        <v>156</v>
      </c>
      <c r="T131" s="124">
        <v>1.3922036595067622</v>
      </c>
    </row>
    <row r="132" spans="19:20" x14ac:dyDescent="0.25">
      <c r="S132" s="98" t="s">
        <v>157</v>
      </c>
      <c r="T132" s="124">
        <v>4.494828957836118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67AC00B-E82E-4D85-B6DC-D8E3170B55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5BC2E357-9869-461E-BBD2-81E6D3D2641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8F506B0-99D7-48D0-A404-64BB8758502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228241D-2241-4545-ADE0-D04B05D998B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9BB7B-47A1-4D58-A669-5321E3FB5EB1}">
  <sheetPr codeName="Sheet67">
    <tabColor theme="4" tint="-0.249977111117893"/>
  </sheetPr>
  <dimension ref="A1:AK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85546875" bestFit="1" customWidth="1"/>
    <col min="5" max="5" width="5" customWidth="1"/>
    <col min="6" max="6" width="6" customWidth="1"/>
    <col min="7" max="7" width="5.5703125" customWidth="1"/>
    <col min="8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7" width="6.140625" customWidth="1"/>
    <col min="18" max="18" width="6.140625" style="132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style="98" customWidth="1"/>
    <col min="34" max="36" width="9.140625" style="98"/>
    <col min="37" max="37" width="9.140625" style="132"/>
  </cols>
  <sheetData>
    <row r="1" spans="1:32" ht="60" customHeight="1" x14ac:dyDescent="0.3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106</v>
      </c>
      <c r="T1" s="96"/>
      <c r="U1" s="96"/>
      <c r="V1" s="96"/>
      <c r="W1" s="96"/>
      <c r="X1" s="96"/>
      <c r="Y1" s="97" t="s">
        <v>136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88</v>
      </c>
      <c r="U2" s="100" t="s">
        <v>124</v>
      </c>
      <c r="V2" s="100" t="s">
        <v>133</v>
      </c>
      <c r="W2" s="100" t="s">
        <v>154</v>
      </c>
      <c r="X2" s="100" t="s">
        <v>162</v>
      </c>
      <c r="Y2" s="100" t="s">
        <v>165</v>
      </c>
      <c r="Z2" s="100" t="s">
        <v>169</v>
      </c>
      <c r="AB2" s="142" t="str">
        <f>$Z$2</f>
        <v>2022-23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106</v>
      </c>
      <c r="Y3" s="102" t="s">
        <v>136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13.3 Belyuen, Northern Territory, 2022-23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0</v>
      </c>
      <c r="W4" s="105">
        <v>23</v>
      </c>
      <c r="X4" s="105">
        <v>35</v>
      </c>
      <c r="Y4" s="105">
        <v>42</v>
      </c>
      <c r="Z4" s="105">
        <v>45</v>
      </c>
      <c r="AB4" s="106" t="str">
        <f>TEXT(Z4,"###,###")</f>
        <v>45</v>
      </c>
      <c r="AD4" s="107">
        <v>0</v>
      </c>
      <c r="AF4" s="107">
        <v>0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80</v>
      </c>
      <c r="T5" s="105"/>
      <c r="U5" s="105"/>
      <c r="V5" s="105">
        <v>0</v>
      </c>
      <c r="W5" s="105">
        <v>10</v>
      </c>
      <c r="X5" s="105">
        <v>12</v>
      </c>
      <c r="Y5" s="105">
        <v>16</v>
      </c>
      <c r="Z5" s="105">
        <v>20</v>
      </c>
      <c r="AB5" s="106" t="str">
        <f>TEXT(Z5,"###,###")</f>
        <v>20</v>
      </c>
      <c r="AD5" s="107">
        <v>0</v>
      </c>
      <c r="AF5" s="107">
        <v>0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81</v>
      </c>
      <c r="T6" s="105"/>
      <c r="U6" s="105"/>
      <c r="V6" s="105">
        <v>0</v>
      </c>
      <c r="W6" s="105">
        <v>13</v>
      </c>
      <c r="X6" s="105">
        <v>23</v>
      </c>
      <c r="Y6" s="105">
        <v>24</v>
      </c>
      <c r="Z6" s="105">
        <v>27</v>
      </c>
      <c r="AB6" s="106" t="str">
        <f>TEXT(Z6,"###,###")</f>
        <v>27</v>
      </c>
      <c r="AD6" s="107">
        <v>0</v>
      </c>
      <c r="AF6" s="107">
        <v>0</v>
      </c>
    </row>
    <row r="7" spans="1:32" ht="16.5" customHeight="1" thickBot="1" x14ac:dyDescent="0.3">
      <c r="A7" s="60" t="str">
        <f>"QUICK STATS for "&amp;Z2&amp;" *"</f>
        <v>QUICK STATS for 2022-23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0</v>
      </c>
      <c r="W7" s="105">
        <v>18</v>
      </c>
      <c r="X7" s="105">
        <v>32</v>
      </c>
      <c r="Y7" s="105">
        <v>33</v>
      </c>
      <c r="Z7" s="105">
        <v>35</v>
      </c>
      <c r="AB7" s="106" t="str">
        <f>TEXT(Z7,"###,###")</f>
        <v>35</v>
      </c>
      <c r="AD7" s="107">
        <v>0</v>
      </c>
      <c r="AF7" s="107">
        <v>0</v>
      </c>
    </row>
    <row r="8" spans="1:32" ht="17.25" customHeight="1" x14ac:dyDescent="0.25">
      <c r="A8" s="61" t="s">
        <v>12</v>
      </c>
      <c r="B8" s="62"/>
      <c r="C8" s="28"/>
      <c r="D8" s="63" t="str">
        <f>AB4</f>
        <v>45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35</v>
      </c>
      <c r="P8" s="64"/>
      <c r="S8" s="104" t="s">
        <v>82</v>
      </c>
      <c r="T8" s="105"/>
      <c r="U8" s="105"/>
      <c r="V8" s="105">
        <v>0</v>
      </c>
      <c r="W8" s="105">
        <v>5948.2</v>
      </c>
      <c r="X8" s="105">
        <v>5506</v>
      </c>
      <c r="Y8" s="105">
        <v>12728</v>
      </c>
      <c r="Z8" s="105">
        <v>6749.73</v>
      </c>
      <c r="AB8" s="106" t="str">
        <f>TEXT(Z8,"$###,###")</f>
        <v>$6,750</v>
      </c>
      <c r="AD8" s="107">
        <v>0</v>
      </c>
      <c r="AF8" s="107">
        <v>0</v>
      </c>
    </row>
    <row r="9" spans="1:32" x14ac:dyDescent="0.25">
      <c r="A9" s="29" t="s">
        <v>14</v>
      </c>
      <c r="B9" s="68"/>
      <c r="C9" s="69"/>
      <c r="D9" s="70">
        <f>AD104</f>
        <v>8.8888888888888893</v>
      </c>
      <c r="E9" s="71" t="s">
        <v>83</v>
      </c>
      <c r="F9" s="23"/>
      <c r="G9" s="72" t="s">
        <v>80</v>
      </c>
      <c r="H9" s="69"/>
      <c r="I9" s="68"/>
      <c r="J9" s="69"/>
      <c r="K9" s="68"/>
      <c r="L9" s="68"/>
      <c r="M9" s="73"/>
      <c r="N9" s="69"/>
      <c r="O9" s="70">
        <f>AD127</f>
        <v>28.571428571428569</v>
      </c>
      <c r="P9" s="71" t="s">
        <v>83</v>
      </c>
      <c r="S9" s="104" t="s">
        <v>7</v>
      </c>
      <c r="T9" s="105"/>
      <c r="U9" s="105"/>
      <c r="V9" s="105">
        <v>0</v>
      </c>
      <c r="W9" s="105">
        <v>235011</v>
      </c>
      <c r="X9" s="105">
        <v>339555</v>
      </c>
      <c r="Y9" s="105">
        <v>433371</v>
      </c>
      <c r="Z9" s="105">
        <v>361844</v>
      </c>
      <c r="AB9" s="106" t="str">
        <f>TEXT(Z9/1000000,"$#,##0.0")&amp;" mil"</f>
        <v>$0.4 mil</v>
      </c>
      <c r="AD9" s="107">
        <v>0</v>
      </c>
      <c r="AF9" s="107">
        <v>0</v>
      </c>
    </row>
    <row r="10" spans="1:32" x14ac:dyDescent="0.25">
      <c r="A10" s="29" t="s">
        <v>17</v>
      </c>
      <c r="B10" s="68"/>
      <c r="C10" s="69"/>
      <c r="D10" s="70">
        <f>AD105</f>
        <v>95.555555555555557</v>
      </c>
      <c r="E10" s="71" t="s">
        <v>83</v>
      </c>
      <c r="F10" s="23"/>
      <c r="G10" s="72" t="s">
        <v>81</v>
      </c>
      <c r="H10" s="69"/>
      <c r="I10" s="68"/>
      <c r="J10" s="69"/>
      <c r="K10" s="68"/>
      <c r="L10" s="68"/>
      <c r="M10" s="73"/>
      <c r="N10" s="69"/>
      <c r="O10" s="70">
        <f>AD128</f>
        <v>51.428571428571423</v>
      </c>
      <c r="P10" s="71" t="s">
        <v>83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84</v>
      </c>
      <c r="H11" s="76"/>
      <c r="I11" s="77"/>
      <c r="J11" s="77"/>
      <c r="K11" s="77"/>
      <c r="L11" s="77"/>
      <c r="M11" s="68"/>
      <c r="N11" s="69"/>
      <c r="O11" s="70">
        <f>T130</f>
        <v>94.285714285714278</v>
      </c>
      <c r="P11" s="71" t="s">
        <v>83</v>
      </c>
      <c r="S11" s="104" t="s">
        <v>29</v>
      </c>
      <c r="T11" s="109"/>
      <c r="U11" s="109"/>
      <c r="V11" s="109">
        <v>0</v>
      </c>
      <c r="W11" s="109">
        <v>22</v>
      </c>
      <c r="X11" s="109">
        <v>35</v>
      </c>
      <c r="Y11" s="109">
        <v>37</v>
      </c>
      <c r="Z11" s="109">
        <v>42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0</v>
      </c>
      <c r="P12" s="71" t="s">
        <v>83</v>
      </c>
      <c r="S12" s="104" t="s">
        <v>30</v>
      </c>
      <c r="T12" s="109"/>
      <c r="U12" s="109"/>
      <c r="V12" s="109">
        <v>0</v>
      </c>
      <c r="W12" s="109">
        <v>0</v>
      </c>
      <c r="X12" s="109">
        <v>0</v>
      </c>
      <c r="Y12" s="109">
        <v>0</v>
      </c>
      <c r="Z12" s="109">
        <v>0</v>
      </c>
    </row>
    <row r="13" spans="1:32" ht="15" customHeight="1" x14ac:dyDescent="0.25">
      <c r="A13" s="29" t="s">
        <v>19</v>
      </c>
      <c r="B13" s="69"/>
      <c r="C13" s="69"/>
      <c r="D13" s="70">
        <f>AD108</f>
        <v>0</v>
      </c>
      <c r="E13" s="71" t="s">
        <v>83</v>
      </c>
      <c r="F13" s="23"/>
      <c r="G13" s="143" t="s">
        <v>158</v>
      </c>
      <c r="H13" s="144"/>
      <c r="I13" s="144"/>
      <c r="J13" s="144"/>
      <c r="K13" s="144"/>
      <c r="L13" s="144"/>
      <c r="M13" s="78"/>
      <c r="N13" s="69"/>
      <c r="O13" s="70">
        <f>T132</f>
        <v>0</v>
      </c>
      <c r="P13" s="71" t="s">
        <v>83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 t="shared" ref="D14:D16" si="0">AD109</f>
        <v>8.8888888888888893</v>
      </c>
      <c r="E14" s="71" t="s">
        <v>83</v>
      </c>
      <c r="F14" s="23"/>
      <c r="G14" s="75" t="s">
        <v>93</v>
      </c>
      <c r="H14" s="68"/>
      <c r="I14" s="68"/>
      <c r="J14" s="68"/>
      <c r="K14" s="74"/>
      <c r="L14" s="69"/>
      <c r="M14" s="68"/>
      <c r="N14" s="69"/>
      <c r="O14" s="74" t="str">
        <f>AB118</f>
        <v>38.2</v>
      </c>
      <c r="P14" s="71" t="s">
        <v>94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 t="shared" si="0"/>
        <v>62.222222222222221</v>
      </c>
      <c r="E15" s="71" t="s">
        <v>83</v>
      </c>
      <c r="F15" s="23"/>
      <c r="G15" s="32" t="s">
        <v>152</v>
      </c>
      <c r="H15" s="69"/>
      <c r="I15" s="69"/>
      <c r="J15" s="69"/>
      <c r="K15" s="79"/>
      <c r="L15" s="69"/>
      <c r="M15" s="69"/>
      <c r="N15" s="69"/>
      <c r="O15" s="70">
        <f>AB38</f>
        <v>32.352941176470587</v>
      </c>
      <c r="P15" s="71" t="s">
        <v>83</v>
      </c>
      <c r="S15" s="112" t="s">
        <v>59</v>
      </c>
      <c r="T15" s="112"/>
      <c r="U15" s="113"/>
      <c r="V15" s="113">
        <v>0</v>
      </c>
      <c r="W15" s="113">
        <v>0</v>
      </c>
      <c r="X15" s="113">
        <v>1</v>
      </c>
      <c r="Y15" s="109">
        <v>0</v>
      </c>
      <c r="Z15" s="109">
        <v>0</v>
      </c>
      <c r="AB15" s="114">
        <f t="shared" ref="AB15:AB34" si="1">IF(Z15="np",0,Z15/$Z$34)</f>
        <v>0</v>
      </c>
    </row>
    <row r="16" spans="1:32" ht="15" customHeight="1" thickBot="1" x14ac:dyDescent="0.3">
      <c r="A16" s="80" t="s">
        <v>22</v>
      </c>
      <c r="B16" s="34"/>
      <c r="C16" s="34"/>
      <c r="D16" s="81">
        <f t="shared" si="0"/>
        <v>22.222222222222221</v>
      </c>
      <c r="E16" s="82" t="s">
        <v>83</v>
      </c>
      <c r="F16" s="23"/>
      <c r="G16" s="83" t="s">
        <v>153</v>
      </c>
      <c r="H16" s="34"/>
      <c r="I16" s="34"/>
      <c r="J16" s="34"/>
      <c r="K16" s="35"/>
      <c r="L16" s="34"/>
      <c r="M16" s="34"/>
      <c r="N16" s="34"/>
      <c r="O16" s="81">
        <f>AB37</f>
        <v>67.64705882352942</v>
      </c>
      <c r="P16" s="36" t="s">
        <v>83</v>
      </c>
      <c r="S16" s="112" t="s">
        <v>60</v>
      </c>
      <c r="T16" s="112"/>
      <c r="U16" s="113"/>
      <c r="V16" s="113">
        <v>0</v>
      </c>
      <c r="W16" s="113">
        <v>0</v>
      </c>
      <c r="X16" s="113">
        <v>0</v>
      </c>
      <c r="Y16" s="109">
        <v>0</v>
      </c>
      <c r="Z16" s="109">
        <v>0</v>
      </c>
      <c r="AB16" s="114">
        <f t="shared" si="1"/>
        <v>0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61</v>
      </c>
      <c r="T17" s="112"/>
      <c r="U17" s="113"/>
      <c r="V17" s="113">
        <v>0</v>
      </c>
      <c r="W17" s="113">
        <v>0</v>
      </c>
      <c r="X17" s="113">
        <v>0</v>
      </c>
      <c r="Y17" s="109">
        <v>0</v>
      </c>
      <c r="Z17" s="109">
        <v>0</v>
      </c>
      <c r="AB17" s="114">
        <f t="shared" si="1"/>
        <v>0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163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62</v>
      </c>
      <c r="T18" s="112"/>
      <c r="U18" s="113"/>
      <c r="V18" s="113">
        <v>0</v>
      </c>
      <c r="W18" s="113">
        <v>0</v>
      </c>
      <c r="X18" s="113">
        <v>0</v>
      </c>
      <c r="Y18" s="109">
        <v>0</v>
      </c>
      <c r="Z18" s="109">
        <v>0</v>
      </c>
      <c r="AB18" s="114">
        <f t="shared" si="1"/>
        <v>0</v>
      </c>
    </row>
    <row r="19" spans="1:28" x14ac:dyDescent="0.25">
      <c r="A19" s="60" t="str">
        <f>$S$1&amp;" ("&amp;$V$2&amp;" to "&amp;$Z$2&amp;")"</f>
        <v>Belyuen (2018-19 to 2022-23)</v>
      </c>
      <c r="B19" s="60"/>
      <c r="C19" s="60"/>
      <c r="D19" s="60"/>
      <c r="E19" s="60"/>
      <c r="F19" s="60"/>
      <c r="G19" s="60" t="str">
        <f>$S$1&amp;" ("&amp;$V$2&amp;" to "&amp;$Z$2&amp;")"</f>
        <v>Belyuen (2018-19 to 2022-23)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63</v>
      </c>
      <c r="T19" s="112"/>
      <c r="U19" s="113"/>
      <c r="V19" s="113">
        <v>0</v>
      </c>
      <c r="W19" s="113">
        <v>0</v>
      </c>
      <c r="X19" s="113">
        <v>1</v>
      </c>
      <c r="Y19" s="109">
        <v>0</v>
      </c>
      <c r="Z19" s="109">
        <v>0</v>
      </c>
      <c r="AB19" s="114">
        <f t="shared" si="1"/>
        <v>0</v>
      </c>
    </row>
    <row r="20" spans="1:28" x14ac:dyDescent="0.25">
      <c r="S20" s="112" t="s">
        <v>64</v>
      </c>
      <c r="T20" s="112"/>
      <c r="U20" s="113"/>
      <c r="V20" s="113">
        <v>0</v>
      </c>
      <c r="W20" s="113">
        <v>0</v>
      </c>
      <c r="X20" s="113">
        <v>0</v>
      </c>
      <c r="Y20" s="109">
        <v>0</v>
      </c>
      <c r="Z20" s="109">
        <v>0</v>
      </c>
      <c r="AB20" s="114">
        <f t="shared" si="1"/>
        <v>0</v>
      </c>
    </row>
    <row r="21" spans="1:28" x14ac:dyDescent="0.25">
      <c r="S21" s="112" t="s">
        <v>65</v>
      </c>
      <c r="T21" s="112"/>
      <c r="U21" s="113"/>
      <c r="V21" s="113">
        <v>0</v>
      </c>
      <c r="W21" s="113">
        <v>0</v>
      </c>
      <c r="X21" s="113">
        <v>1</v>
      </c>
      <c r="Y21" s="109">
        <v>0</v>
      </c>
      <c r="Z21" s="109">
        <v>0</v>
      </c>
      <c r="AB21" s="114">
        <f t="shared" si="1"/>
        <v>0</v>
      </c>
    </row>
    <row r="22" spans="1:28" x14ac:dyDescent="0.25">
      <c r="S22" s="112" t="s">
        <v>66</v>
      </c>
      <c r="T22" s="112"/>
      <c r="U22" s="113"/>
      <c r="V22" s="113">
        <v>0</v>
      </c>
      <c r="W22" s="113">
        <v>0</v>
      </c>
      <c r="X22" s="113">
        <v>0</v>
      </c>
      <c r="Y22" s="109">
        <v>0</v>
      </c>
      <c r="Z22" s="109">
        <v>0</v>
      </c>
      <c r="AB22" s="114">
        <f t="shared" si="1"/>
        <v>0</v>
      </c>
    </row>
    <row r="23" spans="1:28" x14ac:dyDescent="0.25">
      <c r="S23" s="112" t="s">
        <v>67</v>
      </c>
      <c r="T23" s="112"/>
      <c r="U23" s="113"/>
      <c r="V23" s="113">
        <v>0</v>
      </c>
      <c r="W23" s="113">
        <v>0</v>
      </c>
      <c r="X23" s="113">
        <v>0</v>
      </c>
      <c r="Y23" s="109">
        <v>0</v>
      </c>
      <c r="Z23" s="109">
        <v>0</v>
      </c>
      <c r="AB23" s="114">
        <f t="shared" si="1"/>
        <v>0</v>
      </c>
    </row>
    <row r="24" spans="1:28" x14ac:dyDescent="0.25">
      <c r="S24" s="112" t="s">
        <v>68</v>
      </c>
      <c r="T24" s="112"/>
      <c r="U24" s="113"/>
      <c r="V24" s="113">
        <v>0</v>
      </c>
      <c r="W24" s="113">
        <v>0</v>
      </c>
      <c r="X24" s="113">
        <v>0</v>
      </c>
      <c r="Y24" s="109">
        <v>0</v>
      </c>
      <c r="Z24" s="109">
        <v>0</v>
      </c>
      <c r="AB24" s="114">
        <f t="shared" si="1"/>
        <v>0</v>
      </c>
    </row>
    <row r="25" spans="1:28" x14ac:dyDescent="0.25">
      <c r="S25" s="112" t="s">
        <v>69</v>
      </c>
      <c r="T25" s="112"/>
      <c r="U25" s="113"/>
      <c r="V25" s="113">
        <v>0</v>
      </c>
      <c r="W25" s="113">
        <v>0</v>
      </c>
      <c r="X25" s="113">
        <v>0</v>
      </c>
      <c r="Y25" s="109">
        <v>0</v>
      </c>
      <c r="Z25" s="109">
        <v>0</v>
      </c>
      <c r="AB25" s="114">
        <f t="shared" si="1"/>
        <v>0</v>
      </c>
    </row>
    <row r="26" spans="1:28" x14ac:dyDescent="0.25">
      <c r="S26" s="112" t="s">
        <v>70</v>
      </c>
      <c r="T26" s="112"/>
      <c r="U26" s="113"/>
      <c r="V26" s="113">
        <v>0</v>
      </c>
      <c r="W26" s="113">
        <v>0</v>
      </c>
      <c r="X26" s="113">
        <v>0</v>
      </c>
      <c r="Y26" s="109">
        <v>0</v>
      </c>
      <c r="Z26" s="109">
        <v>0</v>
      </c>
      <c r="AB26" s="114">
        <f t="shared" si="1"/>
        <v>0</v>
      </c>
    </row>
    <row r="27" spans="1:28" x14ac:dyDescent="0.25">
      <c r="S27" s="112" t="s">
        <v>71</v>
      </c>
      <c r="T27" s="112"/>
      <c r="U27" s="113"/>
      <c r="V27" s="113">
        <v>0</v>
      </c>
      <c r="W27" s="113">
        <v>0</v>
      </c>
      <c r="X27" s="113">
        <v>0</v>
      </c>
      <c r="Y27" s="109">
        <v>0</v>
      </c>
      <c r="Z27" s="109">
        <v>0</v>
      </c>
      <c r="AB27" s="114">
        <f t="shared" si="1"/>
        <v>0</v>
      </c>
    </row>
    <row r="28" spans="1:28" x14ac:dyDescent="0.25">
      <c r="S28" s="112" t="s">
        <v>72</v>
      </c>
      <c r="T28" s="112"/>
      <c r="U28" s="113"/>
      <c r="V28" s="113">
        <v>0</v>
      </c>
      <c r="W28" s="113">
        <v>0</v>
      </c>
      <c r="X28" s="113">
        <v>0</v>
      </c>
      <c r="Y28" s="109">
        <v>0</v>
      </c>
      <c r="Z28" s="109">
        <v>0</v>
      </c>
      <c r="AB28" s="114">
        <f t="shared" si="1"/>
        <v>0</v>
      </c>
    </row>
    <row r="29" spans="1:28" x14ac:dyDescent="0.25">
      <c r="S29" s="112" t="s">
        <v>73</v>
      </c>
      <c r="T29" s="112"/>
      <c r="U29" s="113"/>
      <c r="V29" s="113">
        <v>0</v>
      </c>
      <c r="W29" s="113">
        <v>14</v>
      </c>
      <c r="X29" s="113">
        <v>23</v>
      </c>
      <c r="Y29" s="109">
        <v>20</v>
      </c>
      <c r="Z29" s="109">
        <v>23</v>
      </c>
      <c r="AB29" s="114">
        <f t="shared" si="1"/>
        <v>0.5</v>
      </c>
    </row>
    <row r="30" spans="1:28" x14ac:dyDescent="0.25">
      <c r="S30" s="112" t="s">
        <v>74</v>
      </c>
      <c r="T30" s="112"/>
      <c r="U30" s="113"/>
      <c r="V30" s="113">
        <v>0</v>
      </c>
      <c r="W30" s="113">
        <v>0</v>
      </c>
      <c r="X30" s="113">
        <v>1</v>
      </c>
      <c r="Y30" s="109">
        <v>8</v>
      </c>
      <c r="Z30" s="109">
        <v>4</v>
      </c>
      <c r="AB30" s="114">
        <f t="shared" si="1"/>
        <v>8.6956521739130432E-2</v>
      </c>
    </row>
    <row r="31" spans="1:28" x14ac:dyDescent="0.25">
      <c r="S31" s="112" t="s">
        <v>75</v>
      </c>
      <c r="T31" s="112"/>
      <c r="U31" s="113"/>
      <c r="V31" s="113">
        <v>0</v>
      </c>
      <c r="W31" s="113">
        <v>0</v>
      </c>
      <c r="X31" s="113">
        <v>1</v>
      </c>
      <c r="Y31" s="109">
        <v>0</v>
      </c>
      <c r="Z31" s="109">
        <v>0</v>
      </c>
      <c r="AB31" s="114">
        <f t="shared" si="1"/>
        <v>0</v>
      </c>
    </row>
    <row r="32" spans="1:28" ht="15.75" customHeight="1" x14ac:dyDescent="0.25">
      <c r="A32" s="60" t="str">
        <f>"Distribution of jobs per industry "&amp;"("&amp;Z2&amp;") *"</f>
        <v>Distribution of jobs per industry (2022-23)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76</v>
      </c>
      <c r="T32" s="112"/>
      <c r="U32" s="113"/>
      <c r="V32" s="113">
        <v>0</v>
      </c>
      <c r="W32" s="113">
        <v>0</v>
      </c>
      <c r="X32" s="113">
        <v>0</v>
      </c>
      <c r="Y32" s="109">
        <v>0</v>
      </c>
      <c r="Z32" s="109">
        <v>0</v>
      </c>
      <c r="AB32" s="114">
        <f t="shared" si="1"/>
        <v>0</v>
      </c>
    </row>
    <row r="33" spans="19:32" x14ac:dyDescent="0.25">
      <c r="S33" s="112" t="s">
        <v>77</v>
      </c>
      <c r="T33" s="112"/>
      <c r="U33" s="113"/>
      <c r="V33" s="113">
        <v>0</v>
      </c>
      <c r="W33" s="113">
        <v>3</v>
      </c>
      <c r="X33" s="113">
        <v>6</v>
      </c>
      <c r="Y33" s="109">
        <v>9</v>
      </c>
      <c r="Z33" s="109">
        <v>12</v>
      </c>
      <c r="AB33" s="114">
        <f t="shared" si="1"/>
        <v>0.2608695652173913</v>
      </c>
    </row>
    <row r="34" spans="19:32" x14ac:dyDescent="0.25">
      <c r="S34" s="115" t="s">
        <v>53</v>
      </c>
      <c r="T34" s="115"/>
      <c r="U34" s="116"/>
      <c r="V34" s="116">
        <v>0</v>
      </c>
      <c r="W34" s="116">
        <v>21</v>
      </c>
      <c r="X34" s="116">
        <v>35</v>
      </c>
      <c r="Y34" s="117">
        <v>42</v>
      </c>
      <c r="Z34" s="117">
        <v>46</v>
      </c>
      <c r="AA34" s="118"/>
      <c r="AB34" s="119">
        <f t="shared" si="1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85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0</v>
      </c>
      <c r="W37" s="109">
        <v>18</v>
      </c>
      <c r="X37" s="109">
        <v>25</v>
      </c>
      <c r="Y37" s="109">
        <v>31</v>
      </c>
      <c r="Z37" s="109">
        <v>23</v>
      </c>
      <c r="AB37" s="129">
        <f>Z37/Z40*100</f>
        <v>67.64705882352942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0</v>
      </c>
      <c r="W38" s="109">
        <v>0</v>
      </c>
      <c r="X38" s="109">
        <v>3</v>
      </c>
      <c r="Y38" s="109">
        <v>7</v>
      </c>
      <c r="Z38" s="109">
        <v>11</v>
      </c>
      <c r="AB38" s="129">
        <f>Z38/Z40*100</f>
        <v>32.352941176470587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0</v>
      </c>
      <c r="W40" s="109">
        <v>18</v>
      </c>
      <c r="X40" s="109">
        <v>28</v>
      </c>
      <c r="Y40" s="109">
        <v>38</v>
      </c>
      <c r="Z40" s="109">
        <v>34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0</v>
      </c>
      <c r="W45" s="109">
        <v>0</v>
      </c>
      <c r="X45" s="109">
        <v>0</v>
      </c>
      <c r="Y45" s="109">
        <v>0</v>
      </c>
      <c r="Z45" s="109">
        <v>0</v>
      </c>
    </row>
    <row r="46" spans="19:32" x14ac:dyDescent="0.25">
      <c r="S46" s="112" t="s">
        <v>38</v>
      </c>
      <c r="T46" s="112"/>
      <c r="U46" s="109"/>
      <c r="V46" s="109">
        <v>0</v>
      </c>
      <c r="W46" s="109">
        <v>0</v>
      </c>
      <c r="X46" s="109">
        <v>0</v>
      </c>
      <c r="Y46" s="109">
        <v>0</v>
      </c>
      <c r="Z46" s="109">
        <v>0</v>
      </c>
    </row>
    <row r="47" spans="19:32" x14ac:dyDescent="0.25">
      <c r="S47" s="112" t="s">
        <v>39</v>
      </c>
      <c r="T47" s="112"/>
      <c r="U47" s="109"/>
      <c r="V47" s="109">
        <v>0</v>
      </c>
      <c r="W47" s="109">
        <v>0</v>
      </c>
      <c r="X47" s="109">
        <v>3</v>
      </c>
      <c r="Y47" s="109">
        <v>0</v>
      </c>
      <c r="Z47" s="109">
        <v>6</v>
      </c>
    </row>
    <row r="48" spans="19:32" x14ac:dyDescent="0.25">
      <c r="S48" s="112" t="s">
        <v>40</v>
      </c>
      <c r="T48" s="112"/>
      <c r="U48" s="109"/>
      <c r="V48" s="109">
        <v>0</v>
      </c>
      <c r="W48" s="109">
        <v>0</v>
      </c>
      <c r="X48" s="109">
        <v>2</v>
      </c>
      <c r="Y48" s="109">
        <v>4</v>
      </c>
      <c r="Z48" s="109">
        <v>0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0</v>
      </c>
      <c r="W49" s="109">
        <v>0</v>
      </c>
      <c r="X49" s="109">
        <v>0</v>
      </c>
      <c r="Y49" s="109">
        <v>0</v>
      </c>
      <c r="Z49" s="109">
        <v>4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Belyuen (2022-23)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0</v>
      </c>
      <c r="W50" s="109">
        <v>0</v>
      </c>
      <c r="X50" s="109">
        <v>1</v>
      </c>
      <c r="Y50" s="109">
        <v>0</v>
      </c>
      <c r="Z50" s="109">
        <v>0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0</v>
      </c>
      <c r="W51" s="109">
        <v>0</v>
      </c>
      <c r="X51" s="109">
        <v>1</v>
      </c>
      <c r="Y51" s="109">
        <v>0</v>
      </c>
      <c r="Z51" s="109">
        <v>0</v>
      </c>
    </row>
    <row r="52" spans="1:26" ht="15" customHeight="1" x14ac:dyDescent="0.25">
      <c r="S52" s="112" t="s">
        <v>44</v>
      </c>
      <c r="T52" s="112"/>
      <c r="U52" s="109"/>
      <c r="V52" s="109">
        <v>0</v>
      </c>
      <c r="W52" s="109">
        <v>0</v>
      </c>
      <c r="X52" s="109">
        <v>1</v>
      </c>
      <c r="Y52" s="109">
        <v>0</v>
      </c>
      <c r="Z52" s="109">
        <v>0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0</v>
      </c>
      <c r="W53" s="109">
        <v>0</v>
      </c>
      <c r="X53" s="109">
        <v>1</v>
      </c>
      <c r="Y53" s="109">
        <v>0</v>
      </c>
      <c r="Z53" s="109">
        <v>0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0</v>
      </c>
      <c r="W54" s="109">
        <v>6</v>
      </c>
      <c r="X54" s="109">
        <v>3</v>
      </c>
      <c r="Y54" s="109">
        <v>4</v>
      </c>
      <c r="Z54" s="109">
        <v>4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0</v>
      </c>
      <c r="W55" s="109">
        <v>0</v>
      </c>
      <c r="X55" s="109">
        <v>0</v>
      </c>
      <c r="Y55" s="109">
        <v>0</v>
      </c>
      <c r="Z55" s="109">
        <v>0</v>
      </c>
    </row>
    <row r="56" spans="1:26" ht="15" customHeight="1" x14ac:dyDescent="0.25">
      <c r="S56" s="112" t="s">
        <v>48</v>
      </c>
      <c r="T56" s="112"/>
      <c r="U56" s="109"/>
      <c r="V56" s="109">
        <v>0</v>
      </c>
      <c r="W56" s="109">
        <v>0</v>
      </c>
      <c r="X56" s="109">
        <v>0</v>
      </c>
      <c r="Y56" s="109">
        <v>0</v>
      </c>
      <c r="Z56" s="109">
        <v>0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0</v>
      </c>
      <c r="W57" s="109">
        <v>0</v>
      </c>
      <c r="X57" s="109">
        <v>0</v>
      </c>
      <c r="Y57" s="109">
        <v>0</v>
      </c>
      <c r="Z57" s="109">
        <v>0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0</v>
      </c>
      <c r="X58" s="109">
        <v>0</v>
      </c>
      <c r="Y58" s="109">
        <v>0</v>
      </c>
      <c r="Z58" s="109">
        <v>0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0</v>
      </c>
      <c r="W61" s="109">
        <v>8</v>
      </c>
      <c r="X61" s="109">
        <v>12</v>
      </c>
      <c r="Y61" s="109">
        <v>12</v>
      </c>
      <c r="Z61" s="109">
        <v>20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0</v>
      </c>
      <c r="W64" s="109">
        <v>0</v>
      </c>
      <c r="X64" s="109">
        <v>0</v>
      </c>
      <c r="Y64" s="109">
        <v>0</v>
      </c>
      <c r="Z64" s="109">
        <v>0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Belyuen (2022-23)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0</v>
      </c>
      <c r="W65" s="109">
        <v>4</v>
      </c>
      <c r="X65" s="109">
        <v>1</v>
      </c>
      <c r="Y65" s="109">
        <v>0</v>
      </c>
      <c r="Z65" s="109">
        <v>0</v>
      </c>
    </row>
    <row r="66" spans="1:26" x14ac:dyDescent="0.25">
      <c r="S66" s="112" t="s">
        <v>39</v>
      </c>
      <c r="T66" s="112"/>
      <c r="U66" s="109"/>
      <c r="V66" s="109">
        <v>0</v>
      </c>
      <c r="W66" s="109">
        <v>0</v>
      </c>
      <c r="X66" s="109">
        <v>2</v>
      </c>
      <c r="Y66" s="109">
        <v>4</v>
      </c>
      <c r="Z66" s="109">
        <v>0</v>
      </c>
    </row>
    <row r="67" spans="1:26" x14ac:dyDescent="0.25">
      <c r="S67" s="112" t="s">
        <v>40</v>
      </c>
      <c r="T67" s="112"/>
      <c r="U67" s="109"/>
      <c r="V67" s="109">
        <v>0</v>
      </c>
      <c r="W67" s="109">
        <v>0</v>
      </c>
      <c r="X67" s="109">
        <v>7</v>
      </c>
      <c r="Y67" s="109">
        <v>7</v>
      </c>
      <c r="Z67" s="109">
        <v>7</v>
      </c>
    </row>
    <row r="68" spans="1:26" x14ac:dyDescent="0.25">
      <c r="S68" s="112" t="s">
        <v>41</v>
      </c>
      <c r="T68" s="112"/>
      <c r="U68" s="109"/>
      <c r="V68" s="109">
        <v>0</v>
      </c>
      <c r="W68" s="109">
        <v>0</v>
      </c>
      <c r="X68" s="109">
        <v>2</v>
      </c>
      <c r="Y68" s="109">
        <v>3</v>
      </c>
      <c r="Z68" s="109">
        <v>4</v>
      </c>
    </row>
    <row r="69" spans="1:26" x14ac:dyDescent="0.25">
      <c r="S69" s="112" t="s">
        <v>42</v>
      </c>
      <c r="T69" s="112"/>
      <c r="U69" s="109"/>
      <c r="V69" s="109">
        <v>0</v>
      </c>
      <c r="W69" s="109">
        <v>0</v>
      </c>
      <c r="X69" s="109">
        <v>3</v>
      </c>
      <c r="Y69" s="109">
        <v>5</v>
      </c>
      <c r="Z69" s="109">
        <v>0</v>
      </c>
    </row>
    <row r="70" spans="1:26" x14ac:dyDescent="0.25">
      <c r="S70" s="112" t="s">
        <v>43</v>
      </c>
      <c r="T70" s="112"/>
      <c r="U70" s="109"/>
      <c r="V70" s="109">
        <v>0</v>
      </c>
      <c r="W70" s="109">
        <v>0</v>
      </c>
      <c r="X70" s="109">
        <v>0</v>
      </c>
      <c r="Y70" s="109">
        <v>0</v>
      </c>
      <c r="Z70" s="109">
        <v>0</v>
      </c>
    </row>
    <row r="71" spans="1:26" x14ac:dyDescent="0.25">
      <c r="S71" s="112" t="s">
        <v>44</v>
      </c>
      <c r="T71" s="112"/>
      <c r="U71" s="109"/>
      <c r="V71" s="109">
        <v>0</v>
      </c>
      <c r="W71" s="109">
        <v>0</v>
      </c>
      <c r="X71" s="109">
        <v>2</v>
      </c>
      <c r="Y71" s="109">
        <v>0</v>
      </c>
      <c r="Z71" s="109">
        <v>0</v>
      </c>
    </row>
    <row r="72" spans="1:26" x14ac:dyDescent="0.25">
      <c r="S72" s="112" t="s">
        <v>45</v>
      </c>
      <c r="T72" s="112"/>
      <c r="U72" s="109"/>
      <c r="V72" s="109">
        <v>0</v>
      </c>
      <c r="W72" s="109">
        <v>4</v>
      </c>
      <c r="X72" s="109">
        <v>3</v>
      </c>
      <c r="Y72" s="109">
        <v>0</v>
      </c>
      <c r="Z72" s="109">
        <v>4</v>
      </c>
    </row>
    <row r="73" spans="1:26" x14ac:dyDescent="0.25">
      <c r="S73" s="112" t="s">
        <v>46</v>
      </c>
      <c r="T73" s="112"/>
      <c r="U73" s="109"/>
      <c r="V73" s="109">
        <v>0</v>
      </c>
      <c r="W73" s="109">
        <v>0</v>
      </c>
      <c r="X73" s="109">
        <v>1</v>
      </c>
      <c r="Y73" s="109">
        <v>0</v>
      </c>
      <c r="Z73" s="109">
        <v>0</v>
      </c>
    </row>
    <row r="74" spans="1:26" x14ac:dyDescent="0.25">
      <c r="S74" s="112" t="s">
        <v>47</v>
      </c>
      <c r="T74" s="112"/>
      <c r="U74" s="109"/>
      <c r="V74" s="109">
        <v>0</v>
      </c>
      <c r="W74" s="109">
        <v>0</v>
      </c>
      <c r="X74" s="109">
        <v>2</v>
      </c>
      <c r="Y74" s="109">
        <v>6</v>
      </c>
      <c r="Z74" s="109">
        <v>7</v>
      </c>
    </row>
    <row r="75" spans="1:26" x14ac:dyDescent="0.25">
      <c r="S75" s="112" t="s">
        <v>48</v>
      </c>
      <c r="T75" s="112"/>
      <c r="U75" s="109"/>
      <c r="V75" s="109">
        <v>0</v>
      </c>
      <c r="W75" s="109">
        <v>0</v>
      </c>
      <c r="X75" s="109">
        <v>0</v>
      </c>
      <c r="Y75" s="109">
        <v>0</v>
      </c>
      <c r="Z75" s="109">
        <v>0</v>
      </c>
    </row>
    <row r="76" spans="1:26" x14ac:dyDescent="0.25">
      <c r="S76" s="112" t="s">
        <v>49</v>
      </c>
      <c r="T76" s="112"/>
      <c r="U76" s="109"/>
      <c r="V76" s="109">
        <v>0</v>
      </c>
      <c r="W76" s="109">
        <v>0</v>
      </c>
      <c r="X76" s="109">
        <v>0</v>
      </c>
      <c r="Y76" s="109">
        <v>0</v>
      </c>
      <c r="Z76" s="109">
        <v>0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0</v>
      </c>
      <c r="Y77" s="109">
        <v>0</v>
      </c>
      <c r="Z77" s="109">
        <v>0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0</v>
      </c>
      <c r="W80" s="109">
        <v>14</v>
      </c>
      <c r="X80" s="109">
        <v>23</v>
      </c>
      <c r="Y80" s="109">
        <v>25</v>
      </c>
      <c r="Z80" s="109">
        <v>26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Belyuen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0</v>
      </c>
      <c r="W83" s="109">
        <v>0</v>
      </c>
      <c r="X83" s="109">
        <v>0</v>
      </c>
      <c r="Y83" s="109">
        <v>0</v>
      </c>
      <c r="Z83" s="109">
        <v>0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130</v>
      </c>
      <c r="G84" s="141"/>
      <c r="H84" s="47"/>
      <c r="I84" s="47"/>
      <c r="J84" s="47"/>
      <c r="K84" s="47"/>
      <c r="L84" s="141" t="s">
        <v>0</v>
      </c>
      <c r="M84" s="141"/>
      <c r="N84" s="141" t="s">
        <v>130</v>
      </c>
      <c r="O84" s="141"/>
      <c r="S84" s="112" t="s">
        <v>57</v>
      </c>
      <c r="T84" s="112"/>
      <c r="U84" s="109"/>
      <c r="V84" s="109">
        <v>0</v>
      </c>
      <c r="W84" s="109">
        <v>6</v>
      </c>
      <c r="X84" s="109">
        <v>4</v>
      </c>
      <c r="Y84" s="109">
        <v>6</v>
      </c>
      <c r="Z84" s="109">
        <v>6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2018-19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2018-19</v>
      </c>
      <c r="O85" s="141"/>
      <c r="S85" s="112" t="s">
        <v>125</v>
      </c>
      <c r="T85" s="112"/>
      <c r="U85" s="109"/>
      <c r="V85" s="109">
        <v>0</v>
      </c>
      <c r="W85" s="109">
        <v>0</v>
      </c>
      <c r="X85" s="109">
        <v>0</v>
      </c>
      <c r="Y85" s="109">
        <v>0</v>
      </c>
      <c r="Z85" s="109">
        <v>4</v>
      </c>
    </row>
    <row r="86" spans="1:30" ht="15" customHeight="1" x14ac:dyDescent="0.25">
      <c r="A86" s="48" t="s">
        <v>3</v>
      </c>
      <c r="B86" s="48"/>
      <c r="C86" s="56" t="str">
        <f>AB4</f>
        <v>45</v>
      </c>
      <c r="D86" s="93">
        <f t="shared" ref="D86:D91" si="2">AD4</f>
        <v>0</v>
      </c>
      <c r="E86" s="94">
        <f t="shared" ref="E86:E91" si="3">AD4</f>
        <v>0</v>
      </c>
      <c r="F86" s="93">
        <f t="shared" ref="F86:F91" si="4">AF4</f>
        <v>0</v>
      </c>
      <c r="G86" s="94">
        <f t="shared" ref="G86:G91" si="5">AF4</f>
        <v>0</v>
      </c>
      <c r="H86" s="56"/>
      <c r="I86" s="56"/>
      <c r="J86" s="140" t="str">
        <f>'State data for spotlight'!J4</f>
        <v>231,839</v>
      </c>
      <c r="K86" s="140"/>
      <c r="L86" s="93">
        <f>'State data for spotlight'!L4</f>
        <v>1.5457054005518778E-2</v>
      </c>
      <c r="M86" s="94">
        <f>'State data for spotlight'!L4</f>
        <v>1.5457054005518778E-2</v>
      </c>
      <c r="N86" s="93">
        <f>'State data for spotlight'!N4</f>
        <v>0.12496785307033509</v>
      </c>
      <c r="O86" s="94">
        <f>'State data for spotlight'!N4</f>
        <v>0.12496785307033509</v>
      </c>
      <c r="S86" s="112" t="s">
        <v>126</v>
      </c>
      <c r="T86" s="112"/>
      <c r="U86" s="109"/>
      <c r="V86" s="109">
        <v>0</v>
      </c>
      <c r="W86" s="109">
        <v>0</v>
      </c>
      <c r="X86" s="109">
        <v>0</v>
      </c>
      <c r="Y86" s="109">
        <v>4</v>
      </c>
      <c r="Z86" s="109">
        <v>0</v>
      </c>
    </row>
    <row r="87" spans="1:30" ht="15" customHeight="1" x14ac:dyDescent="0.25">
      <c r="A87" s="95" t="s">
        <v>4</v>
      </c>
      <c r="B87" s="48"/>
      <c r="C87" s="56" t="str">
        <f t="shared" ref="C87:C91" si="6">AB5</f>
        <v>20</v>
      </c>
      <c r="D87" s="93">
        <f t="shared" si="2"/>
        <v>0</v>
      </c>
      <c r="E87" s="94">
        <f t="shared" si="3"/>
        <v>0</v>
      </c>
      <c r="F87" s="93">
        <f t="shared" si="4"/>
        <v>0</v>
      </c>
      <c r="G87" s="94">
        <f t="shared" si="5"/>
        <v>0</v>
      </c>
      <c r="H87" s="56"/>
      <c r="I87" s="56"/>
      <c r="J87" s="140" t="str">
        <f>'State data for spotlight'!J5</f>
        <v>120,390</v>
      </c>
      <c r="K87" s="140"/>
      <c r="L87" s="93">
        <f>'State data for spotlight'!L5</f>
        <v>2.2967702465013229E-2</v>
      </c>
      <c r="M87" s="94">
        <f>'State data for spotlight'!L5</f>
        <v>2.2967702465013229E-2</v>
      </c>
      <c r="N87" s="93">
        <f>'State data for spotlight'!N5</f>
        <v>0.11692504661972225</v>
      </c>
      <c r="O87" s="94">
        <f>'State data for spotlight'!N5</f>
        <v>0.11692504661972225</v>
      </c>
      <c r="S87" s="112" t="s">
        <v>127</v>
      </c>
      <c r="T87" s="112"/>
      <c r="U87" s="109"/>
      <c r="V87" s="109">
        <v>0</v>
      </c>
      <c r="W87" s="109">
        <v>0</v>
      </c>
      <c r="X87" s="109">
        <v>0</v>
      </c>
      <c r="Y87" s="109">
        <v>0</v>
      </c>
      <c r="Z87" s="109">
        <v>0</v>
      </c>
    </row>
    <row r="88" spans="1:30" ht="15" customHeight="1" x14ac:dyDescent="0.25">
      <c r="A88" s="95" t="s">
        <v>5</v>
      </c>
      <c r="B88" s="48"/>
      <c r="C88" s="56" t="str">
        <f t="shared" si="6"/>
        <v>27</v>
      </c>
      <c r="D88" s="93">
        <f t="shared" si="2"/>
        <v>0</v>
      </c>
      <c r="E88" s="94">
        <f t="shared" si="3"/>
        <v>0</v>
      </c>
      <c r="F88" s="93">
        <f t="shared" si="4"/>
        <v>0</v>
      </c>
      <c r="G88" s="94">
        <f t="shared" si="5"/>
        <v>0</v>
      </c>
      <c r="H88" s="56"/>
      <c r="I88" s="56"/>
      <c r="J88" s="140" t="str">
        <f>'State data for spotlight'!J6</f>
        <v>111,242</v>
      </c>
      <c r="K88" s="140"/>
      <c r="L88" s="93">
        <f>'State data for spotlight'!L6</f>
        <v>7.5081738563393952E-3</v>
      </c>
      <c r="M88" s="94">
        <f>'State data for spotlight'!L6</f>
        <v>7.5081738563393952E-3</v>
      </c>
      <c r="N88" s="93">
        <f>'State data for spotlight'!N6</f>
        <v>0.13162365339816695</v>
      </c>
      <c r="O88" s="94">
        <f>'State data for spotlight'!N6</f>
        <v>0.13162365339816695</v>
      </c>
      <c r="S88" s="112" t="s">
        <v>128</v>
      </c>
      <c r="T88" s="112"/>
      <c r="U88" s="109"/>
      <c r="V88" s="109">
        <v>0</v>
      </c>
      <c r="W88" s="109">
        <v>0</v>
      </c>
      <c r="X88" s="109">
        <v>0</v>
      </c>
      <c r="Y88" s="109">
        <v>0</v>
      </c>
      <c r="Z88" s="109">
        <v>0</v>
      </c>
    </row>
    <row r="89" spans="1:30" ht="15" customHeight="1" x14ac:dyDescent="0.25">
      <c r="A89" s="48" t="s">
        <v>6</v>
      </c>
      <c r="B89" s="48"/>
      <c r="C89" s="56" t="str">
        <f t="shared" si="6"/>
        <v>35</v>
      </c>
      <c r="D89" s="93">
        <f t="shared" si="2"/>
        <v>0</v>
      </c>
      <c r="E89" s="94">
        <f t="shared" si="3"/>
        <v>0</v>
      </c>
      <c r="F89" s="93">
        <f t="shared" si="4"/>
        <v>0</v>
      </c>
      <c r="G89" s="94">
        <f t="shared" si="5"/>
        <v>0</v>
      </c>
      <c r="H89" s="56"/>
      <c r="I89" s="56"/>
      <c r="J89" s="140" t="str">
        <f>'State data for spotlight'!J7</f>
        <v>142,883</v>
      </c>
      <c r="K89" s="140"/>
      <c r="L89" s="93">
        <f>'State data for spotlight'!L7</f>
        <v>2.3575849618889366E-2</v>
      </c>
      <c r="M89" s="94">
        <f>'State data for spotlight'!L7</f>
        <v>2.3575849618889366E-2</v>
      </c>
      <c r="N89" s="93">
        <f>'State data for spotlight'!N7</f>
        <v>4.6355627485298756E-2</v>
      </c>
      <c r="O89" s="94">
        <f>'State data for spotlight'!N7</f>
        <v>4.6355627485298756E-2</v>
      </c>
      <c r="S89" s="112" t="s">
        <v>129</v>
      </c>
      <c r="T89" s="112"/>
      <c r="U89" s="109"/>
      <c r="V89" s="109">
        <v>0</v>
      </c>
      <c r="W89" s="109">
        <v>0</v>
      </c>
      <c r="X89" s="109">
        <v>0</v>
      </c>
      <c r="Y89" s="109">
        <v>0</v>
      </c>
      <c r="Z89" s="109">
        <v>0</v>
      </c>
    </row>
    <row r="90" spans="1:30" ht="15" customHeight="1" x14ac:dyDescent="0.25">
      <c r="A90" s="48" t="s">
        <v>95</v>
      </c>
      <c r="B90" s="48"/>
      <c r="C90" s="131" t="str">
        <f t="shared" si="6"/>
        <v>$6,750</v>
      </c>
      <c r="D90" s="93">
        <f t="shared" si="2"/>
        <v>0</v>
      </c>
      <c r="E90" s="94">
        <f t="shared" si="3"/>
        <v>0</v>
      </c>
      <c r="F90" s="93">
        <f t="shared" si="4"/>
        <v>0</v>
      </c>
      <c r="G90" s="94">
        <f t="shared" si="5"/>
        <v>0</v>
      </c>
      <c r="H90" s="56"/>
      <c r="I90" s="56"/>
      <c r="J90" s="56"/>
      <c r="K90" s="56" t="str">
        <f>'State data for spotlight'!J8</f>
        <v>$52,157</v>
      </c>
      <c r="L90" s="93">
        <f>'State data for spotlight'!L8</f>
        <v>3.730443858580057E-2</v>
      </c>
      <c r="M90" s="94">
        <f>'State data for spotlight'!L8</f>
        <v>3.730443858580057E-2</v>
      </c>
      <c r="N90" s="93">
        <f>'State data for spotlight'!N8</f>
        <v>6.8432071451983045E-2</v>
      </c>
      <c r="O90" s="94">
        <f>'State data for spotlight'!N8</f>
        <v>6.8432071451983045E-2</v>
      </c>
      <c r="S90" s="112" t="s">
        <v>58</v>
      </c>
      <c r="T90" s="112"/>
      <c r="U90" s="109"/>
      <c r="V90" s="109">
        <v>0</v>
      </c>
      <c r="W90" s="109">
        <v>0</v>
      </c>
      <c r="X90" s="109">
        <v>0</v>
      </c>
      <c r="Y90" s="109">
        <v>0</v>
      </c>
      <c r="Z90" s="109">
        <v>0</v>
      </c>
    </row>
    <row r="91" spans="1:30" ht="15" customHeight="1" x14ac:dyDescent="0.25">
      <c r="A91" s="48" t="s">
        <v>7</v>
      </c>
      <c r="B91" s="48"/>
      <c r="C91" s="131" t="str">
        <f t="shared" si="6"/>
        <v>$0.4 mil</v>
      </c>
      <c r="D91" s="93">
        <f t="shared" si="2"/>
        <v>0</v>
      </c>
      <c r="E91" s="94">
        <f t="shared" si="3"/>
        <v>0</v>
      </c>
      <c r="F91" s="93">
        <f t="shared" si="4"/>
        <v>0</v>
      </c>
      <c r="G91" s="94">
        <f t="shared" si="5"/>
        <v>0</v>
      </c>
      <c r="H91" s="56"/>
      <c r="I91" s="56"/>
      <c r="J91" s="56"/>
      <c r="K91" s="56" t="str">
        <f>'State data for spotlight'!J9</f>
        <v>$10.7 bil</v>
      </c>
      <c r="L91" s="93">
        <f>'State data for spotlight'!L9</f>
        <v>6.1565168558201044E-2</v>
      </c>
      <c r="M91" s="94">
        <f>'State data for spotlight'!L9</f>
        <v>6.1565168558201044E-2</v>
      </c>
      <c r="N91" s="93">
        <f>'State data for spotlight'!N9</f>
        <v>0.18858544211512585</v>
      </c>
      <c r="O91" s="94">
        <f>'State data for spotlight'!N9</f>
        <v>0.18858544211512585</v>
      </c>
      <c r="S91" s="115" t="s">
        <v>53</v>
      </c>
      <c r="T91" s="115"/>
      <c r="U91" s="109"/>
      <c r="V91" s="109">
        <v>0</v>
      </c>
      <c r="W91" s="109">
        <v>7</v>
      </c>
      <c r="X91" s="109">
        <v>8</v>
      </c>
      <c r="Y91" s="109">
        <v>11</v>
      </c>
      <c r="Z91" s="109">
        <v>11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131</v>
      </c>
      <c r="S93" s="112" t="s">
        <v>56</v>
      </c>
      <c r="T93" s="112"/>
      <c r="U93" s="109"/>
      <c r="V93" s="109">
        <v>0</v>
      </c>
      <c r="W93" s="109">
        <v>0</v>
      </c>
      <c r="X93" s="109">
        <v>0</v>
      </c>
      <c r="Y93" s="109">
        <v>0</v>
      </c>
      <c r="Z93" s="109">
        <v>0</v>
      </c>
    </row>
    <row r="94" spans="1:30" ht="15" customHeight="1" x14ac:dyDescent="0.25">
      <c r="A94" s="136" t="s">
        <v>132</v>
      </c>
      <c r="S94" s="112" t="s">
        <v>57</v>
      </c>
      <c r="T94" s="112"/>
      <c r="U94" s="109"/>
      <c r="V94" s="109">
        <v>0</v>
      </c>
      <c r="W94" s="109">
        <v>0</v>
      </c>
      <c r="X94" s="109">
        <v>0</v>
      </c>
      <c r="Y94" s="109">
        <v>0</v>
      </c>
      <c r="Z94" s="109">
        <v>3</v>
      </c>
    </row>
    <row r="95" spans="1:30" ht="15" customHeight="1" x14ac:dyDescent="0.25">
      <c r="A95" s="137" t="s">
        <v>159</v>
      </c>
      <c r="S95" s="112" t="s">
        <v>125</v>
      </c>
      <c r="T95" s="112"/>
      <c r="U95" s="109"/>
      <c r="V95" s="109">
        <v>0</v>
      </c>
      <c r="W95" s="109">
        <v>0</v>
      </c>
      <c r="X95" s="109">
        <v>0</v>
      </c>
      <c r="Y95" s="109">
        <v>0</v>
      </c>
      <c r="Z95" s="109">
        <v>0</v>
      </c>
    </row>
    <row r="96" spans="1:30" ht="15" customHeight="1" x14ac:dyDescent="0.25">
      <c r="A96" s="135" t="s">
        <v>151</v>
      </c>
      <c r="S96" s="112" t="s">
        <v>126</v>
      </c>
      <c r="T96" s="112"/>
      <c r="U96" s="109"/>
      <c r="V96" s="109">
        <v>0</v>
      </c>
      <c r="W96" s="109">
        <v>5</v>
      </c>
      <c r="X96" s="109">
        <v>6</v>
      </c>
      <c r="Y96" s="109">
        <v>6</v>
      </c>
      <c r="Z96" s="109">
        <v>4</v>
      </c>
    </row>
    <row r="97" spans="1:32" ht="15" customHeight="1" x14ac:dyDescent="0.25">
      <c r="A97" s="137" t="s">
        <v>164</v>
      </c>
      <c r="S97" s="112" t="s">
        <v>127</v>
      </c>
      <c r="T97" s="112"/>
      <c r="U97" s="109"/>
      <c r="V97" s="109">
        <v>0</v>
      </c>
      <c r="W97" s="109">
        <v>8</v>
      </c>
      <c r="X97" s="109">
        <v>3</v>
      </c>
      <c r="Y97" s="109">
        <v>8</v>
      </c>
      <c r="Z97" s="109">
        <v>3</v>
      </c>
    </row>
    <row r="98" spans="1:32" ht="15" customHeight="1" x14ac:dyDescent="0.25">
      <c r="A98" s="137" t="s">
        <v>167</v>
      </c>
      <c r="S98" s="112" t="s">
        <v>128</v>
      </c>
      <c r="T98" s="112"/>
      <c r="U98" s="109"/>
      <c r="V98" s="109">
        <v>0</v>
      </c>
      <c r="W98" s="109">
        <v>0</v>
      </c>
      <c r="X98" s="109">
        <v>0</v>
      </c>
      <c r="Y98" s="109">
        <v>0</v>
      </c>
      <c r="Z98" s="109">
        <v>0</v>
      </c>
    </row>
    <row r="99" spans="1:32" ht="15" customHeight="1" x14ac:dyDescent="0.25">
      <c r="S99" s="112" t="s">
        <v>129</v>
      </c>
      <c r="T99" s="112"/>
      <c r="U99" s="109"/>
      <c r="V99" s="109">
        <v>0</v>
      </c>
      <c r="W99" s="109">
        <v>0</v>
      </c>
      <c r="X99" s="109">
        <v>0</v>
      </c>
      <c r="Y99" s="109">
        <v>0</v>
      </c>
      <c r="Z99" s="109">
        <v>0</v>
      </c>
    </row>
    <row r="100" spans="1:32" ht="15" customHeight="1" x14ac:dyDescent="0.25">
      <c r="S100" s="112" t="s">
        <v>58</v>
      </c>
      <c r="T100" s="112"/>
      <c r="U100" s="109"/>
      <c r="V100" s="109">
        <v>0</v>
      </c>
      <c r="W100" s="109">
        <v>0</v>
      </c>
      <c r="X100" s="109">
        <v>0</v>
      </c>
      <c r="Y100" s="109">
        <v>0</v>
      </c>
      <c r="Z100" s="109">
        <v>0</v>
      </c>
    </row>
    <row r="101" spans="1:32" x14ac:dyDescent="0.25">
      <c r="A101" s="16"/>
      <c r="S101" s="115" t="s">
        <v>53</v>
      </c>
      <c r="T101" s="115"/>
      <c r="U101" s="109"/>
      <c r="V101" s="109">
        <v>0</v>
      </c>
      <c r="W101" s="109">
        <v>10</v>
      </c>
      <c r="X101" s="109">
        <v>18</v>
      </c>
      <c r="Y101" s="109">
        <v>23</v>
      </c>
      <c r="Z101" s="109">
        <v>22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133</v>
      </c>
      <c r="W103" s="103" t="s">
        <v>154</v>
      </c>
      <c r="X103" s="103" t="s">
        <v>162</v>
      </c>
      <c r="Y103" s="103" t="s">
        <v>165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0</v>
      </c>
      <c r="W104" s="109">
        <v>2</v>
      </c>
      <c r="X104" s="109">
        <v>3</v>
      </c>
      <c r="Y104" s="109">
        <v>3</v>
      </c>
      <c r="Z104" s="109">
        <v>4</v>
      </c>
      <c r="AB104" s="106" t="str">
        <f>TEXT(Z104,"###,###")</f>
        <v>4</v>
      </c>
      <c r="AD104" s="127">
        <f>Z104/($Z$4)*100</f>
        <v>8.8888888888888893</v>
      </c>
      <c r="AF104" s="106"/>
    </row>
    <row r="105" spans="1:32" x14ac:dyDescent="0.25">
      <c r="S105" s="112" t="s">
        <v>17</v>
      </c>
      <c r="T105" s="112"/>
      <c r="U105" s="109"/>
      <c r="V105" s="109">
        <v>0</v>
      </c>
      <c r="W105" s="109">
        <v>19</v>
      </c>
      <c r="X105" s="109">
        <v>31</v>
      </c>
      <c r="Y105" s="109">
        <v>36</v>
      </c>
      <c r="Z105" s="109">
        <v>43</v>
      </c>
      <c r="AB105" s="106" t="str">
        <f>TEXT(Z105,"###,###")</f>
        <v>43</v>
      </c>
      <c r="AD105" s="127">
        <f>Z105/($Z$4)*100</f>
        <v>95.555555555555557</v>
      </c>
      <c r="AF105" s="106"/>
    </row>
    <row r="106" spans="1:32" x14ac:dyDescent="0.25">
      <c r="S106" s="115" t="s">
        <v>53</v>
      </c>
      <c r="T106" s="115"/>
      <c r="U106" s="117"/>
      <c r="V106" s="117">
        <v>0</v>
      </c>
      <c r="W106" s="117">
        <v>21</v>
      </c>
      <c r="X106" s="117">
        <v>34</v>
      </c>
      <c r="Y106" s="117">
        <v>39</v>
      </c>
      <c r="Z106" s="117">
        <v>47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0</v>
      </c>
      <c r="W108" s="109">
        <v>0</v>
      </c>
      <c r="X108" s="109">
        <v>0</v>
      </c>
      <c r="Y108" s="109">
        <v>0</v>
      </c>
      <c r="Z108" s="109">
        <v>0</v>
      </c>
      <c r="AB108" s="106" t="str">
        <f>TEXT(Z108,"###,###")</f>
        <v/>
      </c>
      <c r="AD108" s="127">
        <f>Z108/($Z$4)*100</f>
        <v>0</v>
      </c>
      <c r="AF108" s="106"/>
    </row>
    <row r="109" spans="1:32" x14ac:dyDescent="0.25">
      <c r="S109" s="112" t="s">
        <v>20</v>
      </c>
      <c r="T109" s="112"/>
      <c r="U109" s="109"/>
      <c r="V109" s="109">
        <v>0</v>
      </c>
      <c r="W109" s="109">
        <v>0</v>
      </c>
      <c r="X109" s="109">
        <v>2</v>
      </c>
      <c r="Y109" s="109">
        <v>4</v>
      </c>
      <c r="Z109" s="109">
        <v>4</v>
      </c>
      <c r="AB109" s="106" t="str">
        <f>TEXT(Z109,"###,###")</f>
        <v>4</v>
      </c>
      <c r="AD109" s="127">
        <f>Z109/($Z$4)*100</f>
        <v>8.8888888888888893</v>
      </c>
      <c r="AF109" s="106"/>
    </row>
    <row r="110" spans="1:32" x14ac:dyDescent="0.25">
      <c r="S110" s="112" t="s">
        <v>21</v>
      </c>
      <c r="T110" s="112"/>
      <c r="U110" s="109"/>
      <c r="V110" s="109">
        <v>0</v>
      </c>
      <c r="W110" s="109">
        <v>16</v>
      </c>
      <c r="X110" s="109">
        <v>24</v>
      </c>
      <c r="Y110" s="109">
        <v>27</v>
      </c>
      <c r="Z110" s="109">
        <v>28</v>
      </c>
      <c r="AB110" s="106" t="str">
        <f>TEXT(Z110,"###,###")</f>
        <v>28</v>
      </c>
      <c r="AD110" s="127">
        <f>Z110/($Z$4)*100</f>
        <v>62.222222222222221</v>
      </c>
      <c r="AF110" s="106"/>
    </row>
    <row r="111" spans="1:32" x14ac:dyDescent="0.25">
      <c r="S111" s="112" t="s">
        <v>22</v>
      </c>
      <c r="T111" s="112"/>
      <c r="U111" s="109"/>
      <c r="V111" s="109">
        <v>0</v>
      </c>
      <c r="W111" s="109">
        <v>4</v>
      </c>
      <c r="X111" s="109">
        <v>8</v>
      </c>
      <c r="Y111" s="109">
        <v>10</v>
      </c>
      <c r="Z111" s="109">
        <v>10</v>
      </c>
      <c r="AB111" s="106" t="str">
        <f>TEXT(Z111,"###,###")</f>
        <v>10</v>
      </c>
      <c r="AD111" s="127">
        <f>Z111/($Z$4)*100</f>
        <v>22.222222222222221</v>
      </c>
      <c r="AF111" s="106"/>
    </row>
    <row r="112" spans="1:32" x14ac:dyDescent="0.25">
      <c r="S112" s="115" t="s">
        <v>53</v>
      </c>
      <c r="T112" s="115"/>
      <c r="U112" s="109"/>
      <c r="V112" s="109">
        <v>0</v>
      </c>
      <c r="W112" s="109">
        <v>20</v>
      </c>
      <c r="X112" s="109">
        <v>35</v>
      </c>
      <c r="Y112" s="109">
        <v>38</v>
      </c>
      <c r="Z112" s="109">
        <v>46</v>
      </c>
    </row>
    <row r="113" spans="19:32" x14ac:dyDescent="0.25">
      <c r="AB113" s="122" t="s">
        <v>24</v>
      </c>
      <c r="AC113" s="103"/>
      <c r="AD113" s="103" t="s">
        <v>122</v>
      </c>
      <c r="AF113" s="103" t="s">
        <v>123</v>
      </c>
    </row>
    <row r="114" spans="19:32" x14ac:dyDescent="0.25">
      <c r="S114" s="112" t="s">
        <v>86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87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96</v>
      </c>
      <c r="T118" s="128"/>
      <c r="U118" s="128"/>
      <c r="V118" s="128">
        <v>43</v>
      </c>
      <c r="W118" s="128">
        <v>42.79</v>
      </c>
      <c r="X118" s="128">
        <v>39.130000000000003</v>
      </c>
      <c r="Y118" s="128">
        <v>39.94</v>
      </c>
      <c r="Z118" s="128">
        <v>38.15</v>
      </c>
      <c r="AB118" s="106" t="str">
        <f>TEXT(Z118,"##.0")</f>
        <v>38.2</v>
      </c>
    </row>
    <row r="120" spans="19:32" x14ac:dyDescent="0.25">
      <c r="S120" s="98" t="s">
        <v>97</v>
      </c>
      <c r="T120" s="109"/>
      <c r="U120" s="109"/>
      <c r="V120" s="109">
        <v>0</v>
      </c>
      <c r="W120" s="109">
        <v>17</v>
      </c>
      <c r="X120" s="109">
        <v>33</v>
      </c>
      <c r="Y120" s="109">
        <v>33</v>
      </c>
      <c r="Z120" s="109">
        <v>33</v>
      </c>
      <c r="AB120" s="106" t="str">
        <f>TEXT(Z120,"###,###")</f>
        <v>33</v>
      </c>
    </row>
    <row r="121" spans="19:32" x14ac:dyDescent="0.25">
      <c r="S121" s="98" t="s">
        <v>98</v>
      </c>
      <c r="T121" s="109"/>
      <c r="U121" s="109"/>
      <c r="V121" s="109">
        <v>0</v>
      </c>
      <c r="W121" s="109">
        <v>0</v>
      </c>
      <c r="X121" s="109">
        <v>0</v>
      </c>
      <c r="Y121" s="109">
        <v>0</v>
      </c>
      <c r="Z121" s="109">
        <v>0</v>
      </c>
      <c r="AB121" s="106" t="str">
        <f>TEXT(Z121,"###,###")</f>
        <v/>
      </c>
    </row>
    <row r="122" spans="19:32" x14ac:dyDescent="0.25">
      <c r="S122" s="98" t="s">
        <v>99</v>
      </c>
      <c r="T122" s="109"/>
      <c r="U122" s="109"/>
      <c r="V122" s="109">
        <v>0</v>
      </c>
      <c r="W122" s="109">
        <v>0</v>
      </c>
      <c r="X122" s="109">
        <v>0</v>
      </c>
      <c r="Y122" s="109">
        <v>0</v>
      </c>
      <c r="Z122" s="109">
        <v>0</v>
      </c>
      <c r="AB122" s="106" t="str">
        <f>TEXT(Z122,"###,###")</f>
        <v/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100</v>
      </c>
      <c r="T124" s="109"/>
      <c r="U124" s="109"/>
      <c r="V124" s="109">
        <v>0</v>
      </c>
      <c r="W124" s="109">
        <v>17</v>
      </c>
      <c r="X124" s="109">
        <v>33</v>
      </c>
      <c r="Y124" s="109">
        <v>33</v>
      </c>
      <c r="Z124" s="109">
        <v>33</v>
      </c>
      <c r="AB124" s="106" t="str">
        <f>TEXT(Z124,"###,###")</f>
        <v>33</v>
      </c>
      <c r="AD124" s="124">
        <f>Z124/$Z$7*100</f>
        <v>94.285714285714278</v>
      </c>
    </row>
    <row r="125" spans="19:32" x14ac:dyDescent="0.25">
      <c r="S125" s="98" t="s">
        <v>101</v>
      </c>
      <c r="T125" s="109"/>
      <c r="U125" s="109"/>
      <c r="V125" s="109">
        <v>0</v>
      </c>
      <c r="W125" s="109">
        <v>0</v>
      </c>
      <c r="X125" s="109">
        <v>0</v>
      </c>
      <c r="Y125" s="109">
        <v>0</v>
      </c>
      <c r="Z125" s="109">
        <v>0</v>
      </c>
      <c r="AB125" s="106" t="str">
        <f>TEXT(Z125,"###,###")</f>
        <v/>
      </c>
      <c r="AD125" s="124">
        <f>Z125/$Z$7*100</f>
        <v>0</v>
      </c>
    </row>
    <row r="127" spans="19:32" x14ac:dyDescent="0.25">
      <c r="S127" s="98" t="s">
        <v>102</v>
      </c>
      <c r="T127" s="109"/>
      <c r="U127" s="109"/>
      <c r="V127" s="109">
        <v>0</v>
      </c>
      <c r="W127" s="109">
        <v>4</v>
      </c>
      <c r="X127" s="109">
        <v>10</v>
      </c>
      <c r="Y127" s="109">
        <v>8</v>
      </c>
      <c r="Z127" s="109">
        <v>10</v>
      </c>
      <c r="AB127" s="106" t="str">
        <f>TEXT(Z127,"###,###")</f>
        <v>10</v>
      </c>
      <c r="AD127" s="124">
        <f>Z127/$Z$7*100</f>
        <v>28.571428571428569</v>
      </c>
    </row>
    <row r="128" spans="19:32" x14ac:dyDescent="0.25">
      <c r="S128" s="98" t="s">
        <v>103</v>
      </c>
      <c r="T128" s="109"/>
      <c r="U128" s="109"/>
      <c r="V128" s="109">
        <v>0</v>
      </c>
      <c r="W128" s="109">
        <v>14</v>
      </c>
      <c r="X128" s="109">
        <v>16</v>
      </c>
      <c r="Y128" s="109">
        <v>25</v>
      </c>
      <c r="Z128" s="109">
        <v>18</v>
      </c>
      <c r="AB128" s="106" t="str">
        <f>TEXT(Z128,"###,###")</f>
        <v>18</v>
      </c>
      <c r="AD128" s="124">
        <f>Z128/$Z$7*100</f>
        <v>51.428571428571423</v>
      </c>
    </row>
    <row r="130" spans="19:20" x14ac:dyDescent="0.25">
      <c r="S130" s="98" t="s">
        <v>155</v>
      </c>
      <c r="T130" s="124">
        <v>94.285714285714278</v>
      </c>
    </row>
    <row r="131" spans="19:20" x14ac:dyDescent="0.25">
      <c r="S131" s="98" t="s">
        <v>156</v>
      </c>
      <c r="T131" s="124">
        <v>0</v>
      </c>
    </row>
    <row r="132" spans="19:20" x14ac:dyDescent="0.25">
      <c r="S132" s="98" t="s">
        <v>157</v>
      </c>
      <c r="T132" s="124">
        <v>0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DAADF01-786E-4FB2-A45A-FE677F89983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67AB14D4-A744-40D2-9375-1A39833734B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D18886AE-2311-4E2F-A657-52ABCDE5F0F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C4824230-8F54-4E6C-A860-F172072180E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F3C1D-F30A-4AD1-9E59-6A5DDBD6D0C8}">
  <sheetPr codeName="Sheet68">
    <tabColor theme="4" tint="-0.249977111117893"/>
  </sheetPr>
  <dimension ref="A1:AF136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107</v>
      </c>
      <c r="T1" s="96"/>
      <c r="U1" s="96"/>
      <c r="V1" s="96"/>
      <c r="W1" s="96"/>
      <c r="X1" s="96"/>
      <c r="Y1" s="97" t="s">
        <v>137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88</v>
      </c>
      <c r="U2" s="100" t="s">
        <v>124</v>
      </c>
      <c r="V2" s="100" t="s">
        <v>133</v>
      </c>
      <c r="W2" s="100" t="s">
        <v>154</v>
      </c>
      <c r="X2" s="100" t="s">
        <v>162</v>
      </c>
      <c r="Y2" s="100" t="s">
        <v>165</v>
      </c>
      <c r="Z2" s="100" t="s">
        <v>169</v>
      </c>
      <c r="AB2" s="142" t="str">
        <f>$Z$2</f>
        <v>2022-23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107</v>
      </c>
      <c r="Y3" s="102" t="s">
        <v>137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13.4 Central Desert, Northern Territory, 2022-23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714</v>
      </c>
      <c r="W4" s="105">
        <v>797</v>
      </c>
      <c r="X4" s="105">
        <v>894</v>
      </c>
      <c r="Y4" s="105">
        <v>991</v>
      </c>
      <c r="Z4" s="105">
        <v>1058</v>
      </c>
      <c r="AB4" s="106" t="str">
        <f>TEXT(Z4,"###,###")</f>
        <v>1,058</v>
      </c>
      <c r="AD4" s="107">
        <f>Z4/Y4-1</f>
        <v>6.7608476286579178E-2</v>
      </c>
      <c r="AF4" s="107">
        <f>Z4/V4-1</f>
        <v>0.4817927170868348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80</v>
      </c>
      <c r="T5" s="105"/>
      <c r="U5" s="105"/>
      <c r="V5" s="105">
        <v>341</v>
      </c>
      <c r="W5" s="105">
        <v>394</v>
      </c>
      <c r="X5" s="105">
        <v>472</v>
      </c>
      <c r="Y5" s="105">
        <v>499</v>
      </c>
      <c r="Z5" s="105">
        <v>525</v>
      </c>
      <c r="AB5" s="106" t="str">
        <f>TEXT(Z5,"###,###")</f>
        <v>525</v>
      </c>
      <c r="AD5" s="107">
        <f t="shared" ref="AD5:AD9" si="0">Z5/Y5-1</f>
        <v>5.2104208416833719E-2</v>
      </c>
      <c r="AF5" s="107">
        <f t="shared" ref="AF5:AF9" si="1">Z5/V5-1</f>
        <v>0.53958944281524923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81</v>
      </c>
      <c r="T6" s="105"/>
      <c r="U6" s="105"/>
      <c r="V6" s="105">
        <v>370</v>
      </c>
      <c r="W6" s="105">
        <v>400</v>
      </c>
      <c r="X6" s="105">
        <v>422</v>
      </c>
      <c r="Y6" s="105">
        <v>487</v>
      </c>
      <c r="Z6" s="105">
        <v>534</v>
      </c>
      <c r="AB6" s="106" t="str">
        <f>TEXT(Z6,"###,###")</f>
        <v>534</v>
      </c>
      <c r="AD6" s="107">
        <f t="shared" si="0"/>
        <v>9.6509240246406502E-2</v>
      </c>
      <c r="AF6" s="107">
        <f t="shared" si="1"/>
        <v>0.44324324324324316</v>
      </c>
    </row>
    <row r="7" spans="1:32" ht="16.5" customHeight="1" thickBot="1" x14ac:dyDescent="0.3">
      <c r="A7" s="60" t="str">
        <f>"QUICK STATS for "&amp;Z2&amp;" *"</f>
        <v>QUICK STATS for 2022-23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486</v>
      </c>
      <c r="W7" s="105">
        <v>540</v>
      </c>
      <c r="X7" s="105">
        <v>611</v>
      </c>
      <c r="Y7" s="105">
        <v>667</v>
      </c>
      <c r="Z7" s="105">
        <v>725</v>
      </c>
      <c r="AB7" s="106" t="str">
        <f>TEXT(Z7,"###,###")</f>
        <v>725</v>
      </c>
      <c r="AD7" s="107">
        <f t="shared" si="0"/>
        <v>8.6956521739130377E-2</v>
      </c>
      <c r="AF7" s="107">
        <f t="shared" si="1"/>
        <v>0.49176954732510292</v>
      </c>
    </row>
    <row r="8" spans="1:32" ht="17.25" customHeight="1" x14ac:dyDescent="0.25">
      <c r="A8" s="61" t="s">
        <v>12</v>
      </c>
      <c r="B8" s="62"/>
      <c r="C8" s="28"/>
      <c r="D8" s="63" t="str">
        <f>AB4</f>
        <v>1,058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725</v>
      </c>
      <c r="P8" s="64"/>
      <c r="S8" s="104" t="s">
        <v>82</v>
      </c>
      <c r="T8" s="105"/>
      <c r="U8" s="105"/>
      <c r="V8" s="105">
        <v>27971.5</v>
      </c>
      <c r="W8" s="105">
        <v>22235.200000000001</v>
      </c>
      <c r="X8" s="105">
        <v>19767</v>
      </c>
      <c r="Y8" s="105">
        <v>22405</v>
      </c>
      <c r="Z8" s="105">
        <v>26470.959999999999</v>
      </c>
      <c r="AB8" s="106" t="str">
        <f>TEXT(Z8,"$###,###")</f>
        <v>$26,471</v>
      </c>
      <c r="AD8" s="107">
        <f t="shared" si="0"/>
        <v>0.18147556349029226</v>
      </c>
      <c r="AF8" s="107">
        <f t="shared" si="1"/>
        <v>-5.3645317555368943E-2</v>
      </c>
    </row>
    <row r="9" spans="1:32" x14ac:dyDescent="0.25">
      <c r="A9" s="29" t="s">
        <v>14</v>
      </c>
      <c r="B9" s="68"/>
      <c r="C9" s="69"/>
      <c r="D9" s="70">
        <f>AD104</f>
        <v>49.621928166351609</v>
      </c>
      <c r="E9" s="71" t="s">
        <v>83</v>
      </c>
      <c r="F9" s="23"/>
      <c r="G9" s="72" t="s">
        <v>80</v>
      </c>
      <c r="H9" s="69"/>
      <c r="I9" s="68"/>
      <c r="J9" s="69"/>
      <c r="K9" s="68"/>
      <c r="L9" s="68"/>
      <c r="M9" s="73"/>
      <c r="N9" s="69"/>
      <c r="O9" s="70">
        <f>AD127</f>
        <v>49.103448275862071</v>
      </c>
      <c r="P9" s="71" t="s">
        <v>83</v>
      </c>
      <c r="S9" s="104" t="s">
        <v>7</v>
      </c>
      <c r="T9" s="105"/>
      <c r="U9" s="105"/>
      <c r="V9" s="105">
        <v>20904011</v>
      </c>
      <c r="W9" s="105">
        <v>21676224</v>
      </c>
      <c r="X9" s="105">
        <v>22485279</v>
      </c>
      <c r="Y9" s="105">
        <v>27414572</v>
      </c>
      <c r="Z9" s="105">
        <v>30075324</v>
      </c>
      <c r="AB9" s="106" t="str">
        <f>TEXT(Z9/1000000,"$#,###.0")&amp;" mil"</f>
        <v>$30.1 mil</v>
      </c>
      <c r="AD9" s="107">
        <f t="shared" si="0"/>
        <v>9.7056120372771115E-2</v>
      </c>
      <c r="AF9" s="107">
        <f t="shared" si="1"/>
        <v>0.43873460456942937</v>
      </c>
    </row>
    <row r="10" spans="1:32" x14ac:dyDescent="0.25">
      <c r="A10" s="29" t="s">
        <v>17</v>
      </c>
      <c r="B10" s="68"/>
      <c r="C10" s="69"/>
      <c r="D10" s="70">
        <f>AD105</f>
        <v>48.487712665406427</v>
      </c>
      <c r="E10" s="71" t="s">
        <v>83</v>
      </c>
      <c r="F10" s="23"/>
      <c r="G10" s="72" t="s">
        <v>81</v>
      </c>
      <c r="H10" s="69"/>
      <c r="I10" s="68"/>
      <c r="J10" s="69"/>
      <c r="K10" s="68"/>
      <c r="L10" s="68"/>
      <c r="M10" s="73"/>
      <c r="N10" s="69"/>
      <c r="O10" s="70">
        <f>AD128</f>
        <v>49.931034482758619</v>
      </c>
      <c r="P10" s="71" t="s">
        <v>83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84</v>
      </c>
      <c r="H11" s="76"/>
      <c r="I11" s="77"/>
      <c r="J11" s="77"/>
      <c r="K11" s="77"/>
      <c r="L11" s="77"/>
      <c r="M11" s="68"/>
      <c r="N11" s="69"/>
      <c r="O11" s="70">
        <f>T130</f>
        <v>95.862068965517238</v>
      </c>
      <c r="P11" s="71" t="s">
        <v>83</v>
      </c>
      <c r="S11" s="104" t="s">
        <v>29</v>
      </c>
      <c r="T11" s="109"/>
      <c r="U11" s="109"/>
      <c r="V11" s="109">
        <v>696</v>
      </c>
      <c r="W11" s="109">
        <v>785</v>
      </c>
      <c r="X11" s="109">
        <v>876</v>
      </c>
      <c r="Y11" s="109">
        <v>972</v>
      </c>
      <c r="Z11" s="109">
        <v>1032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0.55172413793103448</v>
      </c>
      <c r="P12" s="71" t="s">
        <v>83</v>
      </c>
      <c r="S12" s="104" t="s">
        <v>30</v>
      </c>
      <c r="T12" s="109"/>
      <c r="U12" s="109"/>
      <c r="V12" s="109">
        <v>15</v>
      </c>
      <c r="W12" s="109">
        <v>15</v>
      </c>
      <c r="X12" s="109">
        <v>18</v>
      </c>
      <c r="Y12" s="109">
        <v>18</v>
      </c>
      <c r="Z12" s="109">
        <v>33</v>
      </c>
    </row>
    <row r="13" spans="1:32" ht="15" customHeight="1" x14ac:dyDescent="0.25">
      <c r="A13" s="29" t="s">
        <v>19</v>
      </c>
      <c r="B13" s="69"/>
      <c r="C13" s="69"/>
      <c r="D13" s="70">
        <f>AD108</f>
        <v>7.9395085066162565</v>
      </c>
      <c r="E13" s="71" t="s">
        <v>83</v>
      </c>
      <c r="F13" s="23"/>
      <c r="G13" s="143" t="s">
        <v>158</v>
      </c>
      <c r="H13" s="144"/>
      <c r="I13" s="144"/>
      <c r="J13" s="144"/>
      <c r="K13" s="144"/>
      <c r="L13" s="144"/>
      <c r="M13" s="78"/>
      <c r="N13" s="69"/>
      <c r="O13" s="70">
        <f>T132</f>
        <v>2.896551724137931</v>
      </c>
      <c r="P13" s="71" t="s">
        <v>83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16.351606805293006</v>
      </c>
      <c r="E14" s="71" t="s">
        <v>83</v>
      </c>
      <c r="F14" s="23"/>
      <c r="G14" s="75" t="s">
        <v>93</v>
      </c>
      <c r="H14" s="68"/>
      <c r="I14" s="68"/>
      <c r="J14" s="68"/>
      <c r="K14" s="74"/>
      <c r="L14" s="69"/>
      <c r="M14" s="68"/>
      <c r="N14" s="69"/>
      <c r="O14" s="74" t="str">
        <f>AB118</f>
        <v>39.8</v>
      </c>
      <c r="P14" s="71" t="s">
        <v>94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26.843100189035919</v>
      </c>
      <c r="E15" s="71" t="s">
        <v>83</v>
      </c>
      <c r="F15" s="23"/>
      <c r="G15" s="32" t="s">
        <v>152</v>
      </c>
      <c r="H15" s="69"/>
      <c r="I15" s="69"/>
      <c r="J15" s="69"/>
      <c r="K15" s="79"/>
      <c r="L15" s="69"/>
      <c r="M15" s="69"/>
      <c r="N15" s="69"/>
      <c r="O15" s="70">
        <f>AB38</f>
        <v>21.733149931224212</v>
      </c>
      <c r="P15" s="71" t="s">
        <v>83</v>
      </c>
      <c r="S15" s="112" t="s">
        <v>59</v>
      </c>
      <c r="T15" s="112"/>
      <c r="U15" s="113"/>
      <c r="V15" s="113">
        <v>20</v>
      </c>
      <c r="W15" s="113">
        <v>29</v>
      </c>
      <c r="X15" s="113">
        <v>34</v>
      </c>
      <c r="Y15" s="109">
        <v>30</v>
      </c>
      <c r="Z15" s="109">
        <v>59</v>
      </c>
      <c r="AB15" s="114">
        <f t="shared" ref="AB15:AB34" si="2">IF(Z15="np",0,Z15/$Z$34)</f>
        <v>5.5555555555555552E-2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46.786389413988658</v>
      </c>
      <c r="E16" s="82" t="s">
        <v>83</v>
      </c>
      <c r="F16" s="23"/>
      <c r="G16" s="83" t="s">
        <v>153</v>
      </c>
      <c r="H16" s="34"/>
      <c r="I16" s="34"/>
      <c r="J16" s="34"/>
      <c r="K16" s="35"/>
      <c r="L16" s="34"/>
      <c r="M16" s="34"/>
      <c r="N16" s="34"/>
      <c r="O16" s="81">
        <f>AB37</f>
        <v>78.266850068775796</v>
      </c>
      <c r="P16" s="36" t="s">
        <v>83</v>
      </c>
      <c r="S16" s="112" t="s">
        <v>60</v>
      </c>
      <c r="T16" s="112"/>
      <c r="U16" s="113"/>
      <c r="V16" s="113">
        <v>3</v>
      </c>
      <c r="W16" s="113">
        <v>0</v>
      </c>
      <c r="X16" s="113">
        <v>2</v>
      </c>
      <c r="Y16" s="109">
        <v>0</v>
      </c>
      <c r="Z16" s="109">
        <v>0</v>
      </c>
      <c r="AB16" s="114">
        <f t="shared" si="2"/>
        <v>0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61</v>
      </c>
      <c r="T17" s="112"/>
      <c r="U17" s="113"/>
      <c r="V17" s="113">
        <v>6</v>
      </c>
      <c r="W17" s="113">
        <v>0</v>
      </c>
      <c r="X17" s="113">
        <v>6</v>
      </c>
      <c r="Y17" s="109">
        <v>6</v>
      </c>
      <c r="Z17" s="109">
        <v>7</v>
      </c>
      <c r="AB17" s="114">
        <f t="shared" si="2"/>
        <v>6.5913370998116763E-3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163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62</v>
      </c>
      <c r="T18" s="112"/>
      <c r="U18" s="113"/>
      <c r="V18" s="113">
        <v>0</v>
      </c>
      <c r="W18" s="113">
        <v>0</v>
      </c>
      <c r="X18" s="113">
        <v>0</v>
      </c>
      <c r="Y18" s="109">
        <v>0</v>
      </c>
      <c r="Z18" s="109">
        <v>0</v>
      </c>
      <c r="AB18" s="114">
        <f t="shared" si="2"/>
        <v>0</v>
      </c>
    </row>
    <row r="19" spans="1:28" x14ac:dyDescent="0.25">
      <c r="A19" s="60" t="str">
        <f>$S$1&amp;" ("&amp;$V$2&amp;" to "&amp;$Z$2&amp;")"</f>
        <v>Central Desert (2018-19 to 2022-23)</v>
      </c>
      <c r="B19" s="60"/>
      <c r="C19" s="60"/>
      <c r="D19" s="60"/>
      <c r="E19" s="60"/>
      <c r="F19" s="60"/>
      <c r="G19" s="60" t="str">
        <f>$S$1&amp;" ("&amp;$V$2&amp;" to "&amp;$Z$2&amp;")"</f>
        <v>Central Desert (2018-19 to 2022-23)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63</v>
      </c>
      <c r="T19" s="112"/>
      <c r="U19" s="113"/>
      <c r="V19" s="113">
        <v>6</v>
      </c>
      <c r="W19" s="113">
        <v>17</v>
      </c>
      <c r="X19" s="113">
        <v>39</v>
      </c>
      <c r="Y19" s="109">
        <v>24</v>
      </c>
      <c r="Z19" s="109">
        <v>43</v>
      </c>
      <c r="AB19" s="114">
        <f t="shared" si="2"/>
        <v>4.0489642184557438E-2</v>
      </c>
    </row>
    <row r="20" spans="1:28" x14ac:dyDescent="0.25">
      <c r="S20" s="112" t="s">
        <v>64</v>
      </c>
      <c r="T20" s="112"/>
      <c r="U20" s="113"/>
      <c r="V20" s="113">
        <v>4</v>
      </c>
      <c r="W20" s="113">
        <v>4</v>
      </c>
      <c r="X20" s="113">
        <v>2</v>
      </c>
      <c r="Y20" s="109">
        <v>6</v>
      </c>
      <c r="Z20" s="109">
        <v>0</v>
      </c>
      <c r="AB20" s="114">
        <f t="shared" si="2"/>
        <v>0</v>
      </c>
    </row>
    <row r="21" spans="1:28" x14ac:dyDescent="0.25">
      <c r="S21" s="112" t="s">
        <v>65</v>
      </c>
      <c r="T21" s="112"/>
      <c r="U21" s="113"/>
      <c r="V21" s="113">
        <v>53</v>
      </c>
      <c r="W21" s="113">
        <v>64</v>
      </c>
      <c r="X21" s="113">
        <v>82</v>
      </c>
      <c r="Y21" s="109">
        <v>107</v>
      </c>
      <c r="Z21" s="109">
        <v>93</v>
      </c>
      <c r="AB21" s="114">
        <f t="shared" si="2"/>
        <v>8.7570621468926552E-2</v>
      </c>
    </row>
    <row r="22" spans="1:28" x14ac:dyDescent="0.25">
      <c r="S22" s="112" t="s">
        <v>66</v>
      </c>
      <c r="T22" s="112"/>
      <c r="U22" s="113"/>
      <c r="V22" s="113">
        <v>14</v>
      </c>
      <c r="W22" s="113">
        <v>18</v>
      </c>
      <c r="X22" s="113">
        <v>17</v>
      </c>
      <c r="Y22" s="109">
        <v>23</v>
      </c>
      <c r="Z22" s="109">
        <v>33</v>
      </c>
      <c r="AB22" s="114">
        <f t="shared" si="2"/>
        <v>3.1073446327683617E-2</v>
      </c>
    </row>
    <row r="23" spans="1:28" x14ac:dyDescent="0.25">
      <c r="S23" s="112" t="s">
        <v>67</v>
      </c>
      <c r="T23" s="112"/>
      <c r="U23" s="113"/>
      <c r="V23" s="113">
        <v>0</v>
      </c>
      <c r="W23" s="113">
        <v>7</v>
      </c>
      <c r="X23" s="113">
        <v>3</v>
      </c>
      <c r="Y23" s="109">
        <v>7</v>
      </c>
      <c r="Z23" s="109">
        <v>6</v>
      </c>
      <c r="AB23" s="114">
        <f t="shared" si="2"/>
        <v>5.6497175141242938E-3</v>
      </c>
    </row>
    <row r="24" spans="1:28" x14ac:dyDescent="0.25">
      <c r="S24" s="112" t="s">
        <v>68</v>
      </c>
      <c r="T24" s="112"/>
      <c r="U24" s="113"/>
      <c r="V24" s="113">
        <v>0</v>
      </c>
      <c r="W24" s="113">
        <v>8</v>
      </c>
      <c r="X24" s="113">
        <v>11</v>
      </c>
      <c r="Y24" s="109">
        <v>6</v>
      </c>
      <c r="Z24" s="109">
        <v>4</v>
      </c>
      <c r="AB24" s="114">
        <f t="shared" si="2"/>
        <v>3.766478342749529E-3</v>
      </c>
    </row>
    <row r="25" spans="1:28" x14ac:dyDescent="0.25">
      <c r="S25" s="112" t="s">
        <v>69</v>
      </c>
      <c r="T25" s="112"/>
      <c r="U25" s="113"/>
      <c r="V25" s="113">
        <v>6</v>
      </c>
      <c r="W25" s="113">
        <v>0</v>
      </c>
      <c r="X25" s="113">
        <v>3</v>
      </c>
      <c r="Y25" s="109">
        <v>9</v>
      </c>
      <c r="Z25" s="109">
        <v>6</v>
      </c>
      <c r="AB25" s="114">
        <f t="shared" si="2"/>
        <v>5.6497175141242938E-3</v>
      </c>
    </row>
    <row r="26" spans="1:28" x14ac:dyDescent="0.25">
      <c r="S26" s="112" t="s">
        <v>70</v>
      </c>
      <c r="T26" s="112"/>
      <c r="U26" s="113"/>
      <c r="V26" s="113">
        <v>7</v>
      </c>
      <c r="W26" s="113">
        <v>17</v>
      </c>
      <c r="X26" s="113">
        <v>13</v>
      </c>
      <c r="Y26" s="109">
        <v>23</v>
      </c>
      <c r="Z26" s="109">
        <v>12</v>
      </c>
      <c r="AB26" s="114">
        <f t="shared" si="2"/>
        <v>1.1299435028248588E-2</v>
      </c>
    </row>
    <row r="27" spans="1:28" x14ac:dyDescent="0.25">
      <c r="S27" s="112" t="s">
        <v>71</v>
      </c>
      <c r="T27" s="112"/>
      <c r="U27" s="113"/>
      <c r="V27" s="113">
        <v>43</v>
      </c>
      <c r="W27" s="113">
        <v>49</v>
      </c>
      <c r="X27" s="113">
        <v>62</v>
      </c>
      <c r="Y27" s="109">
        <v>49</v>
      </c>
      <c r="Z27" s="109">
        <v>37</v>
      </c>
      <c r="AB27" s="114">
        <f t="shared" si="2"/>
        <v>3.4839924670433148E-2</v>
      </c>
    </row>
    <row r="28" spans="1:28" x14ac:dyDescent="0.25">
      <c r="S28" s="112" t="s">
        <v>72</v>
      </c>
      <c r="T28" s="112"/>
      <c r="U28" s="113"/>
      <c r="V28" s="113">
        <v>19</v>
      </c>
      <c r="W28" s="113">
        <v>24</v>
      </c>
      <c r="X28" s="113">
        <v>14</v>
      </c>
      <c r="Y28" s="109">
        <v>16</v>
      </c>
      <c r="Z28" s="109">
        <v>16</v>
      </c>
      <c r="AB28" s="114">
        <f t="shared" si="2"/>
        <v>1.5065913370998116E-2</v>
      </c>
    </row>
    <row r="29" spans="1:28" x14ac:dyDescent="0.25">
      <c r="S29" s="112" t="s">
        <v>73</v>
      </c>
      <c r="T29" s="112"/>
      <c r="U29" s="113"/>
      <c r="V29" s="113">
        <v>158</v>
      </c>
      <c r="W29" s="113">
        <v>134</v>
      </c>
      <c r="X29" s="113">
        <v>177</v>
      </c>
      <c r="Y29" s="109">
        <v>250</v>
      </c>
      <c r="Z29" s="109">
        <v>270</v>
      </c>
      <c r="AB29" s="114">
        <f t="shared" si="2"/>
        <v>0.25423728813559321</v>
      </c>
    </row>
    <row r="30" spans="1:28" x14ac:dyDescent="0.25">
      <c r="S30" s="112" t="s">
        <v>74</v>
      </c>
      <c r="T30" s="112"/>
      <c r="U30" s="113"/>
      <c r="V30" s="113">
        <v>84</v>
      </c>
      <c r="W30" s="113">
        <v>115</v>
      </c>
      <c r="X30" s="113">
        <v>139</v>
      </c>
      <c r="Y30" s="109">
        <v>174</v>
      </c>
      <c r="Z30" s="109">
        <v>167</v>
      </c>
      <c r="AB30" s="114">
        <f t="shared" si="2"/>
        <v>0.15725047080979285</v>
      </c>
    </row>
    <row r="31" spans="1:28" x14ac:dyDescent="0.25">
      <c r="S31" s="112" t="s">
        <v>75</v>
      </c>
      <c r="T31" s="112"/>
      <c r="U31" s="113"/>
      <c r="V31" s="113">
        <v>152</v>
      </c>
      <c r="W31" s="113">
        <v>191</v>
      </c>
      <c r="X31" s="113">
        <v>157</v>
      </c>
      <c r="Y31" s="109">
        <v>108</v>
      </c>
      <c r="Z31" s="109">
        <v>143</v>
      </c>
      <c r="AB31" s="114">
        <f t="shared" si="2"/>
        <v>0.13465160075329566</v>
      </c>
    </row>
    <row r="32" spans="1:28" ht="15.75" customHeight="1" x14ac:dyDescent="0.25">
      <c r="A32" s="60" t="str">
        <f>"Distribution of jobs per industry "&amp;"("&amp;Z2&amp;") *"</f>
        <v>Distribution of jobs per industry (2022-23)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76</v>
      </c>
      <c r="T32" s="112"/>
      <c r="U32" s="113"/>
      <c r="V32" s="113">
        <v>6</v>
      </c>
      <c r="W32" s="113">
        <v>7</v>
      </c>
      <c r="X32" s="113">
        <v>7</v>
      </c>
      <c r="Y32" s="109">
        <v>8</v>
      </c>
      <c r="Z32" s="109">
        <v>19</v>
      </c>
      <c r="AB32" s="114">
        <f t="shared" si="2"/>
        <v>1.7890772128060263E-2</v>
      </c>
    </row>
    <row r="33" spans="19:32" x14ac:dyDescent="0.25">
      <c r="S33" s="112" t="s">
        <v>77</v>
      </c>
      <c r="T33" s="112"/>
      <c r="U33" s="113"/>
      <c r="V33" s="113">
        <v>99</v>
      </c>
      <c r="W33" s="113">
        <v>91</v>
      </c>
      <c r="X33" s="113">
        <v>108</v>
      </c>
      <c r="Y33" s="109">
        <v>125</v>
      </c>
      <c r="Z33" s="109">
        <v>135</v>
      </c>
      <c r="AB33" s="114">
        <f t="shared" si="2"/>
        <v>0.1271186440677966</v>
      </c>
    </row>
    <row r="34" spans="19:32" x14ac:dyDescent="0.25">
      <c r="S34" s="115" t="s">
        <v>53</v>
      </c>
      <c r="T34" s="115"/>
      <c r="U34" s="116"/>
      <c r="V34" s="116">
        <v>713</v>
      </c>
      <c r="W34" s="116">
        <v>798</v>
      </c>
      <c r="X34" s="116">
        <v>894</v>
      </c>
      <c r="Y34" s="117">
        <v>989</v>
      </c>
      <c r="Z34" s="117">
        <v>1062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85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383</v>
      </c>
      <c r="W37" s="109">
        <v>409</v>
      </c>
      <c r="X37" s="109">
        <v>475</v>
      </c>
      <c r="Y37" s="109">
        <v>525</v>
      </c>
      <c r="Z37" s="109">
        <v>569</v>
      </c>
      <c r="AB37" s="129">
        <f>Z37/Z40*100</f>
        <v>78.266850068775796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108</v>
      </c>
      <c r="W38" s="109">
        <v>130</v>
      </c>
      <c r="X38" s="109">
        <v>136</v>
      </c>
      <c r="Y38" s="109">
        <v>143</v>
      </c>
      <c r="Z38" s="109">
        <v>158</v>
      </c>
      <c r="AB38" s="129">
        <f>Z38/Z40*100</f>
        <v>21.733149931224212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491</v>
      </c>
      <c r="W40" s="109">
        <v>539</v>
      </c>
      <c r="X40" s="109">
        <v>611</v>
      </c>
      <c r="Y40" s="109">
        <v>668</v>
      </c>
      <c r="Z40" s="109">
        <v>727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1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6</v>
      </c>
      <c r="W45" s="109">
        <v>0</v>
      </c>
      <c r="X45" s="109">
        <v>2</v>
      </c>
      <c r="Y45" s="109">
        <v>0</v>
      </c>
      <c r="Z45" s="109">
        <v>0</v>
      </c>
    </row>
    <row r="46" spans="19:32" x14ac:dyDescent="0.25">
      <c r="S46" s="112" t="s">
        <v>38</v>
      </c>
      <c r="T46" s="112"/>
      <c r="U46" s="109"/>
      <c r="V46" s="109">
        <v>8</v>
      </c>
      <c r="W46" s="109">
        <v>15</v>
      </c>
      <c r="X46" s="109">
        <v>18</v>
      </c>
      <c r="Y46" s="109">
        <v>15</v>
      </c>
      <c r="Z46" s="109">
        <v>18</v>
      </c>
    </row>
    <row r="47" spans="19:32" x14ac:dyDescent="0.25">
      <c r="S47" s="112" t="s">
        <v>39</v>
      </c>
      <c r="T47" s="112"/>
      <c r="U47" s="109"/>
      <c r="V47" s="109">
        <v>26</v>
      </c>
      <c r="W47" s="109">
        <v>29</v>
      </c>
      <c r="X47" s="109">
        <v>46</v>
      </c>
      <c r="Y47" s="109">
        <v>38</v>
      </c>
      <c r="Z47" s="109">
        <v>49</v>
      </c>
    </row>
    <row r="48" spans="19:32" x14ac:dyDescent="0.25">
      <c r="S48" s="112" t="s">
        <v>40</v>
      </c>
      <c r="T48" s="112"/>
      <c r="U48" s="109"/>
      <c r="V48" s="109">
        <v>48</v>
      </c>
      <c r="W48" s="109">
        <v>42</v>
      </c>
      <c r="X48" s="109">
        <v>87</v>
      </c>
      <c r="Y48" s="109">
        <v>72</v>
      </c>
      <c r="Z48" s="109">
        <v>57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42</v>
      </c>
      <c r="W49" s="109">
        <v>46</v>
      </c>
      <c r="X49" s="109">
        <v>50</v>
      </c>
      <c r="Y49" s="109">
        <v>56</v>
      </c>
      <c r="Z49" s="109">
        <v>75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Central Desert (2022-23)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43</v>
      </c>
      <c r="W50" s="109">
        <v>64</v>
      </c>
      <c r="X50" s="109">
        <v>52</v>
      </c>
      <c r="Y50" s="109">
        <v>60</v>
      </c>
      <c r="Z50" s="109">
        <v>75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37</v>
      </c>
      <c r="W51" s="109">
        <v>50</v>
      </c>
      <c r="X51" s="109">
        <v>57</v>
      </c>
      <c r="Y51" s="109">
        <v>62</v>
      </c>
      <c r="Z51" s="109">
        <v>74</v>
      </c>
    </row>
    <row r="52" spans="1:26" ht="15" customHeight="1" x14ac:dyDescent="0.25">
      <c r="S52" s="112" t="s">
        <v>44</v>
      </c>
      <c r="T52" s="112"/>
      <c r="U52" s="109"/>
      <c r="V52" s="109">
        <v>35</v>
      </c>
      <c r="W52" s="109">
        <v>34</v>
      </c>
      <c r="X52" s="109">
        <v>43</v>
      </c>
      <c r="Y52" s="109">
        <v>50</v>
      </c>
      <c r="Z52" s="109">
        <v>32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33</v>
      </c>
      <c r="W53" s="109">
        <v>42</v>
      </c>
      <c r="X53" s="109">
        <v>40</v>
      </c>
      <c r="Y53" s="109">
        <v>32</v>
      </c>
      <c r="Z53" s="109">
        <v>45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32</v>
      </c>
      <c r="W54" s="109">
        <v>42</v>
      </c>
      <c r="X54" s="109">
        <v>35</v>
      </c>
      <c r="Y54" s="109">
        <v>56</v>
      </c>
      <c r="Z54" s="109">
        <v>43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19</v>
      </c>
      <c r="W55" s="109">
        <v>16</v>
      </c>
      <c r="X55" s="109">
        <v>20</v>
      </c>
      <c r="Y55" s="109">
        <v>26</v>
      </c>
      <c r="Z55" s="109">
        <v>32</v>
      </c>
    </row>
    <row r="56" spans="1:26" ht="15" customHeight="1" x14ac:dyDescent="0.25">
      <c r="S56" s="112" t="s">
        <v>48</v>
      </c>
      <c r="T56" s="112"/>
      <c r="U56" s="109"/>
      <c r="V56" s="109">
        <v>14</v>
      </c>
      <c r="W56" s="109">
        <v>10</v>
      </c>
      <c r="X56" s="109">
        <v>8</v>
      </c>
      <c r="Y56" s="109">
        <v>22</v>
      </c>
      <c r="Z56" s="109">
        <v>20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0</v>
      </c>
      <c r="W57" s="109">
        <v>0</v>
      </c>
      <c r="X57" s="109">
        <v>6</v>
      </c>
      <c r="Y57" s="109">
        <v>11</v>
      </c>
      <c r="Z57" s="109">
        <v>6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6</v>
      </c>
      <c r="W58" s="109">
        <v>0</v>
      </c>
      <c r="X58" s="109">
        <v>3</v>
      </c>
      <c r="Y58" s="109">
        <v>0</v>
      </c>
      <c r="Z58" s="109">
        <v>0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3</v>
      </c>
      <c r="X59" s="109">
        <v>3</v>
      </c>
      <c r="Y59" s="109">
        <v>3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1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341</v>
      </c>
      <c r="W61" s="109">
        <v>399</v>
      </c>
      <c r="X61" s="109">
        <v>472</v>
      </c>
      <c r="Y61" s="109">
        <v>498</v>
      </c>
      <c r="Z61" s="109">
        <v>522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2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4</v>
      </c>
      <c r="W64" s="109">
        <v>0</v>
      </c>
      <c r="X64" s="109">
        <v>3</v>
      </c>
      <c r="Y64" s="109">
        <v>5</v>
      </c>
      <c r="Z64" s="109">
        <v>4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Central Desert (2022-23)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10</v>
      </c>
      <c r="W65" s="109">
        <v>14</v>
      </c>
      <c r="X65" s="109">
        <v>16</v>
      </c>
      <c r="Y65" s="109">
        <v>19</v>
      </c>
      <c r="Z65" s="109">
        <v>11</v>
      </c>
    </row>
    <row r="66" spans="1:26" x14ac:dyDescent="0.25">
      <c r="S66" s="112" t="s">
        <v>39</v>
      </c>
      <c r="T66" s="112"/>
      <c r="U66" s="109"/>
      <c r="V66" s="109">
        <v>32</v>
      </c>
      <c r="W66" s="109">
        <v>29</v>
      </c>
      <c r="X66" s="109">
        <v>40</v>
      </c>
      <c r="Y66" s="109">
        <v>34</v>
      </c>
      <c r="Z66" s="109">
        <v>46</v>
      </c>
    </row>
    <row r="67" spans="1:26" x14ac:dyDescent="0.25">
      <c r="S67" s="112" t="s">
        <v>40</v>
      </c>
      <c r="T67" s="112"/>
      <c r="U67" s="109"/>
      <c r="V67" s="109">
        <v>45</v>
      </c>
      <c r="W67" s="109">
        <v>61</v>
      </c>
      <c r="X67" s="109">
        <v>56</v>
      </c>
      <c r="Y67" s="109">
        <v>80</v>
      </c>
      <c r="Z67" s="109">
        <v>77</v>
      </c>
    </row>
    <row r="68" spans="1:26" x14ac:dyDescent="0.25">
      <c r="S68" s="112" t="s">
        <v>41</v>
      </c>
      <c r="T68" s="112"/>
      <c r="U68" s="109"/>
      <c r="V68" s="109">
        <v>39</v>
      </c>
      <c r="W68" s="109">
        <v>47</v>
      </c>
      <c r="X68" s="109">
        <v>58</v>
      </c>
      <c r="Y68" s="109">
        <v>69</v>
      </c>
      <c r="Z68" s="109">
        <v>80</v>
      </c>
    </row>
    <row r="69" spans="1:26" x14ac:dyDescent="0.25">
      <c r="S69" s="112" t="s">
        <v>42</v>
      </c>
      <c r="T69" s="112"/>
      <c r="U69" s="109"/>
      <c r="V69" s="109">
        <v>33</v>
      </c>
      <c r="W69" s="109">
        <v>49</v>
      </c>
      <c r="X69" s="109">
        <v>50</v>
      </c>
      <c r="Y69" s="109">
        <v>44</v>
      </c>
      <c r="Z69" s="109">
        <v>69</v>
      </c>
    </row>
    <row r="70" spans="1:26" x14ac:dyDescent="0.25">
      <c r="S70" s="112" t="s">
        <v>43</v>
      </c>
      <c r="T70" s="112"/>
      <c r="U70" s="109"/>
      <c r="V70" s="109">
        <v>53</v>
      </c>
      <c r="W70" s="109">
        <v>31</v>
      </c>
      <c r="X70" s="109">
        <v>37</v>
      </c>
      <c r="Y70" s="109">
        <v>37</v>
      </c>
      <c r="Z70" s="109">
        <v>47</v>
      </c>
    </row>
    <row r="71" spans="1:26" x14ac:dyDescent="0.25">
      <c r="S71" s="112" t="s">
        <v>44</v>
      </c>
      <c r="T71" s="112"/>
      <c r="U71" s="109"/>
      <c r="V71" s="109">
        <v>33</v>
      </c>
      <c r="W71" s="109">
        <v>38</v>
      </c>
      <c r="X71" s="109">
        <v>38</v>
      </c>
      <c r="Y71" s="109">
        <v>43</v>
      </c>
      <c r="Z71" s="109">
        <v>47</v>
      </c>
    </row>
    <row r="72" spans="1:26" x14ac:dyDescent="0.25">
      <c r="S72" s="112" t="s">
        <v>45</v>
      </c>
      <c r="T72" s="112"/>
      <c r="U72" s="109"/>
      <c r="V72" s="109">
        <v>44</v>
      </c>
      <c r="W72" s="109">
        <v>59</v>
      </c>
      <c r="X72" s="109">
        <v>37</v>
      </c>
      <c r="Y72" s="109">
        <v>56</v>
      </c>
      <c r="Z72" s="109">
        <v>49</v>
      </c>
    </row>
    <row r="73" spans="1:26" x14ac:dyDescent="0.25">
      <c r="S73" s="112" t="s">
        <v>46</v>
      </c>
      <c r="T73" s="112"/>
      <c r="U73" s="109"/>
      <c r="V73" s="109">
        <v>32</v>
      </c>
      <c r="W73" s="109">
        <v>30</v>
      </c>
      <c r="X73" s="109">
        <v>35</v>
      </c>
      <c r="Y73" s="109">
        <v>43</v>
      </c>
      <c r="Z73" s="109">
        <v>43</v>
      </c>
    </row>
    <row r="74" spans="1:26" x14ac:dyDescent="0.25">
      <c r="S74" s="112" t="s">
        <v>47</v>
      </c>
      <c r="T74" s="112"/>
      <c r="U74" s="109"/>
      <c r="V74" s="109">
        <v>16</v>
      </c>
      <c r="W74" s="109">
        <v>26</v>
      </c>
      <c r="X74" s="109">
        <v>29</v>
      </c>
      <c r="Y74" s="109">
        <v>33</v>
      </c>
      <c r="Z74" s="109">
        <v>39</v>
      </c>
    </row>
    <row r="75" spans="1:26" x14ac:dyDescent="0.25">
      <c r="S75" s="112" t="s">
        <v>48</v>
      </c>
      <c r="T75" s="112"/>
      <c r="U75" s="109"/>
      <c r="V75" s="109">
        <v>4</v>
      </c>
      <c r="W75" s="109">
        <v>8</v>
      </c>
      <c r="X75" s="109">
        <v>17</v>
      </c>
      <c r="Y75" s="109">
        <v>14</v>
      </c>
      <c r="Z75" s="109">
        <v>11</v>
      </c>
    </row>
    <row r="76" spans="1:26" x14ac:dyDescent="0.25">
      <c r="S76" s="112" t="s">
        <v>49</v>
      </c>
      <c r="T76" s="112"/>
      <c r="U76" s="109"/>
      <c r="V76" s="109">
        <v>19</v>
      </c>
      <c r="W76" s="109">
        <v>4</v>
      </c>
      <c r="X76" s="109">
        <v>3</v>
      </c>
      <c r="Y76" s="109">
        <v>0</v>
      </c>
      <c r="Z76" s="109">
        <v>4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1</v>
      </c>
      <c r="Y77" s="109">
        <v>0</v>
      </c>
      <c r="Z77" s="109">
        <v>4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375</v>
      </c>
      <c r="W80" s="109">
        <v>403</v>
      </c>
      <c r="X80" s="109">
        <v>422</v>
      </c>
      <c r="Y80" s="109">
        <v>489</v>
      </c>
      <c r="Z80" s="109">
        <v>531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Central Desert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25</v>
      </c>
      <c r="W83" s="109">
        <v>20</v>
      </c>
      <c r="X83" s="109">
        <v>21</v>
      </c>
      <c r="Y83" s="109">
        <v>31</v>
      </c>
      <c r="Z83" s="109">
        <v>39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130</v>
      </c>
      <c r="G84" s="141"/>
      <c r="H84" s="47"/>
      <c r="I84" s="47"/>
      <c r="J84" s="47"/>
      <c r="K84" s="47"/>
      <c r="L84" s="141" t="s">
        <v>0</v>
      </c>
      <c r="M84" s="141"/>
      <c r="N84" s="141" t="s">
        <v>130</v>
      </c>
      <c r="O84" s="141"/>
      <c r="S84" s="112" t="s">
        <v>57</v>
      </c>
      <c r="T84" s="112"/>
      <c r="U84" s="109"/>
      <c r="V84" s="109">
        <v>27</v>
      </c>
      <c r="W84" s="109">
        <v>37</v>
      </c>
      <c r="X84" s="109">
        <v>26</v>
      </c>
      <c r="Y84" s="109">
        <v>33</v>
      </c>
      <c r="Z84" s="109">
        <v>50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2018-19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2018-19</v>
      </c>
      <c r="O85" s="141"/>
      <c r="S85" s="112" t="s">
        <v>125</v>
      </c>
      <c r="T85" s="112"/>
      <c r="U85" s="109"/>
      <c r="V85" s="109">
        <v>11</v>
      </c>
      <c r="W85" s="109">
        <v>14</v>
      </c>
      <c r="X85" s="109">
        <v>19</v>
      </c>
      <c r="Y85" s="109">
        <v>16</v>
      </c>
      <c r="Z85" s="109">
        <v>19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1,058</v>
      </c>
      <c r="D86" s="93">
        <f t="shared" ref="D86:D91" si="4">AD4</f>
        <v>6.7608476286579178E-2</v>
      </c>
      <c r="E86" s="94">
        <f t="shared" ref="E86:E91" si="5">AD4</f>
        <v>6.7608476286579178E-2</v>
      </c>
      <c r="F86" s="93">
        <f t="shared" ref="F86:F91" si="6">AF4</f>
        <v>0.4817927170868348</v>
      </c>
      <c r="G86" s="94">
        <f t="shared" ref="G86:G91" si="7">AF4</f>
        <v>0.4817927170868348</v>
      </c>
      <c r="H86" s="56"/>
      <c r="I86" s="56"/>
      <c r="J86" s="140" t="str">
        <f>'State data for spotlight'!J4</f>
        <v>231,839</v>
      </c>
      <c r="K86" s="140"/>
      <c r="L86" s="93">
        <f>'State data for spotlight'!L4</f>
        <v>1.5457054005518778E-2</v>
      </c>
      <c r="M86" s="94">
        <f>'State data for spotlight'!L4</f>
        <v>1.5457054005518778E-2</v>
      </c>
      <c r="N86" s="93">
        <f>'State data for spotlight'!N4</f>
        <v>0.12496785307033509</v>
      </c>
      <c r="O86" s="94">
        <f>'State data for spotlight'!N4</f>
        <v>0.12496785307033509</v>
      </c>
      <c r="S86" s="112" t="s">
        <v>126</v>
      </c>
      <c r="T86" s="112"/>
      <c r="U86" s="109"/>
      <c r="V86" s="109">
        <v>63</v>
      </c>
      <c r="W86" s="109">
        <v>59</v>
      </c>
      <c r="X86" s="109">
        <v>61</v>
      </c>
      <c r="Y86" s="109">
        <v>64</v>
      </c>
      <c r="Z86" s="109">
        <v>65</v>
      </c>
    </row>
    <row r="87" spans="1:30" ht="15" customHeight="1" x14ac:dyDescent="0.25">
      <c r="A87" s="95" t="s">
        <v>4</v>
      </c>
      <c r="B87" s="48"/>
      <c r="C87" s="56" t="str">
        <f t="shared" si="3"/>
        <v>525</v>
      </c>
      <c r="D87" s="93">
        <f t="shared" si="4"/>
        <v>5.2104208416833719E-2</v>
      </c>
      <c r="E87" s="94">
        <f t="shared" si="5"/>
        <v>5.2104208416833719E-2</v>
      </c>
      <c r="F87" s="93">
        <f t="shared" si="6"/>
        <v>0.53958944281524923</v>
      </c>
      <c r="G87" s="94">
        <f t="shared" si="7"/>
        <v>0.53958944281524923</v>
      </c>
      <c r="H87" s="56"/>
      <c r="I87" s="56"/>
      <c r="J87" s="140" t="str">
        <f>'State data for spotlight'!J5</f>
        <v>120,390</v>
      </c>
      <c r="K87" s="140"/>
      <c r="L87" s="93">
        <f>'State data for spotlight'!L5</f>
        <v>2.2967702465013229E-2</v>
      </c>
      <c r="M87" s="94">
        <f>'State data for spotlight'!L5</f>
        <v>2.2967702465013229E-2</v>
      </c>
      <c r="N87" s="93">
        <f>'State data for spotlight'!N5</f>
        <v>0.11692504661972225</v>
      </c>
      <c r="O87" s="94">
        <f>'State data for spotlight'!N5</f>
        <v>0.11692504661972225</v>
      </c>
      <c r="S87" s="112" t="s">
        <v>127</v>
      </c>
      <c r="T87" s="112"/>
      <c r="U87" s="109"/>
      <c r="V87" s="109">
        <v>8</v>
      </c>
      <c r="W87" s="109">
        <v>11</v>
      </c>
      <c r="X87" s="109">
        <v>13</v>
      </c>
      <c r="Y87" s="109">
        <v>5</v>
      </c>
      <c r="Z87" s="109">
        <v>10</v>
      </c>
    </row>
    <row r="88" spans="1:30" ht="15" customHeight="1" x14ac:dyDescent="0.25">
      <c r="A88" s="95" t="s">
        <v>5</v>
      </c>
      <c r="B88" s="48"/>
      <c r="C88" s="56" t="str">
        <f t="shared" si="3"/>
        <v>534</v>
      </c>
      <c r="D88" s="93">
        <f t="shared" si="4"/>
        <v>9.6509240246406502E-2</v>
      </c>
      <c r="E88" s="94">
        <f t="shared" si="5"/>
        <v>9.6509240246406502E-2</v>
      </c>
      <c r="F88" s="93">
        <f t="shared" si="6"/>
        <v>0.44324324324324316</v>
      </c>
      <c r="G88" s="94">
        <f t="shared" si="7"/>
        <v>0.44324324324324316</v>
      </c>
      <c r="H88" s="56"/>
      <c r="I88" s="56"/>
      <c r="J88" s="140" t="str">
        <f>'State data for spotlight'!J6</f>
        <v>111,242</v>
      </c>
      <c r="K88" s="140"/>
      <c r="L88" s="93">
        <f>'State data for spotlight'!L6</f>
        <v>7.5081738563393952E-3</v>
      </c>
      <c r="M88" s="94">
        <f>'State data for spotlight'!L6</f>
        <v>7.5081738563393952E-3</v>
      </c>
      <c r="N88" s="93">
        <f>'State data for spotlight'!N6</f>
        <v>0.13162365339816695</v>
      </c>
      <c r="O88" s="94">
        <f>'State data for spotlight'!N6</f>
        <v>0.13162365339816695</v>
      </c>
      <c r="S88" s="112" t="s">
        <v>128</v>
      </c>
      <c r="T88" s="112"/>
      <c r="U88" s="109"/>
      <c r="V88" s="109">
        <v>7</v>
      </c>
      <c r="W88" s="109">
        <v>10</v>
      </c>
      <c r="X88" s="109">
        <v>8</v>
      </c>
      <c r="Y88" s="109">
        <v>8</v>
      </c>
      <c r="Z88" s="109">
        <v>11</v>
      </c>
    </row>
    <row r="89" spans="1:30" ht="15" customHeight="1" x14ac:dyDescent="0.25">
      <c r="A89" s="48" t="s">
        <v>6</v>
      </c>
      <c r="B89" s="48"/>
      <c r="C89" s="56" t="str">
        <f t="shared" si="3"/>
        <v>725</v>
      </c>
      <c r="D89" s="93">
        <f t="shared" si="4"/>
        <v>8.6956521739130377E-2</v>
      </c>
      <c r="E89" s="94">
        <f t="shared" si="5"/>
        <v>8.6956521739130377E-2</v>
      </c>
      <c r="F89" s="93">
        <f t="shared" si="6"/>
        <v>0.49176954732510292</v>
      </c>
      <c r="G89" s="94">
        <f t="shared" si="7"/>
        <v>0.49176954732510292</v>
      </c>
      <c r="H89" s="56"/>
      <c r="I89" s="56"/>
      <c r="J89" s="140" t="str">
        <f>'State data for spotlight'!J7</f>
        <v>142,883</v>
      </c>
      <c r="K89" s="140"/>
      <c r="L89" s="93">
        <f>'State data for spotlight'!L7</f>
        <v>2.3575849618889366E-2</v>
      </c>
      <c r="M89" s="94">
        <f>'State data for spotlight'!L7</f>
        <v>2.3575849618889366E-2</v>
      </c>
      <c r="N89" s="93">
        <f>'State data for spotlight'!N7</f>
        <v>4.6355627485298756E-2</v>
      </c>
      <c r="O89" s="94">
        <f>'State data for spotlight'!N7</f>
        <v>4.6355627485298756E-2</v>
      </c>
      <c r="S89" s="112" t="s">
        <v>129</v>
      </c>
      <c r="T89" s="112"/>
      <c r="U89" s="109"/>
      <c r="V89" s="109">
        <v>4</v>
      </c>
      <c r="W89" s="109">
        <v>10</v>
      </c>
      <c r="X89" s="109">
        <v>11</v>
      </c>
      <c r="Y89" s="109">
        <v>12</v>
      </c>
      <c r="Z89" s="109">
        <v>11</v>
      </c>
    </row>
    <row r="90" spans="1:30" ht="15" customHeight="1" x14ac:dyDescent="0.25">
      <c r="A90" s="48" t="s">
        <v>95</v>
      </c>
      <c r="B90" s="48"/>
      <c r="C90" s="56" t="str">
        <f t="shared" si="3"/>
        <v>$26,471</v>
      </c>
      <c r="D90" s="93">
        <f t="shared" si="4"/>
        <v>0.18147556349029226</v>
      </c>
      <c r="E90" s="94">
        <f t="shared" si="5"/>
        <v>0.18147556349029226</v>
      </c>
      <c r="F90" s="93">
        <f t="shared" si="6"/>
        <v>-5.3645317555368943E-2</v>
      </c>
      <c r="G90" s="94">
        <f t="shared" si="7"/>
        <v>-5.3645317555368943E-2</v>
      </c>
      <c r="H90" s="56"/>
      <c r="I90" s="56"/>
      <c r="J90" s="56"/>
      <c r="K90" s="56" t="str">
        <f>'State data for spotlight'!J8</f>
        <v>$52,157</v>
      </c>
      <c r="L90" s="93">
        <f>'State data for spotlight'!L8</f>
        <v>3.730443858580057E-2</v>
      </c>
      <c r="M90" s="94">
        <f>'State data for spotlight'!L8</f>
        <v>3.730443858580057E-2</v>
      </c>
      <c r="N90" s="93">
        <f>'State data for spotlight'!N8</f>
        <v>6.8432071451983045E-2</v>
      </c>
      <c r="O90" s="94">
        <f>'State data for spotlight'!N8</f>
        <v>6.8432071451983045E-2</v>
      </c>
      <c r="S90" s="112" t="s">
        <v>58</v>
      </c>
      <c r="T90" s="112"/>
      <c r="U90" s="109"/>
      <c r="V90" s="109">
        <v>22</v>
      </c>
      <c r="W90" s="109">
        <v>25</v>
      </c>
      <c r="X90" s="109">
        <v>36</v>
      </c>
      <c r="Y90" s="109">
        <v>37</v>
      </c>
      <c r="Z90" s="109">
        <v>42</v>
      </c>
    </row>
    <row r="91" spans="1:30" ht="15" customHeight="1" x14ac:dyDescent="0.25">
      <c r="A91" s="48" t="s">
        <v>7</v>
      </c>
      <c r="B91" s="48"/>
      <c r="C91" s="56" t="str">
        <f t="shared" si="3"/>
        <v>$30.1 mil</v>
      </c>
      <c r="D91" s="93">
        <f t="shared" si="4"/>
        <v>9.7056120372771115E-2</v>
      </c>
      <c r="E91" s="94">
        <f t="shared" si="5"/>
        <v>9.7056120372771115E-2</v>
      </c>
      <c r="F91" s="93">
        <f t="shared" si="6"/>
        <v>0.43873460456942937</v>
      </c>
      <c r="G91" s="94">
        <f t="shared" si="7"/>
        <v>0.43873460456942937</v>
      </c>
      <c r="H91" s="56"/>
      <c r="I91" s="56"/>
      <c r="J91" s="56"/>
      <c r="K91" s="56" t="str">
        <f>'State data for spotlight'!J9</f>
        <v>$10.7 bil</v>
      </c>
      <c r="L91" s="93">
        <f>'State data for spotlight'!L9</f>
        <v>6.1565168558201044E-2</v>
      </c>
      <c r="M91" s="94">
        <f>'State data for spotlight'!L9</f>
        <v>6.1565168558201044E-2</v>
      </c>
      <c r="N91" s="93">
        <f>'State data for spotlight'!N9</f>
        <v>0.18858544211512585</v>
      </c>
      <c r="O91" s="94">
        <f>'State data for spotlight'!N9</f>
        <v>0.18858544211512585</v>
      </c>
      <c r="S91" s="115" t="s">
        <v>53</v>
      </c>
      <c r="T91" s="115"/>
      <c r="U91" s="109"/>
      <c r="V91" s="109">
        <v>237</v>
      </c>
      <c r="W91" s="109">
        <v>262</v>
      </c>
      <c r="X91" s="109">
        <v>311</v>
      </c>
      <c r="Y91" s="109">
        <v>338</v>
      </c>
      <c r="Z91" s="109">
        <v>361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131</v>
      </c>
      <c r="S93" s="112" t="s">
        <v>56</v>
      </c>
      <c r="T93" s="112"/>
      <c r="U93" s="109"/>
      <c r="V93" s="109">
        <v>24</v>
      </c>
      <c r="W93" s="109">
        <v>20</v>
      </c>
      <c r="X93" s="109">
        <v>19</v>
      </c>
      <c r="Y93" s="109">
        <v>17</v>
      </c>
      <c r="Z93" s="109">
        <v>24</v>
      </c>
    </row>
    <row r="94" spans="1:30" ht="15" customHeight="1" x14ac:dyDescent="0.25">
      <c r="A94" s="136" t="s">
        <v>132</v>
      </c>
      <c r="S94" s="112" t="s">
        <v>57</v>
      </c>
      <c r="T94" s="112"/>
      <c r="U94" s="109"/>
      <c r="V94" s="109">
        <v>57</v>
      </c>
      <c r="W94" s="109">
        <v>56</v>
      </c>
      <c r="X94" s="109">
        <v>60</v>
      </c>
      <c r="Y94" s="109">
        <v>70</v>
      </c>
      <c r="Z94" s="109">
        <v>93</v>
      </c>
    </row>
    <row r="95" spans="1:30" ht="15" customHeight="1" x14ac:dyDescent="0.25">
      <c r="A95" s="137" t="s">
        <v>159</v>
      </c>
      <c r="S95" s="112" t="s">
        <v>125</v>
      </c>
      <c r="T95" s="112"/>
      <c r="U95" s="109"/>
      <c r="V95" s="109">
        <v>0</v>
      </c>
      <c r="W95" s="109">
        <v>0</v>
      </c>
      <c r="X95" s="109">
        <v>0</v>
      </c>
      <c r="Y95" s="109">
        <v>6</v>
      </c>
      <c r="Z95" s="109">
        <v>3</v>
      </c>
    </row>
    <row r="96" spans="1:30" ht="15" customHeight="1" x14ac:dyDescent="0.25">
      <c r="A96" s="135" t="s">
        <v>151</v>
      </c>
      <c r="S96" s="112" t="s">
        <v>126</v>
      </c>
      <c r="T96" s="112"/>
      <c r="U96" s="109"/>
      <c r="V96" s="109">
        <v>70</v>
      </c>
      <c r="W96" s="109">
        <v>71</v>
      </c>
      <c r="X96" s="109">
        <v>70</v>
      </c>
      <c r="Y96" s="109">
        <v>80</v>
      </c>
      <c r="Z96" s="109">
        <v>84</v>
      </c>
    </row>
    <row r="97" spans="1:32" ht="15" customHeight="1" x14ac:dyDescent="0.25">
      <c r="A97" s="137" t="s">
        <v>164</v>
      </c>
      <c r="S97" s="112" t="s">
        <v>127</v>
      </c>
      <c r="T97" s="112"/>
      <c r="U97" s="109"/>
      <c r="V97" s="109">
        <v>23</v>
      </c>
      <c r="W97" s="109">
        <v>25</v>
      </c>
      <c r="X97" s="109">
        <v>20</v>
      </c>
      <c r="Y97" s="109">
        <v>26</v>
      </c>
      <c r="Z97" s="109">
        <v>36</v>
      </c>
    </row>
    <row r="98" spans="1:32" ht="15" customHeight="1" x14ac:dyDescent="0.25">
      <c r="A98" s="137" t="s">
        <v>167</v>
      </c>
      <c r="S98" s="112" t="s">
        <v>128</v>
      </c>
      <c r="T98" s="112"/>
      <c r="U98" s="109"/>
      <c r="V98" s="109">
        <v>7</v>
      </c>
      <c r="W98" s="109">
        <v>5</v>
      </c>
      <c r="X98" s="109">
        <v>11</v>
      </c>
      <c r="Y98" s="109">
        <v>11</v>
      </c>
      <c r="Z98" s="109">
        <v>17</v>
      </c>
    </row>
    <row r="99" spans="1:32" ht="15" customHeight="1" x14ac:dyDescent="0.25">
      <c r="S99" s="112" t="s">
        <v>129</v>
      </c>
      <c r="T99" s="112"/>
      <c r="U99" s="109"/>
      <c r="V99" s="109">
        <v>0</v>
      </c>
      <c r="W99" s="109">
        <v>3</v>
      </c>
      <c r="X99" s="109">
        <v>0</v>
      </c>
      <c r="Y99" s="109">
        <v>6</v>
      </c>
      <c r="Z99" s="109">
        <v>6</v>
      </c>
    </row>
    <row r="100" spans="1:32" ht="15" customHeight="1" x14ac:dyDescent="0.25">
      <c r="S100" s="112" t="s">
        <v>58</v>
      </c>
      <c r="T100" s="112"/>
      <c r="U100" s="109"/>
      <c r="V100" s="109">
        <v>14</v>
      </c>
      <c r="W100" s="109">
        <v>14</v>
      </c>
      <c r="X100" s="109">
        <v>16</v>
      </c>
      <c r="Y100" s="109">
        <v>16</v>
      </c>
      <c r="Z100" s="109">
        <v>22</v>
      </c>
    </row>
    <row r="101" spans="1:32" x14ac:dyDescent="0.25">
      <c r="A101" s="16"/>
      <c r="S101" s="115" t="s">
        <v>53</v>
      </c>
      <c r="T101" s="115"/>
      <c r="U101" s="109"/>
      <c r="V101" s="109">
        <v>253</v>
      </c>
      <c r="W101" s="109">
        <v>275</v>
      </c>
      <c r="X101" s="109">
        <v>303</v>
      </c>
      <c r="Y101" s="109">
        <v>327</v>
      </c>
      <c r="Z101" s="109">
        <v>361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133</v>
      </c>
      <c r="W103" s="103" t="s">
        <v>154</v>
      </c>
      <c r="X103" s="103" t="s">
        <v>162</v>
      </c>
      <c r="Y103" s="103" t="s">
        <v>165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327</v>
      </c>
      <c r="W104" s="109">
        <v>428</v>
      </c>
      <c r="X104" s="109">
        <v>440</v>
      </c>
      <c r="Y104" s="109">
        <v>464</v>
      </c>
      <c r="Z104" s="109">
        <v>525</v>
      </c>
      <c r="AB104" s="106" t="str">
        <f>TEXT(Z104,"###,###")</f>
        <v>525</v>
      </c>
      <c r="AD104" s="127">
        <f>Z104/($Z$4)*100</f>
        <v>49.621928166351609</v>
      </c>
      <c r="AF104" s="106"/>
    </row>
    <row r="105" spans="1:32" x14ac:dyDescent="0.25">
      <c r="S105" s="112" t="s">
        <v>17</v>
      </c>
      <c r="T105" s="112"/>
      <c r="U105" s="109"/>
      <c r="V105" s="109">
        <v>371</v>
      </c>
      <c r="W105" s="109">
        <v>371</v>
      </c>
      <c r="X105" s="109">
        <v>431</v>
      </c>
      <c r="Y105" s="109">
        <v>491</v>
      </c>
      <c r="Z105" s="109">
        <v>513</v>
      </c>
      <c r="AB105" s="106" t="str">
        <f>TEXT(Z105,"###,###")</f>
        <v>513</v>
      </c>
      <c r="AD105" s="127">
        <f>Z105/($Z$4)*100</f>
        <v>48.487712665406427</v>
      </c>
      <c r="AF105" s="106"/>
    </row>
    <row r="106" spans="1:32" x14ac:dyDescent="0.25">
      <c r="S106" s="115" t="s">
        <v>53</v>
      </c>
      <c r="T106" s="115"/>
      <c r="U106" s="117"/>
      <c r="V106" s="117">
        <v>698</v>
      </c>
      <c r="W106" s="117">
        <v>799</v>
      </c>
      <c r="X106" s="117">
        <v>871</v>
      </c>
      <c r="Y106" s="117">
        <v>955</v>
      </c>
      <c r="Z106" s="117">
        <v>1038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35</v>
      </c>
      <c r="W108" s="109">
        <v>23</v>
      </c>
      <c r="X108" s="109">
        <v>46</v>
      </c>
      <c r="Y108" s="109">
        <v>62</v>
      </c>
      <c r="Z108" s="109">
        <v>84</v>
      </c>
      <c r="AB108" s="106" t="str">
        <f>TEXT(Z108,"###,###")</f>
        <v>84</v>
      </c>
      <c r="AD108" s="127">
        <f>Z108/($Z$4)*100</f>
        <v>7.9395085066162565</v>
      </c>
      <c r="AF108" s="106"/>
    </row>
    <row r="109" spans="1:32" x14ac:dyDescent="0.25">
      <c r="S109" s="112" t="s">
        <v>20</v>
      </c>
      <c r="T109" s="112"/>
      <c r="U109" s="109"/>
      <c r="V109" s="109">
        <v>110</v>
      </c>
      <c r="W109" s="109">
        <v>136</v>
      </c>
      <c r="X109" s="109">
        <v>146</v>
      </c>
      <c r="Y109" s="109">
        <v>164</v>
      </c>
      <c r="Z109" s="109">
        <v>173</v>
      </c>
      <c r="AB109" s="106" t="str">
        <f>TEXT(Z109,"###,###")</f>
        <v>173</v>
      </c>
      <c r="AD109" s="127">
        <f>Z109/($Z$4)*100</f>
        <v>16.351606805293006</v>
      </c>
      <c r="AF109" s="106"/>
    </row>
    <row r="110" spans="1:32" x14ac:dyDescent="0.25">
      <c r="S110" s="112" t="s">
        <v>21</v>
      </c>
      <c r="T110" s="112"/>
      <c r="U110" s="109"/>
      <c r="V110" s="109">
        <v>223</v>
      </c>
      <c r="W110" s="109">
        <v>367</v>
      </c>
      <c r="X110" s="109">
        <v>307</v>
      </c>
      <c r="Y110" s="109">
        <v>410</v>
      </c>
      <c r="Z110" s="109">
        <v>284</v>
      </c>
      <c r="AB110" s="106" t="str">
        <f>TEXT(Z110,"###,###")</f>
        <v>284</v>
      </c>
      <c r="AD110" s="127">
        <f>Z110/($Z$4)*100</f>
        <v>26.843100189035919</v>
      </c>
      <c r="AF110" s="106"/>
    </row>
    <row r="111" spans="1:32" x14ac:dyDescent="0.25">
      <c r="S111" s="112" t="s">
        <v>22</v>
      </c>
      <c r="T111" s="112"/>
      <c r="U111" s="109"/>
      <c r="V111" s="109">
        <v>316</v>
      </c>
      <c r="W111" s="109">
        <v>231</v>
      </c>
      <c r="X111" s="109">
        <v>372</v>
      </c>
      <c r="Y111" s="109">
        <v>316</v>
      </c>
      <c r="Z111" s="109">
        <v>495</v>
      </c>
      <c r="AB111" s="106" t="str">
        <f>TEXT(Z111,"###,###")</f>
        <v>495</v>
      </c>
      <c r="AD111" s="127">
        <f>Z111/($Z$4)*100</f>
        <v>46.786389413988658</v>
      </c>
      <c r="AF111" s="106"/>
    </row>
    <row r="112" spans="1:32" x14ac:dyDescent="0.25">
      <c r="S112" s="115" t="s">
        <v>53</v>
      </c>
      <c r="T112" s="115"/>
      <c r="U112" s="109"/>
      <c r="V112" s="109">
        <v>717</v>
      </c>
      <c r="W112" s="109">
        <v>797</v>
      </c>
      <c r="X112" s="109">
        <v>894</v>
      </c>
      <c r="Y112" s="109">
        <v>992</v>
      </c>
      <c r="Z112" s="109">
        <v>1058</v>
      </c>
    </row>
    <row r="113" spans="19:32" x14ac:dyDescent="0.25">
      <c r="AB113" s="122" t="s">
        <v>24</v>
      </c>
      <c r="AC113" s="103"/>
      <c r="AD113" s="103" t="s">
        <v>122</v>
      </c>
      <c r="AF113" s="103" t="s">
        <v>123</v>
      </c>
    </row>
    <row r="114" spans="19:32" x14ac:dyDescent="0.25">
      <c r="S114" s="112" t="s">
        <v>86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87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96</v>
      </c>
      <c r="T118" s="128"/>
      <c r="U118" s="128"/>
      <c r="V118" s="128">
        <v>40.49</v>
      </c>
      <c r="W118" s="128">
        <v>40.200000000000003</v>
      </c>
      <c r="X118" s="128">
        <v>39.450000000000003</v>
      </c>
      <c r="Y118" s="128">
        <v>39.880000000000003</v>
      </c>
      <c r="Z118" s="128">
        <v>39.81</v>
      </c>
      <c r="AB118" s="106" t="str">
        <f>TEXT(Z118,"##.0")</f>
        <v>39.8</v>
      </c>
    </row>
    <row r="120" spans="19:32" x14ac:dyDescent="0.25">
      <c r="S120" s="98" t="s">
        <v>97</v>
      </c>
      <c r="T120" s="109"/>
      <c r="U120" s="109"/>
      <c r="V120" s="109">
        <v>469</v>
      </c>
      <c r="W120" s="109">
        <v>522</v>
      </c>
      <c r="X120" s="109">
        <v>591</v>
      </c>
      <c r="Y120" s="109">
        <v>649</v>
      </c>
      <c r="Z120" s="109">
        <v>695</v>
      </c>
      <c r="AB120" s="106" t="str">
        <f>TEXT(Z120,"###,###")</f>
        <v>695</v>
      </c>
    </row>
    <row r="121" spans="19:32" x14ac:dyDescent="0.25">
      <c r="S121" s="98" t="s">
        <v>98</v>
      </c>
      <c r="T121" s="109"/>
      <c r="U121" s="109"/>
      <c r="V121" s="109">
        <v>4</v>
      </c>
      <c r="W121" s="109">
        <v>3</v>
      </c>
      <c r="X121" s="109">
        <v>5</v>
      </c>
      <c r="Y121" s="109">
        <v>7</v>
      </c>
      <c r="Z121" s="109">
        <v>4</v>
      </c>
      <c r="AB121" s="106" t="str">
        <f>TEXT(Z121,"###,###")</f>
        <v>4</v>
      </c>
    </row>
    <row r="122" spans="19:32" x14ac:dyDescent="0.25">
      <c r="S122" s="98" t="s">
        <v>99</v>
      </c>
      <c r="T122" s="109"/>
      <c r="U122" s="109"/>
      <c r="V122" s="109">
        <v>13</v>
      </c>
      <c r="W122" s="109">
        <v>10</v>
      </c>
      <c r="X122" s="109">
        <v>10</v>
      </c>
      <c r="Y122" s="109">
        <v>13</v>
      </c>
      <c r="Z122" s="109">
        <v>21</v>
      </c>
      <c r="AB122" s="106" t="str">
        <f>TEXT(Z122,"###,###")</f>
        <v>21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100</v>
      </c>
      <c r="T124" s="109"/>
      <c r="U124" s="109"/>
      <c r="V124" s="109">
        <v>482</v>
      </c>
      <c r="W124" s="109">
        <v>532</v>
      </c>
      <c r="X124" s="109">
        <v>601</v>
      </c>
      <c r="Y124" s="109">
        <v>662</v>
      </c>
      <c r="Z124" s="109">
        <v>716</v>
      </c>
      <c r="AB124" s="106" t="str">
        <f>TEXT(Z124,"###,###")</f>
        <v>716</v>
      </c>
      <c r="AD124" s="124">
        <f>Z124/$Z$7*100</f>
        <v>98.758620689655174</v>
      </c>
    </row>
    <row r="125" spans="19:32" x14ac:dyDescent="0.25">
      <c r="S125" s="98" t="s">
        <v>101</v>
      </c>
      <c r="T125" s="109"/>
      <c r="U125" s="109"/>
      <c r="V125" s="109">
        <v>17</v>
      </c>
      <c r="W125" s="109">
        <v>13</v>
      </c>
      <c r="X125" s="109">
        <v>15</v>
      </c>
      <c r="Y125" s="109">
        <v>20</v>
      </c>
      <c r="Z125" s="109">
        <v>25</v>
      </c>
      <c r="AB125" s="106" t="str">
        <f>TEXT(Z125,"###,###")</f>
        <v>25</v>
      </c>
      <c r="AD125" s="124">
        <f>Z125/$Z$7*100</f>
        <v>3.4482758620689653</v>
      </c>
    </row>
    <row r="127" spans="19:32" x14ac:dyDescent="0.25">
      <c r="S127" s="98" t="s">
        <v>102</v>
      </c>
      <c r="T127" s="109"/>
      <c r="U127" s="109"/>
      <c r="V127" s="109">
        <v>240</v>
      </c>
      <c r="W127" s="109">
        <v>261</v>
      </c>
      <c r="X127" s="109">
        <v>309</v>
      </c>
      <c r="Y127" s="109">
        <v>339</v>
      </c>
      <c r="Z127" s="109">
        <v>356</v>
      </c>
      <c r="AB127" s="106" t="str">
        <f>TEXT(Z127,"###,###")</f>
        <v>356</v>
      </c>
      <c r="AD127" s="124">
        <f>Z127/$Z$7*100</f>
        <v>49.103448275862071</v>
      </c>
    </row>
    <row r="128" spans="19:32" x14ac:dyDescent="0.25">
      <c r="S128" s="98" t="s">
        <v>103</v>
      </c>
      <c r="T128" s="109"/>
      <c r="U128" s="109"/>
      <c r="V128" s="109">
        <v>252</v>
      </c>
      <c r="W128" s="109">
        <v>274</v>
      </c>
      <c r="X128" s="109">
        <v>299</v>
      </c>
      <c r="Y128" s="109">
        <v>330</v>
      </c>
      <c r="Z128" s="109">
        <v>362</v>
      </c>
      <c r="AB128" s="106" t="str">
        <f>TEXT(Z128,"###,###")</f>
        <v>362</v>
      </c>
      <c r="AD128" s="124">
        <f>Z128/$Z$7*100</f>
        <v>49.931034482758619</v>
      </c>
    </row>
    <row r="130" spans="19:32" x14ac:dyDescent="0.25">
      <c r="S130" s="98" t="s">
        <v>155</v>
      </c>
      <c r="T130" s="124">
        <v>95.862068965517238</v>
      </c>
    </row>
    <row r="131" spans="19:32" x14ac:dyDescent="0.25">
      <c r="S131" s="98" t="s">
        <v>156</v>
      </c>
      <c r="T131" s="124">
        <v>0.55172413793103448</v>
      </c>
    </row>
    <row r="132" spans="19:32" x14ac:dyDescent="0.25">
      <c r="S132" s="98" t="s">
        <v>157</v>
      </c>
      <c r="T132" s="124">
        <v>2.896551724137931</v>
      </c>
    </row>
    <row r="133" spans="19:32" x14ac:dyDescent="0.25"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</row>
    <row r="134" spans="19:32" x14ac:dyDescent="0.25"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</row>
    <row r="135" spans="19:32" x14ac:dyDescent="0.25">
      <c r="S135" s="130"/>
      <c r="T135" s="130"/>
      <c r="U135" s="130"/>
      <c r="V135" s="130"/>
      <c r="W135" s="130"/>
      <c r="X135" s="130"/>
      <c r="Y135" s="130"/>
      <c r="Z135" s="130"/>
      <c r="AA135" s="130"/>
      <c r="AB135" s="130"/>
      <c r="AC135" s="130"/>
      <c r="AD135" s="130"/>
      <c r="AE135" s="130"/>
      <c r="AF135" s="130"/>
    </row>
    <row r="136" spans="19:32" x14ac:dyDescent="0.25"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130"/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053E827-0391-4298-AAF3-39FBCC21403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242AEA91-AC9A-4E21-BC31-FFD24C366FC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EB8331E9-A0ED-4AB6-9684-2D48C088DFB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ED1C5D66-7893-43AB-94C0-57ECD705DF5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C7FB5-1801-4834-9BCD-DEF0B19121AF}">
  <sheetPr codeName="Sheet69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108</v>
      </c>
      <c r="T1" s="96"/>
      <c r="U1" s="96"/>
      <c r="V1" s="96"/>
      <c r="W1" s="96"/>
      <c r="X1" s="96"/>
      <c r="Y1" s="97" t="s">
        <v>138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88</v>
      </c>
      <c r="U2" s="100" t="s">
        <v>124</v>
      </c>
      <c r="V2" s="100" t="s">
        <v>133</v>
      </c>
      <c r="W2" s="100" t="s">
        <v>154</v>
      </c>
      <c r="X2" s="100" t="s">
        <v>162</v>
      </c>
      <c r="Y2" s="100" t="s">
        <v>165</v>
      </c>
      <c r="Z2" s="100" t="s">
        <v>169</v>
      </c>
      <c r="AB2" s="142" t="str">
        <f>$Z$2</f>
        <v>2022-23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108</v>
      </c>
      <c r="Y3" s="102" t="s">
        <v>138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13.5 Coomalie, Northern Territory, 2022-23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757</v>
      </c>
      <c r="W4" s="105">
        <v>985</v>
      </c>
      <c r="X4" s="105">
        <v>1033</v>
      </c>
      <c r="Y4" s="105">
        <v>1117</v>
      </c>
      <c r="Z4" s="105">
        <v>1070</v>
      </c>
      <c r="AB4" s="106" t="str">
        <f>TEXT(Z4,"###,###")</f>
        <v>1,070</v>
      </c>
      <c r="AD4" s="107">
        <f>Z4/Y4-1</f>
        <v>-4.2076991942703645E-2</v>
      </c>
      <c r="AF4" s="107">
        <f>Z4/V4-1</f>
        <v>0.41347424042272118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80</v>
      </c>
      <c r="T5" s="105"/>
      <c r="U5" s="105"/>
      <c r="V5" s="105">
        <v>384</v>
      </c>
      <c r="W5" s="105">
        <v>515</v>
      </c>
      <c r="X5" s="105">
        <v>523</v>
      </c>
      <c r="Y5" s="105">
        <v>571</v>
      </c>
      <c r="Z5" s="105">
        <v>553</v>
      </c>
      <c r="AB5" s="106" t="str">
        <f>TEXT(Z5,"###,###")</f>
        <v>553</v>
      </c>
      <c r="AD5" s="107">
        <f t="shared" ref="AD5:AD9" si="0">Z5/Y5-1</f>
        <v>-3.1523642732048995E-2</v>
      </c>
      <c r="AF5" s="107">
        <f t="shared" ref="AF5:AF9" si="1">Z5/V5-1</f>
        <v>0.44010416666666674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81</v>
      </c>
      <c r="T6" s="105"/>
      <c r="U6" s="105"/>
      <c r="V6" s="105">
        <v>372</v>
      </c>
      <c r="W6" s="105">
        <v>469</v>
      </c>
      <c r="X6" s="105">
        <v>510</v>
      </c>
      <c r="Y6" s="105">
        <v>538</v>
      </c>
      <c r="Z6" s="105">
        <v>511</v>
      </c>
      <c r="AB6" s="106" t="str">
        <f>TEXT(Z6,"###,###")</f>
        <v>511</v>
      </c>
      <c r="AD6" s="107">
        <f t="shared" si="0"/>
        <v>-5.018587360594795E-2</v>
      </c>
      <c r="AF6" s="107">
        <f t="shared" si="1"/>
        <v>0.37365591397849451</v>
      </c>
    </row>
    <row r="7" spans="1:32" ht="16.5" customHeight="1" thickBot="1" x14ac:dyDescent="0.3">
      <c r="A7" s="60" t="str">
        <f>"QUICK STATS for "&amp;Z2&amp;" *"</f>
        <v>QUICK STATS for 2022-23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507</v>
      </c>
      <c r="W7" s="105">
        <v>665</v>
      </c>
      <c r="X7" s="105">
        <v>658</v>
      </c>
      <c r="Y7" s="105">
        <v>670</v>
      </c>
      <c r="Z7" s="105">
        <v>670</v>
      </c>
      <c r="AB7" s="106" t="str">
        <f>TEXT(Z7,"###,###")</f>
        <v>670</v>
      </c>
      <c r="AD7" s="107">
        <f t="shared" si="0"/>
        <v>0</v>
      </c>
      <c r="AF7" s="107">
        <f t="shared" si="1"/>
        <v>0.3214990138067062</v>
      </c>
    </row>
    <row r="8" spans="1:32" ht="17.25" customHeight="1" x14ac:dyDescent="0.25">
      <c r="A8" s="61" t="s">
        <v>12</v>
      </c>
      <c r="B8" s="62"/>
      <c r="C8" s="28"/>
      <c r="D8" s="63" t="str">
        <f>AB4</f>
        <v>1,070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670</v>
      </c>
      <c r="P8" s="64"/>
      <c r="S8" s="104" t="s">
        <v>82</v>
      </c>
      <c r="T8" s="105"/>
      <c r="U8" s="105"/>
      <c r="V8" s="105">
        <v>44529.98</v>
      </c>
      <c r="W8" s="105">
        <v>39653.03</v>
      </c>
      <c r="X8" s="105">
        <v>43550.26</v>
      </c>
      <c r="Y8" s="105">
        <v>44548.34</v>
      </c>
      <c r="Z8" s="105">
        <v>47038</v>
      </c>
      <c r="AB8" s="106" t="str">
        <f>TEXT(Z8,"$###,###")</f>
        <v>$47,038</v>
      </c>
      <c r="AD8" s="107">
        <f t="shared" si="0"/>
        <v>5.5886706440688938E-2</v>
      </c>
      <c r="AF8" s="107">
        <f t="shared" si="1"/>
        <v>5.6322055388302372E-2</v>
      </c>
    </row>
    <row r="9" spans="1:32" x14ac:dyDescent="0.25">
      <c r="A9" s="29" t="s">
        <v>14</v>
      </c>
      <c r="B9" s="68"/>
      <c r="C9" s="69"/>
      <c r="D9" s="70">
        <f>AD104</f>
        <v>66.822429906542055</v>
      </c>
      <c r="E9" s="71" t="s">
        <v>83</v>
      </c>
      <c r="F9" s="23"/>
      <c r="G9" s="72" t="s">
        <v>80</v>
      </c>
      <c r="H9" s="69"/>
      <c r="I9" s="68"/>
      <c r="J9" s="69"/>
      <c r="K9" s="68"/>
      <c r="L9" s="68"/>
      <c r="M9" s="73"/>
      <c r="N9" s="69"/>
      <c r="O9" s="70">
        <f>AD127</f>
        <v>54.328358208955216</v>
      </c>
      <c r="P9" s="71" t="s">
        <v>83</v>
      </c>
      <c r="S9" s="104" t="s">
        <v>7</v>
      </c>
      <c r="T9" s="105"/>
      <c r="U9" s="105"/>
      <c r="V9" s="105">
        <v>26344582</v>
      </c>
      <c r="W9" s="105">
        <v>32903158</v>
      </c>
      <c r="X9" s="105">
        <v>35442865</v>
      </c>
      <c r="Y9" s="105">
        <v>36856891</v>
      </c>
      <c r="Z9" s="105">
        <v>38111403</v>
      </c>
      <c r="AB9" s="106" t="str">
        <f>TEXT(Z9/1000000,"$#,###.0")&amp;" mil"</f>
        <v>$38.1 mil</v>
      </c>
      <c r="AD9" s="107">
        <f t="shared" si="0"/>
        <v>3.4037379875584195E-2</v>
      </c>
      <c r="AF9" s="107">
        <f t="shared" si="1"/>
        <v>0.44665051053002092</v>
      </c>
    </row>
    <row r="10" spans="1:32" x14ac:dyDescent="0.25">
      <c r="A10" s="29" t="s">
        <v>17</v>
      </c>
      <c r="B10" s="68"/>
      <c r="C10" s="69"/>
      <c r="D10" s="70">
        <f>AD105</f>
        <v>26.542056074766357</v>
      </c>
      <c r="E10" s="71" t="s">
        <v>83</v>
      </c>
      <c r="F10" s="23"/>
      <c r="G10" s="72" t="s">
        <v>81</v>
      </c>
      <c r="H10" s="69"/>
      <c r="I10" s="68"/>
      <c r="J10" s="69"/>
      <c r="K10" s="68"/>
      <c r="L10" s="68"/>
      <c r="M10" s="73"/>
      <c r="N10" s="69"/>
      <c r="O10" s="70">
        <f>AD128</f>
        <v>46.268656716417908</v>
      </c>
      <c r="P10" s="71" t="s">
        <v>83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84</v>
      </c>
      <c r="H11" s="76"/>
      <c r="I11" s="77"/>
      <c r="J11" s="77"/>
      <c r="K11" s="77"/>
      <c r="L11" s="77"/>
      <c r="M11" s="68"/>
      <c r="N11" s="69"/>
      <c r="O11" s="70">
        <f>T130</f>
        <v>83.28358208955224</v>
      </c>
      <c r="P11" s="71" t="s">
        <v>83</v>
      </c>
      <c r="S11" s="104" t="s">
        <v>29</v>
      </c>
      <c r="T11" s="109"/>
      <c r="U11" s="109"/>
      <c r="V11" s="109">
        <v>677</v>
      </c>
      <c r="W11" s="109">
        <v>872</v>
      </c>
      <c r="X11" s="109">
        <v>920</v>
      </c>
      <c r="Y11" s="109">
        <v>1000</v>
      </c>
      <c r="Z11" s="109">
        <v>954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8.2089552238805972</v>
      </c>
      <c r="P12" s="71" t="s">
        <v>83</v>
      </c>
      <c r="S12" s="104" t="s">
        <v>30</v>
      </c>
      <c r="T12" s="109"/>
      <c r="U12" s="109"/>
      <c r="V12" s="109">
        <v>82</v>
      </c>
      <c r="W12" s="109">
        <v>116</v>
      </c>
      <c r="X12" s="109">
        <v>113</v>
      </c>
      <c r="Y12" s="109">
        <v>110</v>
      </c>
      <c r="Z12" s="109">
        <v>118</v>
      </c>
    </row>
    <row r="13" spans="1:32" ht="15" customHeight="1" x14ac:dyDescent="0.25">
      <c r="A13" s="29" t="s">
        <v>19</v>
      </c>
      <c r="B13" s="69"/>
      <c r="C13" s="69"/>
      <c r="D13" s="70">
        <f>AD108</f>
        <v>13.271028037383179</v>
      </c>
      <c r="E13" s="71" t="s">
        <v>83</v>
      </c>
      <c r="F13" s="23"/>
      <c r="G13" s="143" t="s">
        <v>158</v>
      </c>
      <c r="H13" s="144"/>
      <c r="I13" s="144"/>
      <c r="J13" s="144"/>
      <c r="K13" s="144"/>
      <c r="L13" s="144"/>
      <c r="M13" s="78"/>
      <c r="N13" s="69"/>
      <c r="O13" s="70">
        <f>T132</f>
        <v>8.9552238805970141</v>
      </c>
      <c r="P13" s="71" t="s">
        <v>83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22.429906542056074</v>
      </c>
      <c r="E14" s="71" t="s">
        <v>83</v>
      </c>
      <c r="F14" s="23"/>
      <c r="G14" s="75" t="s">
        <v>93</v>
      </c>
      <c r="H14" s="68"/>
      <c r="I14" s="68"/>
      <c r="J14" s="68"/>
      <c r="K14" s="74"/>
      <c r="L14" s="69"/>
      <c r="M14" s="68"/>
      <c r="N14" s="69"/>
      <c r="O14" s="74" t="str">
        <f>AB118</f>
        <v>45.6</v>
      </c>
      <c r="P14" s="71" t="s">
        <v>94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29.065420560747661</v>
      </c>
      <c r="E15" s="71" t="s">
        <v>83</v>
      </c>
      <c r="F15" s="23"/>
      <c r="G15" s="32" t="s">
        <v>152</v>
      </c>
      <c r="H15" s="69"/>
      <c r="I15" s="69"/>
      <c r="J15" s="69"/>
      <c r="K15" s="79"/>
      <c r="L15" s="69"/>
      <c r="M15" s="69"/>
      <c r="N15" s="69"/>
      <c r="O15" s="70">
        <f>AB38</f>
        <v>20.447761194029852</v>
      </c>
      <c r="P15" s="71" t="s">
        <v>83</v>
      </c>
      <c r="S15" s="112" t="s">
        <v>59</v>
      </c>
      <c r="T15" s="112"/>
      <c r="U15" s="113"/>
      <c r="V15" s="113">
        <v>74</v>
      </c>
      <c r="W15" s="113">
        <v>103</v>
      </c>
      <c r="X15" s="113">
        <v>89</v>
      </c>
      <c r="Y15" s="109">
        <v>102</v>
      </c>
      <c r="Z15" s="109">
        <v>93</v>
      </c>
      <c r="AB15" s="114">
        <f t="shared" ref="AB15:AB34" si="2">IF(Z15="np",0,Z15/$Z$34)</f>
        <v>8.6915887850467291E-2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28.504672897196258</v>
      </c>
      <c r="E16" s="82" t="s">
        <v>83</v>
      </c>
      <c r="F16" s="23"/>
      <c r="G16" s="83" t="s">
        <v>153</v>
      </c>
      <c r="H16" s="34"/>
      <c r="I16" s="34"/>
      <c r="J16" s="34"/>
      <c r="K16" s="35"/>
      <c r="L16" s="34"/>
      <c r="M16" s="34"/>
      <c r="N16" s="34"/>
      <c r="O16" s="81">
        <f>AB37</f>
        <v>79.552238805970148</v>
      </c>
      <c r="P16" s="36" t="s">
        <v>83</v>
      </c>
      <c r="S16" s="112" t="s">
        <v>60</v>
      </c>
      <c r="T16" s="112"/>
      <c r="U16" s="113"/>
      <c r="V16" s="113">
        <v>23</v>
      </c>
      <c r="W16" s="113">
        <v>26</v>
      </c>
      <c r="X16" s="113">
        <v>34</v>
      </c>
      <c r="Y16" s="109">
        <v>32</v>
      </c>
      <c r="Z16" s="109">
        <v>36</v>
      </c>
      <c r="AB16" s="114">
        <f t="shared" si="2"/>
        <v>3.3644859813084113E-2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61</v>
      </c>
      <c r="T17" s="112"/>
      <c r="U17" s="113"/>
      <c r="V17" s="113">
        <v>17</v>
      </c>
      <c r="W17" s="113">
        <v>19</v>
      </c>
      <c r="X17" s="113">
        <v>19</v>
      </c>
      <c r="Y17" s="109">
        <v>65</v>
      </c>
      <c r="Z17" s="109">
        <v>57</v>
      </c>
      <c r="AB17" s="114">
        <f t="shared" si="2"/>
        <v>5.3271028037383178E-2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163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62</v>
      </c>
      <c r="T18" s="112"/>
      <c r="U18" s="113"/>
      <c r="V18" s="113">
        <v>0</v>
      </c>
      <c r="W18" s="113">
        <v>0</v>
      </c>
      <c r="X18" s="113">
        <v>3</v>
      </c>
      <c r="Y18" s="109">
        <v>0</v>
      </c>
      <c r="Z18" s="109">
        <v>0</v>
      </c>
      <c r="AB18" s="114">
        <f t="shared" si="2"/>
        <v>0</v>
      </c>
    </row>
    <row r="19" spans="1:28" x14ac:dyDescent="0.25">
      <c r="A19" s="60" t="str">
        <f>$S$1&amp;" ("&amp;$V$2&amp;" to "&amp;$Z$2&amp;")"</f>
        <v>Coomalie (2018-19 to 2022-23)</v>
      </c>
      <c r="B19" s="60"/>
      <c r="C19" s="60"/>
      <c r="D19" s="60"/>
      <c r="E19" s="60"/>
      <c r="F19" s="60"/>
      <c r="G19" s="60" t="str">
        <f>$S$1&amp;" ("&amp;$V$2&amp;" to "&amp;$Z$2&amp;")"</f>
        <v>Coomalie (2018-19 to 2022-23)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63</v>
      </c>
      <c r="T19" s="112"/>
      <c r="U19" s="113"/>
      <c r="V19" s="113">
        <v>63</v>
      </c>
      <c r="W19" s="113">
        <v>66</v>
      </c>
      <c r="X19" s="113">
        <v>78</v>
      </c>
      <c r="Y19" s="109">
        <v>84</v>
      </c>
      <c r="Z19" s="109">
        <v>87</v>
      </c>
      <c r="AB19" s="114">
        <f t="shared" si="2"/>
        <v>8.1308411214953275E-2</v>
      </c>
    </row>
    <row r="20" spans="1:28" x14ac:dyDescent="0.25">
      <c r="S20" s="112" t="s">
        <v>64</v>
      </c>
      <c r="T20" s="112"/>
      <c r="U20" s="113"/>
      <c r="V20" s="113">
        <v>14</v>
      </c>
      <c r="W20" s="113">
        <v>22</v>
      </c>
      <c r="X20" s="113">
        <v>19</v>
      </c>
      <c r="Y20" s="109">
        <v>22</v>
      </c>
      <c r="Z20" s="109">
        <v>27</v>
      </c>
      <c r="AB20" s="114">
        <f t="shared" si="2"/>
        <v>2.5233644859813085E-2</v>
      </c>
    </row>
    <row r="21" spans="1:28" x14ac:dyDescent="0.25">
      <c r="S21" s="112" t="s">
        <v>65</v>
      </c>
      <c r="T21" s="112"/>
      <c r="U21" s="113"/>
      <c r="V21" s="113">
        <v>36</v>
      </c>
      <c r="W21" s="113">
        <v>41</v>
      </c>
      <c r="X21" s="113">
        <v>51</v>
      </c>
      <c r="Y21" s="109">
        <v>63</v>
      </c>
      <c r="Z21" s="109">
        <v>65</v>
      </c>
      <c r="AB21" s="114">
        <f t="shared" si="2"/>
        <v>6.0747663551401869E-2</v>
      </c>
    </row>
    <row r="22" spans="1:28" x14ac:dyDescent="0.25">
      <c r="S22" s="112" t="s">
        <v>66</v>
      </c>
      <c r="T22" s="112"/>
      <c r="U22" s="113"/>
      <c r="V22" s="113">
        <v>37</v>
      </c>
      <c r="W22" s="113">
        <v>60</v>
      </c>
      <c r="X22" s="113">
        <v>87</v>
      </c>
      <c r="Y22" s="109">
        <v>93</v>
      </c>
      <c r="Z22" s="109">
        <v>89</v>
      </c>
      <c r="AB22" s="114">
        <f t="shared" si="2"/>
        <v>8.3177570093457942E-2</v>
      </c>
    </row>
    <row r="23" spans="1:28" x14ac:dyDescent="0.25">
      <c r="S23" s="112" t="s">
        <v>67</v>
      </c>
      <c r="T23" s="112"/>
      <c r="U23" s="113"/>
      <c r="V23" s="113">
        <v>38</v>
      </c>
      <c r="W23" s="113">
        <v>56</v>
      </c>
      <c r="X23" s="113">
        <v>46</v>
      </c>
      <c r="Y23" s="109">
        <v>56</v>
      </c>
      <c r="Z23" s="109">
        <v>50</v>
      </c>
      <c r="AB23" s="114">
        <f t="shared" si="2"/>
        <v>4.6728971962616821E-2</v>
      </c>
    </row>
    <row r="24" spans="1:28" x14ac:dyDescent="0.25">
      <c r="S24" s="112" t="s">
        <v>68</v>
      </c>
      <c r="T24" s="112"/>
      <c r="U24" s="113"/>
      <c r="V24" s="113">
        <v>0</v>
      </c>
      <c r="W24" s="113">
        <v>0</v>
      </c>
      <c r="X24" s="113">
        <v>1</v>
      </c>
      <c r="Y24" s="109">
        <v>0</v>
      </c>
      <c r="Z24" s="109">
        <v>0</v>
      </c>
      <c r="AB24" s="114">
        <f t="shared" si="2"/>
        <v>0</v>
      </c>
    </row>
    <row r="25" spans="1:28" x14ac:dyDescent="0.25">
      <c r="S25" s="112" t="s">
        <v>69</v>
      </c>
      <c r="T25" s="112"/>
      <c r="U25" s="113"/>
      <c r="V25" s="113">
        <v>31</v>
      </c>
      <c r="W25" s="113">
        <v>82</v>
      </c>
      <c r="X25" s="113">
        <v>76</v>
      </c>
      <c r="Y25" s="109">
        <v>43</v>
      </c>
      <c r="Z25" s="109">
        <v>26</v>
      </c>
      <c r="AB25" s="114">
        <f t="shared" si="2"/>
        <v>2.4299065420560748E-2</v>
      </c>
    </row>
    <row r="26" spans="1:28" x14ac:dyDescent="0.25">
      <c r="S26" s="112" t="s">
        <v>70</v>
      </c>
      <c r="T26" s="112"/>
      <c r="U26" s="113"/>
      <c r="V26" s="113">
        <v>13</v>
      </c>
      <c r="W26" s="113">
        <v>24</v>
      </c>
      <c r="X26" s="113">
        <v>16</v>
      </c>
      <c r="Y26" s="109">
        <v>12</v>
      </c>
      <c r="Z26" s="109">
        <v>16</v>
      </c>
      <c r="AB26" s="114">
        <f t="shared" si="2"/>
        <v>1.4953271028037384E-2</v>
      </c>
    </row>
    <row r="27" spans="1:28" x14ac:dyDescent="0.25">
      <c r="S27" s="112" t="s">
        <v>71</v>
      </c>
      <c r="T27" s="112"/>
      <c r="U27" s="113"/>
      <c r="V27" s="113">
        <v>21</v>
      </c>
      <c r="W27" s="113">
        <v>28</v>
      </c>
      <c r="X27" s="113">
        <v>33</v>
      </c>
      <c r="Y27" s="109">
        <v>39</v>
      </c>
      <c r="Z27" s="109">
        <v>33</v>
      </c>
      <c r="AB27" s="114">
        <f t="shared" si="2"/>
        <v>3.0841121495327101E-2</v>
      </c>
    </row>
    <row r="28" spans="1:28" x14ac:dyDescent="0.25">
      <c r="S28" s="112" t="s">
        <v>72</v>
      </c>
      <c r="T28" s="112"/>
      <c r="U28" s="113"/>
      <c r="V28" s="113">
        <v>70</v>
      </c>
      <c r="W28" s="113">
        <v>90</v>
      </c>
      <c r="X28" s="113">
        <v>92</v>
      </c>
      <c r="Y28" s="109">
        <v>107</v>
      </c>
      <c r="Z28" s="109">
        <v>88</v>
      </c>
      <c r="AB28" s="114">
        <f t="shared" si="2"/>
        <v>8.2242990654205608E-2</v>
      </c>
    </row>
    <row r="29" spans="1:28" x14ac:dyDescent="0.25">
      <c r="S29" s="112" t="s">
        <v>73</v>
      </c>
      <c r="T29" s="112"/>
      <c r="U29" s="113"/>
      <c r="V29" s="113">
        <v>63</v>
      </c>
      <c r="W29" s="113">
        <v>66</v>
      </c>
      <c r="X29" s="113">
        <v>81</v>
      </c>
      <c r="Y29" s="109">
        <v>99</v>
      </c>
      <c r="Z29" s="109">
        <v>84</v>
      </c>
      <c r="AB29" s="114">
        <f t="shared" si="2"/>
        <v>7.8504672897196259E-2</v>
      </c>
    </row>
    <row r="30" spans="1:28" x14ac:dyDescent="0.25">
      <c r="S30" s="112" t="s">
        <v>74</v>
      </c>
      <c r="T30" s="112"/>
      <c r="U30" s="113"/>
      <c r="V30" s="113">
        <v>132</v>
      </c>
      <c r="W30" s="113">
        <v>146</v>
      </c>
      <c r="X30" s="113">
        <v>155</v>
      </c>
      <c r="Y30" s="109">
        <v>170</v>
      </c>
      <c r="Z30" s="109">
        <v>152</v>
      </c>
      <c r="AB30" s="114">
        <f t="shared" si="2"/>
        <v>0.14205607476635515</v>
      </c>
    </row>
    <row r="31" spans="1:28" x14ac:dyDescent="0.25">
      <c r="S31" s="112" t="s">
        <v>75</v>
      </c>
      <c r="T31" s="112"/>
      <c r="U31" s="113"/>
      <c r="V31" s="113">
        <v>50</v>
      </c>
      <c r="W31" s="113">
        <v>57</v>
      </c>
      <c r="X31" s="113">
        <v>61</v>
      </c>
      <c r="Y31" s="109">
        <v>38</v>
      </c>
      <c r="Z31" s="109">
        <v>56</v>
      </c>
      <c r="AB31" s="114">
        <f t="shared" si="2"/>
        <v>5.2336448598130844E-2</v>
      </c>
    </row>
    <row r="32" spans="1:28" ht="15.75" customHeight="1" x14ac:dyDescent="0.25">
      <c r="A32" s="60" t="str">
        <f>"Distribution of jobs per industry "&amp;"("&amp;Z2&amp;") *"</f>
        <v>Distribution of jobs per industry (2022-23)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76</v>
      </c>
      <c r="T32" s="112"/>
      <c r="U32" s="113"/>
      <c r="V32" s="113">
        <v>10</v>
      </c>
      <c r="W32" s="113">
        <v>13</v>
      </c>
      <c r="X32" s="113">
        <v>10</v>
      </c>
      <c r="Y32" s="109">
        <v>14</v>
      </c>
      <c r="Z32" s="109">
        <v>12</v>
      </c>
      <c r="AB32" s="114">
        <f t="shared" si="2"/>
        <v>1.1214953271028037E-2</v>
      </c>
    </row>
    <row r="33" spans="19:32" x14ac:dyDescent="0.25">
      <c r="S33" s="112" t="s">
        <v>77</v>
      </c>
      <c r="T33" s="112"/>
      <c r="U33" s="113"/>
      <c r="V33" s="113">
        <v>24</v>
      </c>
      <c r="W33" s="113">
        <v>49</v>
      </c>
      <c r="X33" s="113">
        <v>47</v>
      </c>
      <c r="Y33" s="109">
        <v>51</v>
      </c>
      <c r="Z33" s="109">
        <v>49</v>
      </c>
      <c r="AB33" s="114">
        <f t="shared" si="2"/>
        <v>4.5794392523364487E-2</v>
      </c>
    </row>
    <row r="34" spans="19:32" x14ac:dyDescent="0.25">
      <c r="S34" s="115" t="s">
        <v>53</v>
      </c>
      <c r="T34" s="115"/>
      <c r="U34" s="116"/>
      <c r="V34" s="116">
        <v>757</v>
      </c>
      <c r="W34" s="116">
        <v>982</v>
      </c>
      <c r="X34" s="116">
        <v>1033</v>
      </c>
      <c r="Y34" s="117">
        <v>1114</v>
      </c>
      <c r="Z34" s="117">
        <v>1070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85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420</v>
      </c>
      <c r="W37" s="109">
        <v>527</v>
      </c>
      <c r="X37" s="109">
        <v>525</v>
      </c>
      <c r="Y37" s="109">
        <v>525</v>
      </c>
      <c r="Z37" s="109">
        <v>533</v>
      </c>
      <c r="AB37" s="129">
        <f>Z37/Z40*100</f>
        <v>79.552238805970148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90</v>
      </c>
      <c r="W38" s="109">
        <v>134</v>
      </c>
      <c r="X38" s="109">
        <v>128</v>
      </c>
      <c r="Y38" s="109">
        <v>149</v>
      </c>
      <c r="Z38" s="109">
        <v>137</v>
      </c>
      <c r="AB38" s="129">
        <f>Z38/Z40*100</f>
        <v>20.447761194029852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510</v>
      </c>
      <c r="W40" s="109">
        <v>661</v>
      </c>
      <c r="X40" s="109">
        <v>653</v>
      </c>
      <c r="Y40" s="109">
        <v>674</v>
      </c>
      <c r="Z40" s="109">
        <v>670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0</v>
      </c>
      <c r="W45" s="109">
        <v>0</v>
      </c>
      <c r="X45" s="109">
        <v>5</v>
      </c>
      <c r="Y45" s="109">
        <v>17</v>
      </c>
      <c r="Z45" s="109">
        <v>12</v>
      </c>
    </row>
    <row r="46" spans="19:32" x14ac:dyDescent="0.25">
      <c r="S46" s="112" t="s">
        <v>38</v>
      </c>
      <c r="T46" s="112"/>
      <c r="U46" s="109"/>
      <c r="V46" s="109">
        <v>17</v>
      </c>
      <c r="W46" s="109">
        <v>10</v>
      </c>
      <c r="X46" s="109">
        <v>11</v>
      </c>
      <c r="Y46" s="109">
        <v>17</v>
      </c>
      <c r="Z46" s="109">
        <v>27</v>
      </c>
    </row>
    <row r="47" spans="19:32" x14ac:dyDescent="0.25">
      <c r="S47" s="112" t="s">
        <v>39</v>
      </c>
      <c r="T47" s="112"/>
      <c r="U47" s="109"/>
      <c r="V47" s="109">
        <v>25</v>
      </c>
      <c r="W47" s="109">
        <v>43</v>
      </c>
      <c r="X47" s="109">
        <v>48</v>
      </c>
      <c r="Y47" s="109">
        <v>39</v>
      </c>
      <c r="Z47" s="109">
        <v>25</v>
      </c>
    </row>
    <row r="48" spans="19:32" x14ac:dyDescent="0.25">
      <c r="S48" s="112" t="s">
        <v>40</v>
      </c>
      <c r="T48" s="112"/>
      <c r="U48" s="109"/>
      <c r="V48" s="109">
        <v>38</v>
      </c>
      <c r="W48" s="109">
        <v>52</v>
      </c>
      <c r="X48" s="109">
        <v>39</v>
      </c>
      <c r="Y48" s="109">
        <v>58</v>
      </c>
      <c r="Z48" s="109">
        <v>36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37</v>
      </c>
      <c r="W49" s="109">
        <v>53</v>
      </c>
      <c r="X49" s="109">
        <v>37</v>
      </c>
      <c r="Y49" s="109">
        <v>44</v>
      </c>
      <c r="Z49" s="109">
        <v>79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Coomalie (2022-23)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33</v>
      </c>
      <c r="W50" s="109">
        <v>33</v>
      </c>
      <c r="X50" s="109">
        <v>46</v>
      </c>
      <c r="Y50" s="109">
        <v>39</v>
      </c>
      <c r="Z50" s="109">
        <v>43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27</v>
      </c>
      <c r="W51" s="109">
        <v>36</v>
      </c>
      <c r="X51" s="109">
        <v>33</v>
      </c>
      <c r="Y51" s="109">
        <v>59</v>
      </c>
      <c r="Z51" s="109">
        <v>68</v>
      </c>
    </row>
    <row r="52" spans="1:26" ht="15" customHeight="1" x14ac:dyDescent="0.25">
      <c r="S52" s="112" t="s">
        <v>44</v>
      </c>
      <c r="T52" s="112"/>
      <c r="U52" s="109"/>
      <c r="V52" s="109">
        <v>34</v>
      </c>
      <c r="W52" s="109">
        <v>60</v>
      </c>
      <c r="X52" s="109">
        <v>53</v>
      </c>
      <c r="Y52" s="109">
        <v>41</v>
      </c>
      <c r="Z52" s="109">
        <v>26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34</v>
      </c>
      <c r="W53" s="109">
        <v>51</v>
      </c>
      <c r="X53" s="109">
        <v>60</v>
      </c>
      <c r="Y53" s="109">
        <v>64</v>
      </c>
      <c r="Z53" s="109">
        <v>49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65</v>
      </c>
      <c r="W54" s="109">
        <v>83</v>
      </c>
      <c r="X54" s="109">
        <v>84</v>
      </c>
      <c r="Y54" s="109">
        <v>77</v>
      </c>
      <c r="Z54" s="109">
        <v>79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31</v>
      </c>
      <c r="W55" s="109">
        <v>48</v>
      </c>
      <c r="X55" s="109">
        <v>56</v>
      </c>
      <c r="Y55" s="109">
        <v>58</v>
      </c>
      <c r="Z55" s="109">
        <v>62</v>
      </c>
    </row>
    <row r="56" spans="1:26" ht="15" customHeight="1" x14ac:dyDescent="0.25">
      <c r="S56" s="112" t="s">
        <v>48</v>
      </c>
      <c r="T56" s="112"/>
      <c r="U56" s="109"/>
      <c r="V56" s="109">
        <v>30</v>
      </c>
      <c r="W56" s="109">
        <v>22</v>
      </c>
      <c r="X56" s="109">
        <v>26</v>
      </c>
      <c r="Y56" s="109">
        <v>33</v>
      </c>
      <c r="Z56" s="109">
        <v>32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9</v>
      </c>
      <c r="W57" s="109">
        <v>20</v>
      </c>
      <c r="X57" s="109">
        <v>18</v>
      </c>
      <c r="Y57" s="109">
        <v>17</v>
      </c>
      <c r="Z57" s="109">
        <v>9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4</v>
      </c>
      <c r="X58" s="109">
        <v>6</v>
      </c>
      <c r="Y58" s="109">
        <v>0</v>
      </c>
      <c r="Z58" s="109">
        <v>5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1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386</v>
      </c>
      <c r="W61" s="109">
        <v>515</v>
      </c>
      <c r="X61" s="109">
        <v>523</v>
      </c>
      <c r="Y61" s="109">
        <v>572</v>
      </c>
      <c r="Z61" s="109">
        <v>555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1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7</v>
      </c>
      <c r="W64" s="109">
        <v>4</v>
      </c>
      <c r="X64" s="109">
        <v>9</v>
      </c>
      <c r="Y64" s="109">
        <v>3</v>
      </c>
      <c r="Z64" s="109">
        <v>3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Coomalie (2022-23)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18</v>
      </c>
      <c r="W65" s="109">
        <v>24</v>
      </c>
      <c r="X65" s="109">
        <v>18</v>
      </c>
      <c r="Y65" s="109">
        <v>22</v>
      </c>
      <c r="Z65" s="109">
        <v>21</v>
      </c>
    </row>
    <row r="66" spans="1:26" x14ac:dyDescent="0.25">
      <c r="S66" s="112" t="s">
        <v>39</v>
      </c>
      <c r="T66" s="112"/>
      <c r="U66" s="109"/>
      <c r="V66" s="109">
        <v>29</v>
      </c>
      <c r="W66" s="109">
        <v>28</v>
      </c>
      <c r="X66" s="109">
        <v>31</v>
      </c>
      <c r="Y66" s="109">
        <v>27</v>
      </c>
      <c r="Z66" s="109">
        <v>19</v>
      </c>
    </row>
    <row r="67" spans="1:26" x14ac:dyDescent="0.25">
      <c r="S67" s="112" t="s">
        <v>40</v>
      </c>
      <c r="T67" s="112"/>
      <c r="U67" s="109"/>
      <c r="V67" s="109">
        <v>51</v>
      </c>
      <c r="W67" s="109">
        <v>67</v>
      </c>
      <c r="X67" s="109">
        <v>62</v>
      </c>
      <c r="Y67" s="109">
        <v>54</v>
      </c>
      <c r="Z67" s="109">
        <v>50</v>
      </c>
    </row>
    <row r="68" spans="1:26" x14ac:dyDescent="0.25">
      <c r="S68" s="112" t="s">
        <v>41</v>
      </c>
      <c r="T68" s="112"/>
      <c r="U68" s="109"/>
      <c r="V68" s="109">
        <v>42</v>
      </c>
      <c r="W68" s="109">
        <v>44</v>
      </c>
      <c r="X68" s="109">
        <v>60</v>
      </c>
      <c r="Y68" s="109">
        <v>65</v>
      </c>
      <c r="Z68" s="109">
        <v>87</v>
      </c>
    </row>
    <row r="69" spans="1:26" x14ac:dyDescent="0.25">
      <c r="S69" s="112" t="s">
        <v>42</v>
      </c>
      <c r="T69" s="112"/>
      <c r="U69" s="109"/>
      <c r="V69" s="109">
        <v>22</v>
      </c>
      <c r="W69" s="109">
        <v>26</v>
      </c>
      <c r="X69" s="109">
        <v>25</v>
      </c>
      <c r="Y69" s="109">
        <v>42</v>
      </c>
      <c r="Z69" s="109">
        <v>35</v>
      </c>
    </row>
    <row r="70" spans="1:26" x14ac:dyDescent="0.25">
      <c r="S70" s="112" t="s">
        <v>43</v>
      </c>
      <c r="T70" s="112"/>
      <c r="U70" s="109"/>
      <c r="V70" s="109">
        <v>30</v>
      </c>
      <c r="W70" s="109">
        <v>39</v>
      </c>
      <c r="X70" s="109">
        <v>43</v>
      </c>
      <c r="Y70" s="109">
        <v>51</v>
      </c>
      <c r="Z70" s="109">
        <v>44</v>
      </c>
    </row>
    <row r="71" spans="1:26" x14ac:dyDescent="0.25">
      <c r="S71" s="112" t="s">
        <v>44</v>
      </c>
      <c r="T71" s="112"/>
      <c r="U71" s="109"/>
      <c r="V71" s="109">
        <v>32</v>
      </c>
      <c r="W71" s="109">
        <v>40</v>
      </c>
      <c r="X71" s="109">
        <v>39</v>
      </c>
      <c r="Y71" s="109">
        <v>32</v>
      </c>
      <c r="Z71" s="109">
        <v>27</v>
      </c>
    </row>
    <row r="72" spans="1:26" x14ac:dyDescent="0.25">
      <c r="S72" s="112" t="s">
        <v>45</v>
      </c>
      <c r="T72" s="112"/>
      <c r="U72" s="109"/>
      <c r="V72" s="109">
        <v>54</v>
      </c>
      <c r="W72" s="109">
        <v>63</v>
      </c>
      <c r="X72" s="109">
        <v>67</v>
      </c>
      <c r="Y72" s="109">
        <v>78</v>
      </c>
      <c r="Z72" s="109">
        <v>59</v>
      </c>
    </row>
    <row r="73" spans="1:26" x14ac:dyDescent="0.25">
      <c r="S73" s="112" t="s">
        <v>46</v>
      </c>
      <c r="T73" s="112"/>
      <c r="U73" s="109"/>
      <c r="V73" s="109">
        <v>40</v>
      </c>
      <c r="W73" s="109">
        <v>49</v>
      </c>
      <c r="X73" s="109">
        <v>59</v>
      </c>
      <c r="Y73" s="109">
        <v>64</v>
      </c>
      <c r="Z73" s="109">
        <v>67</v>
      </c>
    </row>
    <row r="74" spans="1:26" x14ac:dyDescent="0.25">
      <c r="S74" s="112" t="s">
        <v>47</v>
      </c>
      <c r="T74" s="112"/>
      <c r="U74" s="109"/>
      <c r="V74" s="109">
        <v>29</v>
      </c>
      <c r="W74" s="109">
        <v>49</v>
      </c>
      <c r="X74" s="109">
        <v>54</v>
      </c>
      <c r="Y74" s="109">
        <v>52</v>
      </c>
      <c r="Z74" s="109">
        <v>54</v>
      </c>
    </row>
    <row r="75" spans="1:26" x14ac:dyDescent="0.25">
      <c r="S75" s="112" t="s">
        <v>48</v>
      </c>
      <c r="T75" s="112"/>
      <c r="U75" s="109"/>
      <c r="V75" s="109">
        <v>16</v>
      </c>
      <c r="W75" s="109">
        <v>24</v>
      </c>
      <c r="X75" s="109">
        <v>27</v>
      </c>
      <c r="Y75" s="109">
        <v>33</v>
      </c>
      <c r="Z75" s="109">
        <v>35</v>
      </c>
    </row>
    <row r="76" spans="1:26" x14ac:dyDescent="0.25">
      <c r="S76" s="112" t="s">
        <v>49</v>
      </c>
      <c r="T76" s="112"/>
      <c r="U76" s="109"/>
      <c r="V76" s="109">
        <v>7</v>
      </c>
      <c r="W76" s="109">
        <v>8</v>
      </c>
      <c r="X76" s="109">
        <v>12</v>
      </c>
      <c r="Y76" s="109">
        <v>14</v>
      </c>
      <c r="Z76" s="109">
        <v>13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2</v>
      </c>
      <c r="Y77" s="109">
        <v>0</v>
      </c>
      <c r="Z77" s="109">
        <v>0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1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376</v>
      </c>
      <c r="W80" s="109">
        <v>468</v>
      </c>
      <c r="X80" s="109">
        <v>510</v>
      </c>
      <c r="Y80" s="109">
        <v>539</v>
      </c>
      <c r="Z80" s="109">
        <v>513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Coomalie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29</v>
      </c>
      <c r="W83" s="109">
        <v>41</v>
      </c>
      <c r="X83" s="109">
        <v>37</v>
      </c>
      <c r="Y83" s="109">
        <v>34</v>
      </c>
      <c r="Z83" s="109">
        <v>35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130</v>
      </c>
      <c r="G84" s="141"/>
      <c r="H84" s="47"/>
      <c r="I84" s="47"/>
      <c r="J84" s="47"/>
      <c r="K84" s="47"/>
      <c r="L84" s="141" t="s">
        <v>0</v>
      </c>
      <c r="M84" s="141"/>
      <c r="N84" s="141" t="s">
        <v>130</v>
      </c>
      <c r="O84" s="141"/>
      <c r="S84" s="112" t="s">
        <v>57</v>
      </c>
      <c r="T84" s="112"/>
      <c r="U84" s="109"/>
      <c r="V84" s="109">
        <v>16</v>
      </c>
      <c r="W84" s="109">
        <v>28</v>
      </c>
      <c r="X84" s="109">
        <v>32</v>
      </c>
      <c r="Y84" s="109">
        <v>26</v>
      </c>
      <c r="Z84" s="109">
        <v>27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2018-19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2018-19</v>
      </c>
      <c r="O85" s="141"/>
      <c r="S85" s="112" t="s">
        <v>125</v>
      </c>
      <c r="T85" s="112"/>
      <c r="U85" s="109"/>
      <c r="V85" s="109">
        <v>36</v>
      </c>
      <c r="W85" s="109">
        <v>39</v>
      </c>
      <c r="X85" s="109">
        <v>47</v>
      </c>
      <c r="Y85" s="109">
        <v>50</v>
      </c>
      <c r="Z85" s="109">
        <v>59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1,070</v>
      </c>
      <c r="D86" s="93">
        <f t="shared" ref="D86:D91" si="4">AD4</f>
        <v>-4.2076991942703645E-2</v>
      </c>
      <c r="E86" s="94">
        <f t="shared" ref="E86:E91" si="5">AD4</f>
        <v>-4.2076991942703645E-2</v>
      </c>
      <c r="F86" s="93">
        <f t="shared" ref="F86:F91" si="6">AF4</f>
        <v>0.41347424042272118</v>
      </c>
      <c r="G86" s="94">
        <f t="shared" ref="G86:G91" si="7">AF4</f>
        <v>0.41347424042272118</v>
      </c>
      <c r="H86" s="56"/>
      <c r="I86" s="56"/>
      <c r="J86" s="140" t="str">
        <f>'State data for spotlight'!J4</f>
        <v>231,839</v>
      </c>
      <c r="K86" s="140"/>
      <c r="L86" s="93">
        <f>'State data for spotlight'!L4</f>
        <v>1.5457054005518778E-2</v>
      </c>
      <c r="M86" s="94">
        <f>'State data for spotlight'!L4</f>
        <v>1.5457054005518778E-2</v>
      </c>
      <c r="N86" s="93">
        <f>'State data for spotlight'!N4</f>
        <v>0.12496785307033509</v>
      </c>
      <c r="O86" s="94">
        <f>'State data for spotlight'!N4</f>
        <v>0.12496785307033509</v>
      </c>
      <c r="S86" s="112" t="s">
        <v>126</v>
      </c>
      <c r="T86" s="112"/>
      <c r="U86" s="109"/>
      <c r="V86" s="109">
        <v>14</v>
      </c>
      <c r="W86" s="109">
        <v>22</v>
      </c>
      <c r="X86" s="109">
        <v>23</v>
      </c>
      <c r="Y86" s="109">
        <v>22</v>
      </c>
      <c r="Z86" s="109">
        <v>22</v>
      </c>
    </row>
    <row r="87" spans="1:30" ht="15" customHeight="1" x14ac:dyDescent="0.25">
      <c r="A87" s="95" t="s">
        <v>4</v>
      </c>
      <c r="B87" s="48"/>
      <c r="C87" s="56" t="str">
        <f t="shared" si="3"/>
        <v>553</v>
      </c>
      <c r="D87" s="93">
        <f t="shared" si="4"/>
        <v>-3.1523642732048995E-2</v>
      </c>
      <c r="E87" s="94">
        <f t="shared" si="5"/>
        <v>-3.1523642732048995E-2</v>
      </c>
      <c r="F87" s="93">
        <f t="shared" si="6"/>
        <v>0.44010416666666674</v>
      </c>
      <c r="G87" s="94">
        <f t="shared" si="7"/>
        <v>0.44010416666666674</v>
      </c>
      <c r="H87" s="56"/>
      <c r="I87" s="56"/>
      <c r="J87" s="140" t="str">
        <f>'State data for spotlight'!J5</f>
        <v>120,390</v>
      </c>
      <c r="K87" s="140"/>
      <c r="L87" s="93">
        <f>'State data for spotlight'!L5</f>
        <v>2.2967702465013229E-2</v>
      </c>
      <c r="M87" s="94">
        <f>'State data for spotlight'!L5</f>
        <v>2.2967702465013229E-2</v>
      </c>
      <c r="N87" s="93">
        <f>'State data for spotlight'!N5</f>
        <v>0.11692504661972225</v>
      </c>
      <c r="O87" s="94">
        <f>'State data for spotlight'!N5</f>
        <v>0.11692504661972225</v>
      </c>
      <c r="S87" s="112" t="s">
        <v>127</v>
      </c>
      <c r="T87" s="112"/>
      <c r="U87" s="109"/>
      <c r="V87" s="109">
        <v>5</v>
      </c>
      <c r="W87" s="109">
        <v>7</v>
      </c>
      <c r="X87" s="109">
        <v>4</v>
      </c>
      <c r="Y87" s="109">
        <v>5</v>
      </c>
      <c r="Z87" s="109">
        <v>9</v>
      </c>
    </row>
    <row r="88" spans="1:30" ht="15" customHeight="1" x14ac:dyDescent="0.25">
      <c r="A88" s="95" t="s">
        <v>5</v>
      </c>
      <c r="B88" s="48"/>
      <c r="C88" s="56" t="str">
        <f t="shared" si="3"/>
        <v>511</v>
      </c>
      <c r="D88" s="93">
        <f t="shared" si="4"/>
        <v>-5.018587360594795E-2</v>
      </c>
      <c r="E88" s="94">
        <f t="shared" si="5"/>
        <v>-5.018587360594795E-2</v>
      </c>
      <c r="F88" s="93">
        <f t="shared" si="6"/>
        <v>0.37365591397849451</v>
      </c>
      <c r="G88" s="94">
        <f t="shared" si="7"/>
        <v>0.37365591397849451</v>
      </c>
      <c r="H88" s="56"/>
      <c r="I88" s="56"/>
      <c r="J88" s="140" t="str">
        <f>'State data for spotlight'!J6</f>
        <v>111,242</v>
      </c>
      <c r="K88" s="140"/>
      <c r="L88" s="93">
        <f>'State data for spotlight'!L6</f>
        <v>7.5081738563393952E-3</v>
      </c>
      <c r="M88" s="94">
        <f>'State data for spotlight'!L6</f>
        <v>7.5081738563393952E-3</v>
      </c>
      <c r="N88" s="93">
        <f>'State data for spotlight'!N6</f>
        <v>0.13162365339816695</v>
      </c>
      <c r="O88" s="94">
        <f>'State data for spotlight'!N6</f>
        <v>0.13162365339816695</v>
      </c>
      <c r="S88" s="112" t="s">
        <v>128</v>
      </c>
      <c r="T88" s="112"/>
      <c r="U88" s="109"/>
      <c r="V88" s="109">
        <v>6</v>
      </c>
      <c r="W88" s="109">
        <v>9</v>
      </c>
      <c r="X88" s="109">
        <v>7</v>
      </c>
      <c r="Y88" s="109">
        <v>7</v>
      </c>
      <c r="Z88" s="109">
        <v>0</v>
      </c>
    </row>
    <row r="89" spans="1:30" ht="15" customHeight="1" x14ac:dyDescent="0.25">
      <c r="A89" s="48" t="s">
        <v>6</v>
      </c>
      <c r="B89" s="48"/>
      <c r="C89" s="56" t="str">
        <f t="shared" si="3"/>
        <v>670</v>
      </c>
      <c r="D89" s="93">
        <f t="shared" si="4"/>
        <v>0</v>
      </c>
      <c r="E89" s="94">
        <f t="shared" si="5"/>
        <v>0</v>
      </c>
      <c r="F89" s="93">
        <f t="shared" si="6"/>
        <v>0.3214990138067062</v>
      </c>
      <c r="G89" s="94">
        <f t="shared" si="7"/>
        <v>0.3214990138067062</v>
      </c>
      <c r="H89" s="56"/>
      <c r="I89" s="56"/>
      <c r="J89" s="140" t="str">
        <f>'State data for spotlight'!J7</f>
        <v>142,883</v>
      </c>
      <c r="K89" s="140"/>
      <c r="L89" s="93">
        <f>'State data for spotlight'!L7</f>
        <v>2.3575849618889366E-2</v>
      </c>
      <c r="M89" s="94">
        <f>'State data for spotlight'!L7</f>
        <v>2.3575849618889366E-2</v>
      </c>
      <c r="N89" s="93">
        <f>'State data for spotlight'!N7</f>
        <v>4.6355627485298756E-2</v>
      </c>
      <c r="O89" s="94">
        <f>'State data for spotlight'!N7</f>
        <v>4.6355627485298756E-2</v>
      </c>
      <c r="S89" s="112" t="s">
        <v>129</v>
      </c>
      <c r="T89" s="112"/>
      <c r="U89" s="109"/>
      <c r="V89" s="109">
        <v>52</v>
      </c>
      <c r="W89" s="109">
        <v>63</v>
      </c>
      <c r="X89" s="109">
        <v>49</v>
      </c>
      <c r="Y89" s="109">
        <v>53</v>
      </c>
      <c r="Z89" s="109">
        <v>61</v>
      </c>
    </row>
    <row r="90" spans="1:30" ht="15" customHeight="1" x14ac:dyDescent="0.25">
      <c r="A90" s="48" t="s">
        <v>95</v>
      </c>
      <c r="B90" s="48"/>
      <c r="C90" s="56" t="str">
        <f t="shared" si="3"/>
        <v>$47,038</v>
      </c>
      <c r="D90" s="93">
        <f t="shared" si="4"/>
        <v>5.5886706440688938E-2</v>
      </c>
      <c r="E90" s="94">
        <f t="shared" si="5"/>
        <v>5.5886706440688938E-2</v>
      </c>
      <c r="F90" s="93">
        <f t="shared" si="6"/>
        <v>5.6322055388302372E-2</v>
      </c>
      <c r="G90" s="94">
        <f t="shared" si="7"/>
        <v>5.6322055388302372E-2</v>
      </c>
      <c r="H90" s="56"/>
      <c r="I90" s="56"/>
      <c r="J90" s="56"/>
      <c r="K90" s="56" t="str">
        <f>'State data for spotlight'!J8</f>
        <v>$52,157</v>
      </c>
      <c r="L90" s="93">
        <f>'State data for spotlight'!L8</f>
        <v>3.730443858580057E-2</v>
      </c>
      <c r="M90" s="94">
        <f>'State data for spotlight'!L8</f>
        <v>3.730443858580057E-2</v>
      </c>
      <c r="N90" s="93">
        <f>'State data for spotlight'!N8</f>
        <v>6.8432071451983045E-2</v>
      </c>
      <c r="O90" s="94">
        <f>'State data for spotlight'!N8</f>
        <v>6.8432071451983045E-2</v>
      </c>
      <c r="S90" s="112" t="s">
        <v>58</v>
      </c>
      <c r="T90" s="112"/>
      <c r="U90" s="109"/>
      <c r="V90" s="109">
        <v>36</v>
      </c>
      <c r="W90" s="109">
        <v>65</v>
      </c>
      <c r="X90" s="109">
        <v>53</v>
      </c>
      <c r="Y90" s="109">
        <v>62</v>
      </c>
      <c r="Z90" s="109">
        <v>64</v>
      </c>
    </row>
    <row r="91" spans="1:30" ht="15" customHeight="1" x14ac:dyDescent="0.25">
      <c r="A91" s="48" t="s">
        <v>7</v>
      </c>
      <c r="B91" s="48"/>
      <c r="C91" s="56" t="str">
        <f t="shared" si="3"/>
        <v>$38.1 mil</v>
      </c>
      <c r="D91" s="93">
        <f t="shared" si="4"/>
        <v>3.4037379875584195E-2</v>
      </c>
      <c r="E91" s="94">
        <f t="shared" si="5"/>
        <v>3.4037379875584195E-2</v>
      </c>
      <c r="F91" s="93">
        <f t="shared" si="6"/>
        <v>0.44665051053002092</v>
      </c>
      <c r="G91" s="94">
        <f t="shared" si="7"/>
        <v>0.44665051053002092</v>
      </c>
      <c r="H91" s="56"/>
      <c r="I91" s="56"/>
      <c r="J91" s="56"/>
      <c r="K91" s="56" t="str">
        <f>'State data for spotlight'!J9</f>
        <v>$10.7 bil</v>
      </c>
      <c r="L91" s="93">
        <f>'State data for spotlight'!L9</f>
        <v>6.1565168558201044E-2</v>
      </c>
      <c r="M91" s="94">
        <f>'State data for spotlight'!L9</f>
        <v>6.1565168558201044E-2</v>
      </c>
      <c r="N91" s="93">
        <f>'State data for spotlight'!N9</f>
        <v>0.18858544211512585</v>
      </c>
      <c r="O91" s="94">
        <f>'State data for spotlight'!N9</f>
        <v>0.18858544211512585</v>
      </c>
      <c r="S91" s="115" t="s">
        <v>53</v>
      </c>
      <c r="T91" s="115"/>
      <c r="U91" s="109"/>
      <c r="V91" s="109">
        <v>262</v>
      </c>
      <c r="W91" s="109">
        <v>348</v>
      </c>
      <c r="X91" s="109">
        <v>349</v>
      </c>
      <c r="Y91" s="109">
        <v>357</v>
      </c>
      <c r="Z91" s="109">
        <v>361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131</v>
      </c>
      <c r="S93" s="112" t="s">
        <v>56</v>
      </c>
      <c r="T93" s="112"/>
      <c r="U93" s="109"/>
      <c r="V93" s="109">
        <v>18</v>
      </c>
      <c r="W93" s="109">
        <v>27</v>
      </c>
      <c r="X93" s="109">
        <v>29</v>
      </c>
      <c r="Y93" s="109">
        <v>29</v>
      </c>
      <c r="Z93" s="109">
        <v>25</v>
      </c>
    </row>
    <row r="94" spans="1:30" ht="15" customHeight="1" x14ac:dyDescent="0.25">
      <c r="A94" s="136" t="s">
        <v>132</v>
      </c>
      <c r="S94" s="112" t="s">
        <v>57</v>
      </c>
      <c r="T94" s="112"/>
      <c r="U94" s="109"/>
      <c r="V94" s="109">
        <v>37</v>
      </c>
      <c r="W94" s="109">
        <v>48</v>
      </c>
      <c r="X94" s="109">
        <v>57</v>
      </c>
      <c r="Y94" s="109">
        <v>52</v>
      </c>
      <c r="Z94" s="109">
        <v>43</v>
      </c>
    </row>
    <row r="95" spans="1:30" ht="15" customHeight="1" x14ac:dyDescent="0.25">
      <c r="A95" s="137" t="s">
        <v>159</v>
      </c>
      <c r="S95" s="112" t="s">
        <v>125</v>
      </c>
      <c r="T95" s="112"/>
      <c r="U95" s="109"/>
      <c r="V95" s="109">
        <v>5</v>
      </c>
      <c r="W95" s="109">
        <v>5</v>
      </c>
      <c r="X95" s="109">
        <v>9</v>
      </c>
      <c r="Y95" s="109">
        <v>12</v>
      </c>
      <c r="Z95" s="109">
        <v>13</v>
      </c>
    </row>
    <row r="96" spans="1:30" ht="15" customHeight="1" x14ac:dyDescent="0.25">
      <c r="A96" s="135" t="s">
        <v>151</v>
      </c>
      <c r="S96" s="112" t="s">
        <v>126</v>
      </c>
      <c r="T96" s="112"/>
      <c r="U96" s="109"/>
      <c r="V96" s="109">
        <v>35</v>
      </c>
      <c r="W96" s="109">
        <v>37</v>
      </c>
      <c r="X96" s="109">
        <v>40</v>
      </c>
      <c r="Y96" s="109">
        <v>41</v>
      </c>
      <c r="Z96" s="109">
        <v>39</v>
      </c>
    </row>
    <row r="97" spans="1:32" ht="15" customHeight="1" x14ac:dyDescent="0.25">
      <c r="A97" s="137" t="s">
        <v>164</v>
      </c>
      <c r="S97" s="112" t="s">
        <v>127</v>
      </c>
      <c r="T97" s="112"/>
      <c r="U97" s="109"/>
      <c r="V97" s="109">
        <v>48</v>
      </c>
      <c r="W97" s="109">
        <v>48</v>
      </c>
      <c r="X97" s="109">
        <v>49</v>
      </c>
      <c r="Y97" s="109">
        <v>38</v>
      </c>
      <c r="Z97" s="109">
        <v>46</v>
      </c>
    </row>
    <row r="98" spans="1:32" ht="15" customHeight="1" x14ac:dyDescent="0.25">
      <c r="A98" s="137" t="s">
        <v>167</v>
      </c>
      <c r="S98" s="112" t="s">
        <v>128</v>
      </c>
      <c r="T98" s="112"/>
      <c r="U98" s="109"/>
      <c r="V98" s="109">
        <v>18</v>
      </c>
      <c r="W98" s="109">
        <v>15</v>
      </c>
      <c r="X98" s="109">
        <v>17</v>
      </c>
      <c r="Y98" s="109">
        <v>11</v>
      </c>
      <c r="Z98" s="109">
        <v>15</v>
      </c>
    </row>
    <row r="99" spans="1:32" ht="15" customHeight="1" x14ac:dyDescent="0.25">
      <c r="S99" s="112" t="s">
        <v>129</v>
      </c>
      <c r="T99" s="112"/>
      <c r="U99" s="109"/>
      <c r="V99" s="109">
        <v>7</v>
      </c>
      <c r="W99" s="109">
        <v>8</v>
      </c>
      <c r="X99" s="109">
        <v>9</v>
      </c>
      <c r="Y99" s="109">
        <v>12</v>
      </c>
      <c r="Z99" s="109">
        <v>12</v>
      </c>
    </row>
    <row r="100" spans="1:32" ht="15" customHeight="1" x14ac:dyDescent="0.25">
      <c r="S100" s="112" t="s">
        <v>58</v>
      </c>
      <c r="T100" s="112"/>
      <c r="U100" s="109"/>
      <c r="V100" s="109">
        <v>34</v>
      </c>
      <c r="W100" s="109">
        <v>53</v>
      </c>
      <c r="X100" s="109">
        <v>61</v>
      </c>
      <c r="Y100" s="109">
        <v>50</v>
      </c>
      <c r="Z100" s="109">
        <v>44</v>
      </c>
    </row>
    <row r="101" spans="1:32" x14ac:dyDescent="0.25">
      <c r="A101" s="16"/>
      <c r="S101" s="115" t="s">
        <v>53</v>
      </c>
      <c r="T101" s="115"/>
      <c r="U101" s="109"/>
      <c r="V101" s="109">
        <v>248</v>
      </c>
      <c r="W101" s="109">
        <v>312</v>
      </c>
      <c r="X101" s="109">
        <v>309</v>
      </c>
      <c r="Y101" s="109">
        <v>316</v>
      </c>
      <c r="Z101" s="109">
        <v>307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133</v>
      </c>
      <c r="W103" s="103" t="s">
        <v>154</v>
      </c>
      <c r="X103" s="103" t="s">
        <v>162</v>
      </c>
      <c r="Y103" s="103" t="s">
        <v>165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532</v>
      </c>
      <c r="W104" s="109">
        <v>657</v>
      </c>
      <c r="X104" s="109">
        <v>667</v>
      </c>
      <c r="Y104" s="109">
        <v>743</v>
      </c>
      <c r="Z104" s="109">
        <v>715</v>
      </c>
      <c r="AB104" s="106" t="str">
        <f>TEXT(Z104,"###,###")</f>
        <v>715</v>
      </c>
      <c r="AD104" s="127">
        <f>Z104/($Z$4)*100</f>
        <v>66.822429906542055</v>
      </c>
      <c r="AF104" s="106"/>
    </row>
    <row r="105" spans="1:32" x14ac:dyDescent="0.25">
      <c r="S105" s="112" t="s">
        <v>17</v>
      </c>
      <c r="T105" s="112"/>
      <c r="U105" s="109"/>
      <c r="V105" s="109">
        <v>225</v>
      </c>
      <c r="W105" s="109">
        <v>259</v>
      </c>
      <c r="X105" s="109">
        <v>291</v>
      </c>
      <c r="Y105" s="109">
        <v>293</v>
      </c>
      <c r="Z105" s="109">
        <v>284</v>
      </c>
      <c r="AB105" s="106" t="str">
        <f>TEXT(Z105,"###,###")</f>
        <v>284</v>
      </c>
      <c r="AD105" s="127">
        <f>Z105/($Z$4)*100</f>
        <v>26.542056074766357</v>
      </c>
      <c r="AF105" s="106"/>
    </row>
    <row r="106" spans="1:32" x14ac:dyDescent="0.25">
      <c r="S106" s="115" t="s">
        <v>53</v>
      </c>
      <c r="T106" s="115"/>
      <c r="U106" s="117"/>
      <c r="V106" s="117">
        <v>757</v>
      </c>
      <c r="W106" s="117">
        <v>916</v>
      </c>
      <c r="X106" s="117">
        <v>958</v>
      </c>
      <c r="Y106" s="117">
        <v>1036</v>
      </c>
      <c r="Z106" s="117">
        <v>999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104</v>
      </c>
      <c r="W108" s="109">
        <v>157</v>
      </c>
      <c r="X108" s="109">
        <v>147</v>
      </c>
      <c r="Y108" s="109">
        <v>111</v>
      </c>
      <c r="Z108" s="109">
        <v>142</v>
      </c>
      <c r="AB108" s="106" t="str">
        <f>TEXT(Z108,"###,###")</f>
        <v>142</v>
      </c>
      <c r="AD108" s="127">
        <f>Z108/($Z$4)*100</f>
        <v>13.271028037383179</v>
      </c>
      <c r="AF108" s="106"/>
    </row>
    <row r="109" spans="1:32" x14ac:dyDescent="0.25">
      <c r="S109" s="112" t="s">
        <v>20</v>
      </c>
      <c r="T109" s="112"/>
      <c r="U109" s="109"/>
      <c r="V109" s="109">
        <v>185</v>
      </c>
      <c r="W109" s="109">
        <v>194</v>
      </c>
      <c r="X109" s="109">
        <v>228</v>
      </c>
      <c r="Y109" s="109">
        <v>257</v>
      </c>
      <c r="Z109" s="109">
        <v>240</v>
      </c>
      <c r="AB109" s="106" t="str">
        <f>TEXT(Z109,"###,###")</f>
        <v>240</v>
      </c>
      <c r="AD109" s="127">
        <f>Z109/($Z$4)*100</f>
        <v>22.429906542056074</v>
      </c>
      <c r="AF109" s="106"/>
    </row>
    <row r="110" spans="1:32" x14ac:dyDescent="0.25">
      <c r="S110" s="112" t="s">
        <v>21</v>
      </c>
      <c r="T110" s="112"/>
      <c r="U110" s="109"/>
      <c r="V110" s="109">
        <v>153</v>
      </c>
      <c r="W110" s="109">
        <v>275</v>
      </c>
      <c r="X110" s="109">
        <v>275</v>
      </c>
      <c r="Y110" s="109">
        <v>347</v>
      </c>
      <c r="Z110" s="109">
        <v>311</v>
      </c>
      <c r="AB110" s="106" t="str">
        <f>TEXT(Z110,"###,###")</f>
        <v>311</v>
      </c>
      <c r="AD110" s="127">
        <f>Z110/($Z$4)*100</f>
        <v>29.065420560747661</v>
      </c>
      <c r="AF110" s="106"/>
    </row>
    <row r="111" spans="1:32" x14ac:dyDescent="0.25">
      <c r="S111" s="112" t="s">
        <v>22</v>
      </c>
      <c r="T111" s="112"/>
      <c r="U111" s="109"/>
      <c r="V111" s="109">
        <v>247</v>
      </c>
      <c r="W111" s="109">
        <v>278</v>
      </c>
      <c r="X111" s="109">
        <v>308</v>
      </c>
      <c r="Y111" s="109">
        <v>323</v>
      </c>
      <c r="Z111" s="109">
        <v>305</v>
      </c>
      <c r="AB111" s="106" t="str">
        <f>TEXT(Z111,"###,###")</f>
        <v>305</v>
      </c>
      <c r="AD111" s="127">
        <f>Z111/($Z$4)*100</f>
        <v>28.504672897196258</v>
      </c>
      <c r="AF111" s="106"/>
    </row>
    <row r="112" spans="1:32" x14ac:dyDescent="0.25">
      <c r="S112" s="115" t="s">
        <v>53</v>
      </c>
      <c r="T112" s="115"/>
      <c r="U112" s="109"/>
      <c r="V112" s="109">
        <v>757</v>
      </c>
      <c r="W112" s="109">
        <v>986</v>
      </c>
      <c r="X112" s="109">
        <v>1033</v>
      </c>
      <c r="Y112" s="109">
        <v>1113</v>
      </c>
      <c r="Z112" s="109">
        <v>1071</v>
      </c>
    </row>
    <row r="113" spans="19:32" x14ac:dyDescent="0.25">
      <c r="AB113" s="122" t="s">
        <v>24</v>
      </c>
      <c r="AC113" s="103"/>
      <c r="AD113" s="103" t="s">
        <v>122</v>
      </c>
      <c r="AF113" s="103" t="s">
        <v>123</v>
      </c>
    </row>
    <row r="114" spans="19:32" x14ac:dyDescent="0.25">
      <c r="S114" s="112" t="s">
        <v>86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87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96</v>
      </c>
      <c r="T118" s="128"/>
      <c r="U118" s="128"/>
      <c r="V118" s="128">
        <v>45.09</v>
      </c>
      <c r="W118" s="128">
        <v>45.74</v>
      </c>
      <c r="X118" s="128">
        <v>46.37</v>
      </c>
      <c r="Y118" s="128">
        <v>45.5</v>
      </c>
      <c r="Z118" s="128">
        <v>45.56</v>
      </c>
      <c r="AB118" s="106" t="str">
        <f>TEXT(Z118,"##.0")</f>
        <v>45.6</v>
      </c>
    </row>
    <row r="120" spans="19:32" x14ac:dyDescent="0.25">
      <c r="S120" s="98" t="s">
        <v>97</v>
      </c>
      <c r="T120" s="109"/>
      <c r="U120" s="109"/>
      <c r="V120" s="109">
        <v>430</v>
      </c>
      <c r="W120" s="109">
        <v>547</v>
      </c>
      <c r="X120" s="109">
        <v>544</v>
      </c>
      <c r="Y120" s="109">
        <v>561</v>
      </c>
      <c r="Z120" s="109">
        <v>558</v>
      </c>
      <c r="AB120" s="106" t="str">
        <f>TEXT(Z120,"###,###")</f>
        <v>558</v>
      </c>
    </row>
    <row r="121" spans="19:32" x14ac:dyDescent="0.25">
      <c r="S121" s="98" t="s">
        <v>98</v>
      </c>
      <c r="T121" s="109"/>
      <c r="U121" s="109"/>
      <c r="V121" s="109">
        <v>38</v>
      </c>
      <c r="W121" s="109">
        <v>55</v>
      </c>
      <c r="X121" s="109">
        <v>54</v>
      </c>
      <c r="Y121" s="109">
        <v>55</v>
      </c>
      <c r="Z121" s="109">
        <v>55</v>
      </c>
      <c r="AB121" s="106" t="str">
        <f>TEXT(Z121,"###,###")</f>
        <v>55</v>
      </c>
    </row>
    <row r="122" spans="19:32" x14ac:dyDescent="0.25">
      <c r="S122" s="98" t="s">
        <v>99</v>
      </c>
      <c r="T122" s="109"/>
      <c r="U122" s="109"/>
      <c r="V122" s="109">
        <v>42</v>
      </c>
      <c r="W122" s="109">
        <v>60</v>
      </c>
      <c r="X122" s="109">
        <v>62</v>
      </c>
      <c r="Y122" s="109">
        <v>56</v>
      </c>
      <c r="Z122" s="109">
        <v>60</v>
      </c>
      <c r="AB122" s="106" t="str">
        <f>TEXT(Z122,"###,###")</f>
        <v>60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100</v>
      </c>
      <c r="T124" s="109"/>
      <c r="U124" s="109"/>
      <c r="V124" s="109">
        <v>472</v>
      </c>
      <c r="W124" s="109">
        <v>607</v>
      </c>
      <c r="X124" s="109">
        <v>606</v>
      </c>
      <c r="Y124" s="109">
        <v>617</v>
      </c>
      <c r="Z124" s="109">
        <v>618</v>
      </c>
      <c r="AB124" s="106" t="str">
        <f>TEXT(Z124,"###,###")</f>
        <v>618</v>
      </c>
      <c r="AD124" s="124">
        <f>Z124/$Z$7*100</f>
        <v>92.238805970149258</v>
      </c>
    </row>
    <row r="125" spans="19:32" x14ac:dyDescent="0.25">
      <c r="S125" s="98" t="s">
        <v>101</v>
      </c>
      <c r="T125" s="109"/>
      <c r="U125" s="109"/>
      <c r="V125" s="109">
        <v>80</v>
      </c>
      <c r="W125" s="109">
        <v>115</v>
      </c>
      <c r="X125" s="109">
        <v>116</v>
      </c>
      <c r="Y125" s="109">
        <v>111</v>
      </c>
      <c r="Z125" s="109">
        <v>115</v>
      </c>
      <c r="AB125" s="106" t="str">
        <f>TEXT(Z125,"###,###")</f>
        <v>115</v>
      </c>
      <c r="AD125" s="124">
        <f>Z125/$Z$7*100</f>
        <v>17.164179104477611</v>
      </c>
    </row>
    <row r="127" spans="19:32" x14ac:dyDescent="0.25">
      <c r="S127" s="98" t="s">
        <v>102</v>
      </c>
      <c r="T127" s="109"/>
      <c r="U127" s="109"/>
      <c r="V127" s="109">
        <v>260</v>
      </c>
      <c r="W127" s="109">
        <v>353</v>
      </c>
      <c r="X127" s="109">
        <v>344</v>
      </c>
      <c r="Y127" s="109">
        <v>360</v>
      </c>
      <c r="Z127" s="109">
        <v>364</v>
      </c>
      <c r="AB127" s="106" t="str">
        <f>TEXT(Z127,"###,###")</f>
        <v>364</v>
      </c>
      <c r="AD127" s="124">
        <f>Z127/$Z$7*100</f>
        <v>54.328358208955216</v>
      </c>
    </row>
    <row r="128" spans="19:32" x14ac:dyDescent="0.25">
      <c r="S128" s="98" t="s">
        <v>103</v>
      </c>
      <c r="T128" s="109"/>
      <c r="U128" s="109"/>
      <c r="V128" s="109">
        <v>245</v>
      </c>
      <c r="W128" s="109">
        <v>313</v>
      </c>
      <c r="X128" s="109">
        <v>312</v>
      </c>
      <c r="Y128" s="109">
        <v>312</v>
      </c>
      <c r="Z128" s="109">
        <v>310</v>
      </c>
      <c r="AB128" s="106" t="str">
        <f>TEXT(Z128,"###,###")</f>
        <v>310</v>
      </c>
      <c r="AD128" s="124">
        <f>Z128/$Z$7*100</f>
        <v>46.268656716417908</v>
      </c>
    </row>
    <row r="130" spans="19:20" x14ac:dyDescent="0.25">
      <c r="S130" s="98" t="s">
        <v>155</v>
      </c>
      <c r="T130" s="124">
        <v>83.28358208955224</v>
      </c>
    </row>
    <row r="131" spans="19:20" x14ac:dyDescent="0.25">
      <c r="S131" s="98" t="s">
        <v>156</v>
      </c>
      <c r="T131" s="124">
        <v>8.2089552238805972</v>
      </c>
    </row>
    <row r="132" spans="19:20" x14ac:dyDescent="0.25">
      <c r="S132" s="98" t="s">
        <v>157</v>
      </c>
      <c r="T132" s="124">
        <v>8.9552238805970141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BAB68E5-5AFC-447A-99AD-8B648A19E3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179D304-F187-45B3-B83F-386C2DFA1DC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DDB39B8-9AC7-40FD-8069-28A9B70378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D8AD5570-0C76-488B-8F80-B7C1604904F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8E3E-49EF-4D0C-9236-1C94A4C0E12B}">
  <sheetPr codeName="Sheet70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109</v>
      </c>
      <c r="T1" s="96"/>
      <c r="U1" s="96"/>
      <c r="V1" s="96"/>
      <c r="W1" s="96"/>
      <c r="X1" s="96"/>
      <c r="Y1" s="97" t="s">
        <v>139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88</v>
      </c>
      <c r="U2" s="100" t="s">
        <v>124</v>
      </c>
      <c r="V2" s="100" t="s">
        <v>133</v>
      </c>
      <c r="W2" s="100" t="s">
        <v>154</v>
      </c>
      <c r="X2" s="100" t="s">
        <v>162</v>
      </c>
      <c r="Y2" s="100" t="s">
        <v>165</v>
      </c>
      <c r="Z2" s="100" t="s">
        <v>169</v>
      </c>
      <c r="AB2" s="142" t="str">
        <f>$Z$2</f>
        <v>2022-23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109</v>
      </c>
      <c r="Y3" s="102" t="s">
        <v>139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13.6 Darwin, Northern Territory, 2022-23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84424</v>
      </c>
      <c r="W4" s="105">
        <v>83704</v>
      </c>
      <c r="X4" s="105">
        <v>89893</v>
      </c>
      <c r="Y4" s="105">
        <v>96735</v>
      </c>
      <c r="Z4" s="105">
        <v>98082</v>
      </c>
      <c r="AB4" s="106" t="str">
        <f>TEXT(Z4,"###,###")</f>
        <v>98,082</v>
      </c>
      <c r="AD4" s="107">
        <f>Z4/Y4-1</f>
        <v>1.3924639478988921E-2</v>
      </c>
      <c r="AF4" s="107">
        <f>Z4/V4-1</f>
        <v>0.1617786411446982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80</v>
      </c>
      <c r="T5" s="105"/>
      <c r="U5" s="105"/>
      <c r="V5" s="105">
        <v>43989</v>
      </c>
      <c r="W5" s="105">
        <v>43898</v>
      </c>
      <c r="X5" s="105">
        <v>46763</v>
      </c>
      <c r="Y5" s="105">
        <v>49929</v>
      </c>
      <c r="Z5" s="105">
        <v>51092</v>
      </c>
      <c r="AB5" s="106" t="str">
        <f>TEXT(Z5,"###,###")</f>
        <v>51,092</v>
      </c>
      <c r="AD5" s="107">
        <f t="shared" ref="AD5:AD9" si="0">Z5/Y5-1</f>
        <v>2.3293076168158677E-2</v>
      </c>
      <c r="AF5" s="107">
        <f t="shared" ref="AF5:AF9" si="1">Z5/V5-1</f>
        <v>0.16147218622837523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81</v>
      </c>
      <c r="T6" s="105"/>
      <c r="U6" s="105"/>
      <c r="V6" s="105">
        <v>40439</v>
      </c>
      <c r="W6" s="105">
        <v>39811</v>
      </c>
      <c r="X6" s="105">
        <v>43063</v>
      </c>
      <c r="Y6" s="105">
        <v>46737</v>
      </c>
      <c r="Z6" s="105">
        <v>46929</v>
      </c>
      <c r="AB6" s="106" t="str">
        <f>TEXT(Z6,"###,###")</f>
        <v>46,929</v>
      </c>
      <c r="AD6" s="107">
        <f t="shared" si="0"/>
        <v>4.1080942294113854E-3</v>
      </c>
      <c r="AF6" s="107">
        <f t="shared" si="1"/>
        <v>0.16048863720665696</v>
      </c>
    </row>
    <row r="7" spans="1:32" ht="16.5" customHeight="1" thickBot="1" x14ac:dyDescent="0.3">
      <c r="A7" s="60" t="str">
        <f>"QUICK STATS for "&amp;Z2&amp;" *"</f>
        <v>QUICK STATS for 2022-23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54591</v>
      </c>
      <c r="W7" s="105">
        <v>55716</v>
      </c>
      <c r="X7" s="105">
        <v>55683</v>
      </c>
      <c r="Y7" s="105">
        <v>56751</v>
      </c>
      <c r="Z7" s="105">
        <v>57910</v>
      </c>
      <c r="AB7" s="106" t="str">
        <f>TEXT(Z7,"###,###")</f>
        <v>57,910</v>
      </c>
      <c r="AD7" s="107">
        <f t="shared" si="0"/>
        <v>2.0422547620306153E-2</v>
      </c>
      <c r="AF7" s="107">
        <f t="shared" si="1"/>
        <v>6.0797567364583971E-2</v>
      </c>
    </row>
    <row r="8" spans="1:32" ht="17.25" customHeight="1" x14ac:dyDescent="0.25">
      <c r="A8" s="61" t="s">
        <v>12</v>
      </c>
      <c r="B8" s="62"/>
      <c r="C8" s="28"/>
      <c r="D8" s="63" t="str">
        <f>AB4</f>
        <v>98,082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57,910</v>
      </c>
      <c r="P8" s="64"/>
      <c r="S8" s="104" t="s">
        <v>82</v>
      </c>
      <c r="T8" s="105"/>
      <c r="U8" s="105"/>
      <c r="V8" s="105">
        <v>49666.54</v>
      </c>
      <c r="W8" s="105">
        <v>48420.34</v>
      </c>
      <c r="X8" s="105">
        <v>49999</v>
      </c>
      <c r="Y8" s="105">
        <v>50053.919999999998</v>
      </c>
      <c r="Z8" s="105">
        <v>51443.48</v>
      </c>
      <c r="AB8" s="106" t="str">
        <f>TEXT(Z8,"$###,###")</f>
        <v>$51,443</v>
      </c>
      <c r="AD8" s="107">
        <f t="shared" si="0"/>
        <v>2.776126225478448E-2</v>
      </c>
      <c r="AF8" s="107">
        <f t="shared" si="1"/>
        <v>3.5777406680634449E-2</v>
      </c>
    </row>
    <row r="9" spans="1:32" x14ac:dyDescent="0.25">
      <c r="A9" s="29" t="s">
        <v>14</v>
      </c>
      <c r="B9" s="68"/>
      <c r="C9" s="69"/>
      <c r="D9" s="70">
        <f>AD104</f>
        <v>72.105992944678945</v>
      </c>
      <c r="E9" s="71" t="s">
        <v>83</v>
      </c>
      <c r="F9" s="23"/>
      <c r="G9" s="72" t="s">
        <v>80</v>
      </c>
      <c r="H9" s="69"/>
      <c r="I9" s="68"/>
      <c r="J9" s="69"/>
      <c r="K9" s="68"/>
      <c r="L9" s="68"/>
      <c r="M9" s="73"/>
      <c r="N9" s="69"/>
      <c r="O9" s="70">
        <f>AD127</f>
        <v>51.788982904506994</v>
      </c>
      <c r="P9" s="71" t="s">
        <v>83</v>
      </c>
      <c r="S9" s="104" t="s">
        <v>7</v>
      </c>
      <c r="T9" s="105"/>
      <c r="U9" s="105"/>
      <c r="V9" s="105">
        <v>3853926997</v>
      </c>
      <c r="W9" s="105">
        <v>3886790191</v>
      </c>
      <c r="X9" s="105">
        <v>4112266770</v>
      </c>
      <c r="Y9" s="105">
        <v>4351279380</v>
      </c>
      <c r="Z9" s="105">
        <v>4543945618</v>
      </c>
      <c r="AB9" s="106" t="str">
        <f>TEXT(Z9/1000000,"$#,###.0")&amp;" mil"</f>
        <v>$4,543.9 mil</v>
      </c>
      <c r="AD9" s="107">
        <f t="shared" si="0"/>
        <v>4.4278066557978724E-2</v>
      </c>
      <c r="AF9" s="107">
        <f t="shared" si="1"/>
        <v>0.17904299213169561</v>
      </c>
    </row>
    <row r="10" spans="1:32" x14ac:dyDescent="0.25">
      <c r="A10" s="29" t="s">
        <v>17</v>
      </c>
      <c r="B10" s="68"/>
      <c r="C10" s="69"/>
      <c r="D10" s="70">
        <f>AD105</f>
        <v>23.463020737750046</v>
      </c>
      <c r="E10" s="71" t="s">
        <v>83</v>
      </c>
      <c r="F10" s="23"/>
      <c r="G10" s="72" t="s">
        <v>81</v>
      </c>
      <c r="H10" s="69"/>
      <c r="I10" s="68"/>
      <c r="J10" s="69"/>
      <c r="K10" s="68"/>
      <c r="L10" s="68"/>
      <c r="M10" s="73"/>
      <c r="N10" s="69"/>
      <c r="O10" s="70">
        <f>AD128</f>
        <v>48.136763944051111</v>
      </c>
      <c r="P10" s="71" t="s">
        <v>83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84</v>
      </c>
      <c r="H11" s="76"/>
      <c r="I11" s="77"/>
      <c r="J11" s="77"/>
      <c r="K11" s="77"/>
      <c r="L11" s="77"/>
      <c r="M11" s="68"/>
      <c r="N11" s="69"/>
      <c r="O11" s="70">
        <f>T130</f>
        <v>87.976169918839574</v>
      </c>
      <c r="P11" s="71" t="s">
        <v>83</v>
      </c>
      <c r="S11" s="104" t="s">
        <v>29</v>
      </c>
      <c r="T11" s="109"/>
      <c r="U11" s="109"/>
      <c r="V11" s="109">
        <v>78526</v>
      </c>
      <c r="W11" s="109">
        <v>77400</v>
      </c>
      <c r="X11" s="109">
        <v>83069</v>
      </c>
      <c r="Y11" s="109">
        <v>89814</v>
      </c>
      <c r="Z11" s="109">
        <v>91116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4.0580210671731995</v>
      </c>
      <c r="P12" s="71" t="s">
        <v>83</v>
      </c>
      <c r="S12" s="104" t="s">
        <v>30</v>
      </c>
      <c r="T12" s="109"/>
      <c r="U12" s="109"/>
      <c r="V12" s="109">
        <v>5901</v>
      </c>
      <c r="W12" s="109">
        <v>6313</v>
      </c>
      <c r="X12" s="109">
        <v>6824</v>
      </c>
      <c r="Y12" s="109">
        <v>6915</v>
      </c>
      <c r="Z12" s="109">
        <v>6963</v>
      </c>
    </row>
    <row r="13" spans="1:32" ht="15" customHeight="1" x14ac:dyDescent="0.25">
      <c r="A13" s="29" t="s">
        <v>19</v>
      </c>
      <c r="B13" s="69"/>
      <c r="C13" s="69"/>
      <c r="D13" s="70">
        <f>AD108</f>
        <v>10.065047613221591</v>
      </c>
      <c r="E13" s="71" t="s">
        <v>83</v>
      </c>
      <c r="F13" s="23"/>
      <c r="G13" s="143" t="s">
        <v>158</v>
      </c>
      <c r="H13" s="144"/>
      <c r="I13" s="144"/>
      <c r="J13" s="144"/>
      <c r="K13" s="144"/>
      <c r="L13" s="144"/>
      <c r="M13" s="78"/>
      <c r="N13" s="69"/>
      <c r="O13" s="70">
        <f>T132</f>
        <v>7.9658090139872213</v>
      </c>
      <c r="P13" s="71" t="s">
        <v>83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13.477498419689649</v>
      </c>
      <c r="E14" s="71" t="s">
        <v>83</v>
      </c>
      <c r="F14" s="23"/>
      <c r="G14" s="75" t="s">
        <v>93</v>
      </c>
      <c r="H14" s="68"/>
      <c r="I14" s="68"/>
      <c r="J14" s="68"/>
      <c r="K14" s="74"/>
      <c r="L14" s="69"/>
      <c r="M14" s="68"/>
      <c r="N14" s="69"/>
      <c r="O14" s="74" t="str">
        <f>AB118</f>
        <v>39.3</v>
      </c>
      <c r="P14" s="71" t="s">
        <v>94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26.33000958381762</v>
      </c>
      <c r="E15" s="71" t="s">
        <v>83</v>
      </c>
      <c r="F15" s="23"/>
      <c r="G15" s="32" t="s">
        <v>152</v>
      </c>
      <c r="H15" s="69"/>
      <c r="I15" s="69"/>
      <c r="J15" s="69"/>
      <c r="K15" s="79"/>
      <c r="L15" s="69"/>
      <c r="M15" s="69"/>
      <c r="N15" s="69"/>
      <c r="O15" s="70">
        <f>AB38</f>
        <v>26.536814477137728</v>
      </c>
      <c r="P15" s="71" t="s">
        <v>83</v>
      </c>
      <c r="S15" s="112" t="s">
        <v>59</v>
      </c>
      <c r="T15" s="112"/>
      <c r="U15" s="113"/>
      <c r="V15" s="113">
        <v>1442</v>
      </c>
      <c r="W15" s="113">
        <v>1357</v>
      </c>
      <c r="X15" s="113">
        <v>1342</v>
      </c>
      <c r="Y15" s="109">
        <v>1016</v>
      </c>
      <c r="Z15" s="109">
        <v>1221</v>
      </c>
      <c r="AB15" s="114">
        <f t="shared" ref="AB15:AB34" si="2">IF(Z15="np",0,Z15/$Z$34)</f>
        <v>1.2448894281257328E-2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45.692379845435454</v>
      </c>
      <c r="E16" s="82" t="s">
        <v>83</v>
      </c>
      <c r="F16" s="23"/>
      <c r="G16" s="83" t="s">
        <v>153</v>
      </c>
      <c r="H16" s="34"/>
      <c r="I16" s="34"/>
      <c r="J16" s="34"/>
      <c r="K16" s="35"/>
      <c r="L16" s="34"/>
      <c r="M16" s="34"/>
      <c r="N16" s="34"/>
      <c r="O16" s="81">
        <f>AB37</f>
        <v>73.463185522862275</v>
      </c>
      <c r="P16" s="36" t="s">
        <v>83</v>
      </c>
      <c r="S16" s="112" t="s">
        <v>60</v>
      </c>
      <c r="T16" s="112"/>
      <c r="U16" s="113"/>
      <c r="V16" s="113">
        <v>923</v>
      </c>
      <c r="W16" s="113">
        <v>963</v>
      </c>
      <c r="X16" s="113">
        <v>973</v>
      </c>
      <c r="Y16" s="109">
        <v>1050</v>
      </c>
      <c r="Z16" s="109">
        <v>1019</v>
      </c>
      <c r="AB16" s="114">
        <f t="shared" si="2"/>
        <v>1.0389372049632447E-2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61</v>
      </c>
      <c r="T17" s="112"/>
      <c r="U17" s="113"/>
      <c r="V17" s="113">
        <v>2234</v>
      </c>
      <c r="W17" s="113">
        <v>2045</v>
      </c>
      <c r="X17" s="113">
        <v>2140</v>
      </c>
      <c r="Y17" s="109">
        <v>2208</v>
      </c>
      <c r="Z17" s="109">
        <v>2111</v>
      </c>
      <c r="AB17" s="114">
        <f t="shared" si="2"/>
        <v>2.1523026885941213E-2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163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62</v>
      </c>
      <c r="T18" s="112"/>
      <c r="U18" s="113"/>
      <c r="V18" s="113">
        <v>802</v>
      </c>
      <c r="W18" s="113">
        <v>819</v>
      </c>
      <c r="X18" s="113">
        <v>793</v>
      </c>
      <c r="Y18" s="109">
        <v>769</v>
      </c>
      <c r="Z18" s="109">
        <v>779</v>
      </c>
      <c r="AB18" s="114">
        <f t="shared" si="2"/>
        <v>7.9424149427513996E-3</v>
      </c>
    </row>
    <row r="19" spans="1:28" x14ac:dyDescent="0.25">
      <c r="A19" s="60" t="str">
        <f>$S$1&amp;" ("&amp;$V$2&amp;" to "&amp;$Z$2&amp;")"</f>
        <v>Darwin (2018-19 to 2022-23)</v>
      </c>
      <c r="B19" s="60"/>
      <c r="C19" s="60"/>
      <c r="D19" s="60"/>
      <c r="E19" s="60"/>
      <c r="F19" s="60"/>
      <c r="G19" s="60" t="str">
        <f>$S$1&amp;" ("&amp;$V$2&amp;" to "&amp;$Z$2&amp;")"</f>
        <v>Darwin (2018-19 to 2022-23)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63</v>
      </c>
      <c r="T19" s="112"/>
      <c r="U19" s="113"/>
      <c r="V19" s="113">
        <v>6531</v>
      </c>
      <c r="W19" s="113">
        <v>5862</v>
      </c>
      <c r="X19" s="113">
        <v>6296</v>
      </c>
      <c r="Y19" s="109">
        <v>6452</v>
      </c>
      <c r="Z19" s="109">
        <v>6487</v>
      </c>
      <c r="AB19" s="114">
        <f t="shared" si="2"/>
        <v>6.6139211468072306E-2</v>
      </c>
    </row>
    <row r="20" spans="1:28" x14ac:dyDescent="0.25">
      <c r="S20" s="112" t="s">
        <v>64</v>
      </c>
      <c r="T20" s="112"/>
      <c r="U20" s="113"/>
      <c r="V20" s="113">
        <v>1738</v>
      </c>
      <c r="W20" s="113">
        <v>1752</v>
      </c>
      <c r="X20" s="113">
        <v>1816</v>
      </c>
      <c r="Y20" s="109">
        <v>1753</v>
      </c>
      <c r="Z20" s="109">
        <v>1661</v>
      </c>
      <c r="AB20" s="114">
        <f t="shared" si="2"/>
        <v>1.6934982310539248E-2</v>
      </c>
    </row>
    <row r="21" spans="1:28" x14ac:dyDescent="0.25">
      <c r="S21" s="112" t="s">
        <v>65</v>
      </c>
      <c r="T21" s="112"/>
      <c r="U21" s="113"/>
      <c r="V21" s="113">
        <v>6307</v>
      </c>
      <c r="W21" s="113">
        <v>6328</v>
      </c>
      <c r="X21" s="113">
        <v>6752</v>
      </c>
      <c r="Y21" s="109">
        <v>7802</v>
      </c>
      <c r="Z21" s="109">
        <v>8349</v>
      </c>
      <c r="AB21" s="114">
        <f t="shared" si="2"/>
        <v>8.5123520355624427E-2</v>
      </c>
    </row>
    <row r="22" spans="1:28" x14ac:dyDescent="0.25">
      <c r="S22" s="112" t="s">
        <v>66</v>
      </c>
      <c r="T22" s="112"/>
      <c r="U22" s="113"/>
      <c r="V22" s="113">
        <v>8978</v>
      </c>
      <c r="W22" s="113">
        <v>8989</v>
      </c>
      <c r="X22" s="113">
        <v>10534</v>
      </c>
      <c r="Y22" s="109">
        <v>12071</v>
      </c>
      <c r="Z22" s="109">
        <v>11835</v>
      </c>
      <c r="AB22" s="114">
        <f t="shared" si="2"/>
        <v>0.12066557233307164</v>
      </c>
    </row>
    <row r="23" spans="1:28" x14ac:dyDescent="0.25">
      <c r="S23" s="112" t="s">
        <v>67</v>
      </c>
      <c r="T23" s="112"/>
      <c r="U23" s="113"/>
      <c r="V23" s="113">
        <v>3229</v>
      </c>
      <c r="W23" s="113">
        <v>3388</v>
      </c>
      <c r="X23" s="113">
        <v>3603</v>
      </c>
      <c r="Y23" s="109">
        <v>3971</v>
      </c>
      <c r="Z23" s="109">
        <v>4331</v>
      </c>
      <c r="AB23" s="114">
        <f t="shared" si="2"/>
        <v>4.4157380124590896E-2</v>
      </c>
    </row>
    <row r="24" spans="1:28" x14ac:dyDescent="0.25">
      <c r="S24" s="112" t="s">
        <v>68</v>
      </c>
      <c r="T24" s="112"/>
      <c r="U24" s="113"/>
      <c r="V24" s="113">
        <v>683</v>
      </c>
      <c r="W24" s="113">
        <v>537</v>
      </c>
      <c r="X24" s="113">
        <v>533</v>
      </c>
      <c r="Y24" s="109">
        <v>619</v>
      </c>
      <c r="Z24" s="109">
        <v>730</v>
      </c>
      <c r="AB24" s="114">
        <f t="shared" si="2"/>
        <v>7.4428278667631855E-3</v>
      </c>
    </row>
    <row r="25" spans="1:28" x14ac:dyDescent="0.25">
      <c r="S25" s="112" t="s">
        <v>69</v>
      </c>
      <c r="T25" s="112"/>
      <c r="U25" s="113"/>
      <c r="V25" s="113">
        <v>1460</v>
      </c>
      <c r="W25" s="113">
        <v>1299</v>
      </c>
      <c r="X25" s="113">
        <v>1284</v>
      </c>
      <c r="Y25" s="109">
        <v>1456</v>
      </c>
      <c r="Z25" s="109">
        <v>1358</v>
      </c>
      <c r="AB25" s="114">
        <f t="shared" si="2"/>
        <v>1.3845698963101926E-2</v>
      </c>
    </row>
    <row r="26" spans="1:28" x14ac:dyDescent="0.25">
      <c r="S26" s="112" t="s">
        <v>70</v>
      </c>
      <c r="T26" s="112"/>
      <c r="U26" s="113"/>
      <c r="V26" s="113">
        <v>1591</v>
      </c>
      <c r="W26" s="113">
        <v>1532</v>
      </c>
      <c r="X26" s="113">
        <v>1539</v>
      </c>
      <c r="Y26" s="109">
        <v>1514</v>
      </c>
      <c r="Z26" s="109">
        <v>1605</v>
      </c>
      <c r="AB26" s="114">
        <f t="shared" si="2"/>
        <v>1.6364025652267005E-2</v>
      </c>
    </row>
    <row r="27" spans="1:28" x14ac:dyDescent="0.25">
      <c r="S27" s="112" t="s">
        <v>71</v>
      </c>
      <c r="T27" s="112"/>
      <c r="U27" s="113"/>
      <c r="V27" s="113">
        <v>5159</v>
      </c>
      <c r="W27" s="113">
        <v>5090</v>
      </c>
      <c r="X27" s="113">
        <v>5588</v>
      </c>
      <c r="Y27" s="109">
        <v>6215</v>
      </c>
      <c r="Z27" s="109">
        <v>6183</v>
      </c>
      <c r="AB27" s="114">
        <f t="shared" si="2"/>
        <v>6.3039732466022985E-2</v>
      </c>
    </row>
    <row r="28" spans="1:28" x14ac:dyDescent="0.25">
      <c r="S28" s="112" t="s">
        <v>72</v>
      </c>
      <c r="T28" s="112"/>
      <c r="U28" s="113"/>
      <c r="V28" s="113">
        <v>7656</v>
      </c>
      <c r="W28" s="113">
        <v>7184</v>
      </c>
      <c r="X28" s="113">
        <v>7928</v>
      </c>
      <c r="Y28" s="109">
        <v>8209</v>
      </c>
      <c r="Z28" s="109">
        <v>8388</v>
      </c>
      <c r="AB28" s="114">
        <f t="shared" si="2"/>
        <v>8.55211508854926E-2</v>
      </c>
    </row>
    <row r="29" spans="1:28" x14ac:dyDescent="0.25">
      <c r="S29" s="112" t="s">
        <v>73</v>
      </c>
      <c r="T29" s="112"/>
      <c r="U29" s="113"/>
      <c r="V29" s="113">
        <v>9441</v>
      </c>
      <c r="W29" s="113">
        <v>9539</v>
      </c>
      <c r="X29" s="113">
        <v>10029</v>
      </c>
      <c r="Y29" s="109">
        <v>13332</v>
      </c>
      <c r="Z29" s="109">
        <v>10191</v>
      </c>
      <c r="AB29" s="114">
        <f t="shared" si="2"/>
        <v>0.10390391615093647</v>
      </c>
    </row>
    <row r="30" spans="1:28" x14ac:dyDescent="0.25">
      <c r="S30" s="112" t="s">
        <v>74</v>
      </c>
      <c r="T30" s="112"/>
      <c r="U30" s="113"/>
      <c r="V30" s="113">
        <v>7239</v>
      </c>
      <c r="W30" s="113">
        <v>7585</v>
      </c>
      <c r="X30" s="113">
        <v>7683</v>
      </c>
      <c r="Y30" s="109">
        <v>9699</v>
      </c>
      <c r="Z30" s="109">
        <v>8189</v>
      </c>
      <c r="AB30" s="114">
        <f t="shared" si="2"/>
        <v>8.349221561770373E-2</v>
      </c>
    </row>
    <row r="31" spans="1:28" x14ac:dyDescent="0.25">
      <c r="S31" s="112" t="s">
        <v>75</v>
      </c>
      <c r="T31" s="112"/>
      <c r="U31" s="113"/>
      <c r="V31" s="113">
        <v>10743</v>
      </c>
      <c r="W31" s="113">
        <v>11752</v>
      </c>
      <c r="X31" s="113">
        <v>13191</v>
      </c>
      <c r="Y31" s="109">
        <v>10380</v>
      </c>
      <c r="Z31" s="109">
        <v>15041</v>
      </c>
      <c r="AB31" s="114">
        <f t="shared" si="2"/>
        <v>0.15335284101915764</v>
      </c>
    </row>
    <row r="32" spans="1:28" ht="15.75" customHeight="1" x14ac:dyDescent="0.25">
      <c r="A32" s="60" t="str">
        <f>"Distribution of jobs per industry "&amp;"("&amp;Z2&amp;") *"</f>
        <v>Distribution of jobs per industry (2022-23)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76</v>
      </c>
      <c r="T32" s="112"/>
      <c r="U32" s="113"/>
      <c r="V32" s="113">
        <v>3511</v>
      </c>
      <c r="W32" s="113">
        <v>2786</v>
      </c>
      <c r="X32" s="113">
        <v>2912</v>
      </c>
      <c r="Y32" s="109">
        <v>3154</v>
      </c>
      <c r="Z32" s="109">
        <v>3577</v>
      </c>
      <c r="AB32" s="114">
        <f t="shared" si="2"/>
        <v>3.6469856547139606E-2</v>
      </c>
    </row>
    <row r="33" spans="19:32" x14ac:dyDescent="0.25">
      <c r="S33" s="112" t="s">
        <v>77</v>
      </c>
      <c r="T33" s="112"/>
      <c r="U33" s="113"/>
      <c r="V33" s="113">
        <v>2903</v>
      </c>
      <c r="W33" s="113">
        <v>3245</v>
      </c>
      <c r="X33" s="113">
        <v>3642</v>
      </c>
      <c r="Y33" s="109">
        <v>3814</v>
      </c>
      <c r="Z33" s="109">
        <v>3917</v>
      </c>
      <c r="AB33" s="114">
        <f t="shared" si="2"/>
        <v>3.9936379115221091E-2</v>
      </c>
    </row>
    <row r="34" spans="19:32" x14ac:dyDescent="0.25">
      <c r="S34" s="115" t="s">
        <v>53</v>
      </c>
      <c r="T34" s="115"/>
      <c r="U34" s="116"/>
      <c r="V34" s="116">
        <v>84430</v>
      </c>
      <c r="W34" s="116">
        <v>83707</v>
      </c>
      <c r="X34" s="116">
        <v>89893</v>
      </c>
      <c r="Y34" s="117">
        <v>96731</v>
      </c>
      <c r="Z34" s="117">
        <v>98081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85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42689</v>
      </c>
      <c r="W37" s="109">
        <v>43663</v>
      </c>
      <c r="X37" s="109">
        <v>42270</v>
      </c>
      <c r="Y37" s="109">
        <v>41792</v>
      </c>
      <c r="Z37" s="109">
        <v>42544</v>
      </c>
      <c r="AB37" s="129">
        <f>Z37/Z40*100</f>
        <v>73.463185522862275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11903</v>
      </c>
      <c r="W38" s="109">
        <v>12050</v>
      </c>
      <c r="X38" s="109">
        <v>13416</v>
      </c>
      <c r="Y38" s="109">
        <v>14959</v>
      </c>
      <c r="Z38" s="109">
        <v>15368</v>
      </c>
      <c r="AB38" s="129">
        <f>Z38/Z40*100</f>
        <v>26.536814477137728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54592</v>
      </c>
      <c r="W40" s="109">
        <v>55713</v>
      </c>
      <c r="X40" s="109">
        <v>55686</v>
      </c>
      <c r="Y40" s="109">
        <v>56751</v>
      </c>
      <c r="Z40" s="109">
        <v>57912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76</v>
      </c>
      <c r="W44" s="109">
        <v>58</v>
      </c>
      <c r="X44" s="109">
        <v>83</v>
      </c>
      <c r="Y44" s="109">
        <v>80</v>
      </c>
      <c r="Z44" s="109">
        <v>72</v>
      </c>
    </row>
    <row r="45" spans="19:32" x14ac:dyDescent="0.25">
      <c r="S45" s="112" t="s">
        <v>37</v>
      </c>
      <c r="T45" s="112"/>
      <c r="U45" s="109"/>
      <c r="V45" s="109">
        <v>631</v>
      </c>
      <c r="W45" s="109">
        <v>644</v>
      </c>
      <c r="X45" s="109">
        <v>682</v>
      </c>
      <c r="Y45" s="109">
        <v>878</v>
      </c>
      <c r="Z45" s="109">
        <v>891</v>
      </c>
    </row>
    <row r="46" spans="19:32" x14ac:dyDescent="0.25">
      <c r="S46" s="112" t="s">
        <v>38</v>
      </c>
      <c r="T46" s="112"/>
      <c r="U46" s="109"/>
      <c r="V46" s="109">
        <v>1880</v>
      </c>
      <c r="W46" s="109">
        <v>1718</v>
      </c>
      <c r="X46" s="109">
        <v>1988</v>
      </c>
      <c r="Y46" s="109">
        <v>2269</v>
      </c>
      <c r="Z46" s="109">
        <v>2489</v>
      </c>
    </row>
    <row r="47" spans="19:32" x14ac:dyDescent="0.25">
      <c r="S47" s="112" t="s">
        <v>39</v>
      </c>
      <c r="T47" s="112"/>
      <c r="U47" s="109"/>
      <c r="V47" s="109">
        <v>4176</v>
      </c>
      <c r="W47" s="109">
        <v>3968</v>
      </c>
      <c r="X47" s="109">
        <v>4319</v>
      </c>
      <c r="Y47" s="109">
        <v>4740</v>
      </c>
      <c r="Z47" s="109">
        <v>5337</v>
      </c>
    </row>
    <row r="48" spans="19:32" x14ac:dyDescent="0.25">
      <c r="S48" s="112" t="s">
        <v>40</v>
      </c>
      <c r="T48" s="112"/>
      <c r="U48" s="109"/>
      <c r="V48" s="109">
        <v>7398</v>
      </c>
      <c r="W48" s="109">
        <v>7291</v>
      </c>
      <c r="X48" s="109">
        <v>7868</v>
      </c>
      <c r="Y48" s="109">
        <v>8756</v>
      </c>
      <c r="Z48" s="109">
        <v>9365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6716</v>
      </c>
      <c r="W49" s="109">
        <v>6826</v>
      </c>
      <c r="X49" s="109">
        <v>7550</v>
      </c>
      <c r="Y49" s="109">
        <v>8111</v>
      </c>
      <c r="Z49" s="109">
        <v>8163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Darwin (2022-23)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5250</v>
      </c>
      <c r="W50" s="109">
        <v>5448</v>
      </c>
      <c r="X50" s="109">
        <v>5677</v>
      </c>
      <c r="Y50" s="109">
        <v>5834</v>
      </c>
      <c r="Z50" s="109">
        <v>5778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4356</v>
      </c>
      <c r="W51" s="109">
        <v>4288</v>
      </c>
      <c r="X51" s="109">
        <v>4452</v>
      </c>
      <c r="Y51" s="109">
        <v>4521</v>
      </c>
      <c r="Z51" s="109">
        <v>4564</v>
      </c>
    </row>
    <row r="52" spans="1:26" ht="15" customHeight="1" x14ac:dyDescent="0.25">
      <c r="S52" s="112" t="s">
        <v>44</v>
      </c>
      <c r="T52" s="112"/>
      <c r="U52" s="109"/>
      <c r="V52" s="109">
        <v>3732</v>
      </c>
      <c r="W52" s="109">
        <v>3772</v>
      </c>
      <c r="X52" s="109">
        <v>3746</v>
      </c>
      <c r="Y52" s="109">
        <v>3971</v>
      </c>
      <c r="Z52" s="109">
        <v>3817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3203</v>
      </c>
      <c r="W53" s="109">
        <v>3197</v>
      </c>
      <c r="X53" s="109">
        <v>3366</v>
      </c>
      <c r="Y53" s="109">
        <v>3484</v>
      </c>
      <c r="Z53" s="109">
        <v>3430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2827</v>
      </c>
      <c r="W54" s="109">
        <v>2868</v>
      </c>
      <c r="X54" s="109">
        <v>2960</v>
      </c>
      <c r="Y54" s="109">
        <v>2903</v>
      </c>
      <c r="Z54" s="109">
        <v>2875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1948</v>
      </c>
      <c r="W55" s="109">
        <v>2037</v>
      </c>
      <c r="X55" s="109">
        <v>2126</v>
      </c>
      <c r="Y55" s="109">
        <v>2292</v>
      </c>
      <c r="Z55" s="109">
        <v>2237</v>
      </c>
    </row>
    <row r="56" spans="1:26" ht="15" customHeight="1" x14ac:dyDescent="0.25">
      <c r="S56" s="112" t="s">
        <v>48</v>
      </c>
      <c r="T56" s="112"/>
      <c r="U56" s="109"/>
      <c r="V56" s="109">
        <v>1143</v>
      </c>
      <c r="W56" s="109">
        <v>1092</v>
      </c>
      <c r="X56" s="109">
        <v>1189</v>
      </c>
      <c r="Y56" s="109">
        <v>1245</v>
      </c>
      <c r="Z56" s="109">
        <v>1216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465</v>
      </c>
      <c r="W57" s="109">
        <v>494</v>
      </c>
      <c r="X57" s="109">
        <v>517</v>
      </c>
      <c r="Y57" s="109">
        <v>556</v>
      </c>
      <c r="Z57" s="109">
        <v>568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139</v>
      </c>
      <c r="W58" s="109">
        <v>156</v>
      </c>
      <c r="X58" s="109">
        <v>181</v>
      </c>
      <c r="Y58" s="109">
        <v>200</v>
      </c>
      <c r="Z58" s="109">
        <v>214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34</v>
      </c>
      <c r="W59" s="109">
        <v>42</v>
      </c>
      <c r="X59" s="109">
        <v>43</v>
      </c>
      <c r="Y59" s="109">
        <v>49</v>
      </c>
      <c r="Z59" s="109">
        <v>65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17</v>
      </c>
      <c r="W60" s="109">
        <v>14</v>
      </c>
      <c r="X60" s="109">
        <v>16</v>
      </c>
      <c r="Y60" s="109">
        <v>16</v>
      </c>
      <c r="Z60" s="109">
        <v>20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43988</v>
      </c>
      <c r="W61" s="109">
        <v>43894</v>
      </c>
      <c r="X61" s="109">
        <v>46763</v>
      </c>
      <c r="Y61" s="109">
        <v>49926</v>
      </c>
      <c r="Z61" s="109">
        <v>51094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67</v>
      </c>
      <c r="W63" s="109">
        <v>68</v>
      </c>
      <c r="X63" s="109">
        <v>84</v>
      </c>
      <c r="Y63" s="109">
        <v>82</v>
      </c>
      <c r="Z63" s="109">
        <v>73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809</v>
      </c>
      <c r="W64" s="109">
        <v>698</v>
      </c>
      <c r="X64" s="109">
        <v>824</v>
      </c>
      <c r="Y64" s="109">
        <v>1062</v>
      </c>
      <c r="Z64" s="109">
        <v>1064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Darwin (2022-23)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1984</v>
      </c>
      <c r="W65" s="109">
        <v>1809</v>
      </c>
      <c r="X65" s="109">
        <v>2022</v>
      </c>
      <c r="Y65" s="109">
        <v>2345</v>
      </c>
      <c r="Z65" s="109">
        <v>2443</v>
      </c>
    </row>
    <row r="66" spans="1:26" x14ac:dyDescent="0.25">
      <c r="S66" s="112" t="s">
        <v>39</v>
      </c>
      <c r="T66" s="112"/>
      <c r="U66" s="109"/>
      <c r="V66" s="109">
        <v>4071</v>
      </c>
      <c r="W66" s="109">
        <v>3551</v>
      </c>
      <c r="X66" s="109">
        <v>3887</v>
      </c>
      <c r="Y66" s="109">
        <v>4334</v>
      </c>
      <c r="Z66" s="109">
        <v>4332</v>
      </c>
    </row>
    <row r="67" spans="1:26" x14ac:dyDescent="0.25">
      <c r="S67" s="112" t="s">
        <v>40</v>
      </c>
      <c r="T67" s="112"/>
      <c r="U67" s="109"/>
      <c r="V67" s="109">
        <v>7225</v>
      </c>
      <c r="W67" s="109">
        <v>6858</v>
      </c>
      <c r="X67" s="109">
        <v>7513</v>
      </c>
      <c r="Y67" s="109">
        <v>8229</v>
      </c>
      <c r="Z67" s="109">
        <v>8612</v>
      </c>
    </row>
    <row r="68" spans="1:26" x14ac:dyDescent="0.25">
      <c r="S68" s="112" t="s">
        <v>41</v>
      </c>
      <c r="T68" s="112"/>
      <c r="U68" s="109"/>
      <c r="V68" s="109">
        <v>6243</v>
      </c>
      <c r="W68" s="109">
        <v>6219</v>
      </c>
      <c r="X68" s="109">
        <v>6888</v>
      </c>
      <c r="Y68" s="109">
        <v>7473</v>
      </c>
      <c r="Z68" s="109">
        <v>7553</v>
      </c>
    </row>
    <row r="69" spans="1:26" x14ac:dyDescent="0.25">
      <c r="S69" s="112" t="s">
        <v>42</v>
      </c>
      <c r="T69" s="112"/>
      <c r="U69" s="109"/>
      <c r="V69" s="109">
        <v>4435</v>
      </c>
      <c r="W69" s="109">
        <v>4654</v>
      </c>
      <c r="X69" s="109">
        <v>5066</v>
      </c>
      <c r="Y69" s="109">
        <v>5635</v>
      </c>
      <c r="Z69" s="109">
        <v>5475</v>
      </c>
    </row>
    <row r="70" spans="1:26" x14ac:dyDescent="0.25">
      <c r="S70" s="112" t="s">
        <v>43</v>
      </c>
      <c r="T70" s="112"/>
      <c r="U70" s="109"/>
      <c r="V70" s="109">
        <v>3662</v>
      </c>
      <c r="W70" s="109">
        <v>3770</v>
      </c>
      <c r="X70" s="109">
        <v>4104</v>
      </c>
      <c r="Y70" s="109">
        <v>4304</v>
      </c>
      <c r="Z70" s="109">
        <v>4388</v>
      </c>
    </row>
    <row r="71" spans="1:26" x14ac:dyDescent="0.25">
      <c r="S71" s="112" t="s">
        <v>44</v>
      </c>
      <c r="T71" s="112"/>
      <c r="U71" s="109"/>
      <c r="V71" s="109">
        <v>3347</v>
      </c>
      <c r="W71" s="109">
        <v>3399</v>
      </c>
      <c r="X71" s="109">
        <v>3441</v>
      </c>
      <c r="Y71" s="109">
        <v>3592</v>
      </c>
      <c r="Z71" s="109">
        <v>3608</v>
      </c>
    </row>
    <row r="72" spans="1:26" x14ac:dyDescent="0.25">
      <c r="S72" s="112" t="s">
        <v>45</v>
      </c>
      <c r="T72" s="112"/>
      <c r="U72" s="109"/>
      <c r="V72" s="109">
        <v>2970</v>
      </c>
      <c r="W72" s="109">
        <v>3004</v>
      </c>
      <c r="X72" s="109">
        <v>3217</v>
      </c>
      <c r="Y72" s="109">
        <v>3387</v>
      </c>
      <c r="Z72" s="109">
        <v>3283</v>
      </c>
    </row>
    <row r="73" spans="1:26" x14ac:dyDescent="0.25">
      <c r="S73" s="112" t="s">
        <v>46</v>
      </c>
      <c r="T73" s="112"/>
      <c r="U73" s="109"/>
      <c r="V73" s="109">
        <v>2572</v>
      </c>
      <c r="W73" s="109">
        <v>2550</v>
      </c>
      <c r="X73" s="109">
        <v>2596</v>
      </c>
      <c r="Y73" s="109">
        <v>2647</v>
      </c>
      <c r="Z73" s="109">
        <v>2554</v>
      </c>
    </row>
    <row r="74" spans="1:26" x14ac:dyDescent="0.25">
      <c r="S74" s="112" t="s">
        <v>47</v>
      </c>
      <c r="T74" s="112"/>
      <c r="U74" s="109"/>
      <c r="V74" s="109">
        <v>1733</v>
      </c>
      <c r="W74" s="109">
        <v>1826</v>
      </c>
      <c r="X74" s="109">
        <v>1940</v>
      </c>
      <c r="Y74" s="109">
        <v>1996</v>
      </c>
      <c r="Z74" s="109">
        <v>1901</v>
      </c>
    </row>
    <row r="75" spans="1:26" x14ac:dyDescent="0.25">
      <c r="S75" s="112" t="s">
        <v>48</v>
      </c>
      <c r="T75" s="112"/>
      <c r="U75" s="109"/>
      <c r="V75" s="109">
        <v>914</v>
      </c>
      <c r="W75" s="109">
        <v>954</v>
      </c>
      <c r="X75" s="109">
        <v>954</v>
      </c>
      <c r="Y75" s="109">
        <v>1063</v>
      </c>
      <c r="Z75" s="109">
        <v>1062</v>
      </c>
    </row>
    <row r="76" spans="1:26" x14ac:dyDescent="0.25">
      <c r="S76" s="112" t="s">
        <v>49</v>
      </c>
      <c r="T76" s="112"/>
      <c r="U76" s="109"/>
      <c r="V76" s="109">
        <v>311</v>
      </c>
      <c r="W76" s="109">
        <v>321</v>
      </c>
      <c r="X76" s="109">
        <v>389</v>
      </c>
      <c r="Y76" s="109">
        <v>409</v>
      </c>
      <c r="Z76" s="109">
        <v>417</v>
      </c>
    </row>
    <row r="77" spans="1:26" x14ac:dyDescent="0.25">
      <c r="S77" s="112" t="s">
        <v>50</v>
      </c>
      <c r="T77" s="112"/>
      <c r="U77" s="109"/>
      <c r="V77" s="109">
        <v>57</v>
      </c>
      <c r="W77" s="109">
        <v>92</v>
      </c>
      <c r="X77" s="109">
        <v>99</v>
      </c>
      <c r="Y77" s="109">
        <v>122</v>
      </c>
      <c r="Z77" s="109">
        <v>137</v>
      </c>
    </row>
    <row r="78" spans="1:26" x14ac:dyDescent="0.25">
      <c r="S78" s="112" t="s">
        <v>51</v>
      </c>
      <c r="T78" s="112"/>
      <c r="U78" s="109"/>
      <c r="V78" s="109">
        <v>15</v>
      </c>
      <c r="W78" s="109">
        <v>26</v>
      </c>
      <c r="X78" s="109">
        <v>26</v>
      </c>
      <c r="Y78" s="109">
        <v>27</v>
      </c>
      <c r="Z78" s="109">
        <v>27</v>
      </c>
    </row>
    <row r="79" spans="1:26" x14ac:dyDescent="0.25">
      <c r="S79" s="112" t="s">
        <v>52</v>
      </c>
      <c r="T79" s="112"/>
      <c r="U79" s="109"/>
      <c r="V79" s="109">
        <v>20</v>
      </c>
      <c r="W79" s="109">
        <v>22</v>
      </c>
      <c r="X79" s="109">
        <v>13</v>
      </c>
      <c r="Y79" s="109">
        <v>11</v>
      </c>
      <c r="Z79" s="109">
        <v>10</v>
      </c>
    </row>
    <row r="80" spans="1:26" x14ac:dyDescent="0.25">
      <c r="S80" s="115" t="s">
        <v>53</v>
      </c>
      <c r="T80" s="115"/>
      <c r="U80" s="109"/>
      <c r="V80" s="109">
        <v>40441</v>
      </c>
      <c r="W80" s="109">
        <v>39815</v>
      </c>
      <c r="X80" s="109">
        <v>43063</v>
      </c>
      <c r="Y80" s="109">
        <v>46741</v>
      </c>
      <c r="Z80" s="109">
        <v>46930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Darwin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3576</v>
      </c>
      <c r="W83" s="109">
        <v>3552</v>
      </c>
      <c r="X83" s="109">
        <v>3543</v>
      </c>
      <c r="Y83" s="109">
        <v>3558</v>
      </c>
      <c r="Z83" s="109">
        <v>3560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130</v>
      </c>
      <c r="G84" s="141"/>
      <c r="H84" s="47"/>
      <c r="I84" s="47"/>
      <c r="J84" s="47"/>
      <c r="K84" s="47"/>
      <c r="L84" s="141" t="s">
        <v>0</v>
      </c>
      <c r="M84" s="141"/>
      <c r="N84" s="141" t="s">
        <v>130</v>
      </c>
      <c r="O84" s="141"/>
      <c r="S84" s="112" t="s">
        <v>57</v>
      </c>
      <c r="T84" s="112"/>
      <c r="U84" s="109"/>
      <c r="V84" s="109">
        <v>4426</v>
      </c>
      <c r="W84" s="109">
        <v>4469</v>
      </c>
      <c r="X84" s="109">
        <v>4543</v>
      </c>
      <c r="Y84" s="109">
        <v>4752</v>
      </c>
      <c r="Z84" s="109">
        <v>4824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2018-19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2018-19</v>
      </c>
      <c r="O85" s="141"/>
      <c r="S85" s="112" t="s">
        <v>125</v>
      </c>
      <c r="T85" s="112"/>
      <c r="U85" s="109"/>
      <c r="V85" s="109">
        <v>5078</v>
      </c>
      <c r="W85" s="109">
        <v>4998</v>
      </c>
      <c r="X85" s="109">
        <v>4893</v>
      </c>
      <c r="Y85" s="109">
        <v>4907</v>
      </c>
      <c r="Z85" s="109">
        <v>4866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98,082</v>
      </c>
      <c r="D86" s="93">
        <f t="shared" ref="D86:D91" si="4">AD4</f>
        <v>1.3924639478988921E-2</v>
      </c>
      <c r="E86" s="94">
        <f t="shared" ref="E86:E91" si="5">AD4</f>
        <v>1.3924639478988921E-2</v>
      </c>
      <c r="F86" s="93">
        <f t="shared" ref="F86:F91" si="6">AF4</f>
        <v>0.1617786411446982</v>
      </c>
      <c r="G86" s="94">
        <f t="shared" ref="G86:G91" si="7">AF4</f>
        <v>0.1617786411446982</v>
      </c>
      <c r="H86" s="56"/>
      <c r="I86" s="56"/>
      <c r="J86" s="140" t="str">
        <f>'State data for spotlight'!J4</f>
        <v>231,839</v>
      </c>
      <c r="K86" s="140"/>
      <c r="L86" s="93">
        <f>'State data for spotlight'!L4</f>
        <v>1.5457054005518778E-2</v>
      </c>
      <c r="M86" s="94">
        <f>'State data for spotlight'!L4</f>
        <v>1.5457054005518778E-2</v>
      </c>
      <c r="N86" s="93">
        <f>'State data for spotlight'!N4</f>
        <v>0.12496785307033509</v>
      </c>
      <c r="O86" s="94">
        <f>'State data for spotlight'!N4</f>
        <v>0.12496785307033509</v>
      </c>
      <c r="S86" s="112" t="s">
        <v>126</v>
      </c>
      <c r="T86" s="112"/>
      <c r="U86" s="109"/>
      <c r="V86" s="109">
        <v>3147</v>
      </c>
      <c r="W86" s="109">
        <v>3427</v>
      </c>
      <c r="X86" s="109">
        <v>3481</v>
      </c>
      <c r="Y86" s="109">
        <v>3558</v>
      </c>
      <c r="Z86" s="109">
        <v>3715</v>
      </c>
    </row>
    <row r="87" spans="1:30" ht="15" customHeight="1" x14ac:dyDescent="0.25">
      <c r="A87" s="95" t="s">
        <v>4</v>
      </c>
      <c r="B87" s="48"/>
      <c r="C87" s="56" t="str">
        <f t="shared" si="3"/>
        <v>51,092</v>
      </c>
      <c r="D87" s="93">
        <f t="shared" si="4"/>
        <v>2.3293076168158677E-2</v>
      </c>
      <c r="E87" s="94">
        <f t="shared" si="5"/>
        <v>2.3293076168158677E-2</v>
      </c>
      <c r="F87" s="93">
        <f t="shared" si="6"/>
        <v>0.16147218622837523</v>
      </c>
      <c r="G87" s="94">
        <f t="shared" si="7"/>
        <v>0.16147218622837523</v>
      </c>
      <c r="H87" s="56"/>
      <c r="I87" s="56"/>
      <c r="J87" s="140" t="str">
        <f>'State data for spotlight'!J5</f>
        <v>120,390</v>
      </c>
      <c r="K87" s="140"/>
      <c r="L87" s="93">
        <f>'State data for spotlight'!L5</f>
        <v>2.2967702465013229E-2</v>
      </c>
      <c r="M87" s="94">
        <f>'State data for spotlight'!L5</f>
        <v>2.2967702465013229E-2</v>
      </c>
      <c r="N87" s="93">
        <f>'State data for spotlight'!N5</f>
        <v>0.11692504661972225</v>
      </c>
      <c r="O87" s="94">
        <f>'State data for spotlight'!N5</f>
        <v>0.11692504661972225</v>
      </c>
      <c r="S87" s="112" t="s">
        <v>127</v>
      </c>
      <c r="T87" s="112"/>
      <c r="U87" s="109"/>
      <c r="V87" s="109">
        <v>1639</v>
      </c>
      <c r="W87" s="109">
        <v>1666</v>
      </c>
      <c r="X87" s="109">
        <v>1748</v>
      </c>
      <c r="Y87" s="109">
        <v>1836</v>
      </c>
      <c r="Z87" s="109">
        <v>1921</v>
      </c>
    </row>
    <row r="88" spans="1:30" ht="15" customHeight="1" x14ac:dyDescent="0.25">
      <c r="A88" s="95" t="s">
        <v>5</v>
      </c>
      <c r="B88" s="48"/>
      <c r="C88" s="56" t="str">
        <f t="shared" si="3"/>
        <v>46,929</v>
      </c>
      <c r="D88" s="93">
        <f t="shared" si="4"/>
        <v>4.1080942294113854E-3</v>
      </c>
      <c r="E88" s="94">
        <f t="shared" si="5"/>
        <v>4.1080942294113854E-3</v>
      </c>
      <c r="F88" s="93">
        <f t="shared" si="6"/>
        <v>0.16048863720665696</v>
      </c>
      <c r="G88" s="94">
        <f t="shared" si="7"/>
        <v>0.16048863720665696</v>
      </c>
      <c r="H88" s="56"/>
      <c r="I88" s="56"/>
      <c r="J88" s="140" t="str">
        <f>'State data for spotlight'!J6</f>
        <v>111,242</v>
      </c>
      <c r="K88" s="140"/>
      <c r="L88" s="93">
        <f>'State data for spotlight'!L6</f>
        <v>7.5081738563393952E-3</v>
      </c>
      <c r="M88" s="94">
        <f>'State data for spotlight'!L6</f>
        <v>7.5081738563393952E-3</v>
      </c>
      <c r="N88" s="93">
        <f>'State data for spotlight'!N6</f>
        <v>0.13162365339816695</v>
      </c>
      <c r="O88" s="94">
        <f>'State data for spotlight'!N6</f>
        <v>0.13162365339816695</v>
      </c>
      <c r="S88" s="112" t="s">
        <v>128</v>
      </c>
      <c r="T88" s="112"/>
      <c r="U88" s="109"/>
      <c r="V88" s="109">
        <v>1242</v>
      </c>
      <c r="W88" s="109">
        <v>1268</v>
      </c>
      <c r="X88" s="109">
        <v>1293</v>
      </c>
      <c r="Y88" s="109">
        <v>1302</v>
      </c>
      <c r="Z88" s="109">
        <v>1396</v>
      </c>
    </row>
    <row r="89" spans="1:30" ht="15" customHeight="1" x14ac:dyDescent="0.25">
      <c r="A89" s="48" t="s">
        <v>6</v>
      </c>
      <c r="B89" s="48"/>
      <c r="C89" s="56" t="str">
        <f t="shared" si="3"/>
        <v>57,910</v>
      </c>
      <c r="D89" s="93">
        <f t="shared" si="4"/>
        <v>2.0422547620306153E-2</v>
      </c>
      <c r="E89" s="94">
        <f t="shared" si="5"/>
        <v>2.0422547620306153E-2</v>
      </c>
      <c r="F89" s="93">
        <f t="shared" si="6"/>
        <v>6.0797567364583971E-2</v>
      </c>
      <c r="G89" s="94">
        <f t="shared" si="7"/>
        <v>6.0797567364583971E-2</v>
      </c>
      <c r="H89" s="56"/>
      <c r="I89" s="56"/>
      <c r="J89" s="140" t="str">
        <f>'State data for spotlight'!J7</f>
        <v>142,883</v>
      </c>
      <c r="K89" s="140"/>
      <c r="L89" s="93">
        <f>'State data for spotlight'!L7</f>
        <v>2.3575849618889366E-2</v>
      </c>
      <c r="M89" s="94">
        <f>'State data for spotlight'!L7</f>
        <v>2.3575849618889366E-2</v>
      </c>
      <c r="N89" s="93">
        <f>'State data for spotlight'!N7</f>
        <v>4.6355627485298756E-2</v>
      </c>
      <c r="O89" s="94">
        <f>'State data for spotlight'!N7</f>
        <v>4.6355627485298756E-2</v>
      </c>
      <c r="S89" s="112" t="s">
        <v>129</v>
      </c>
      <c r="T89" s="112"/>
      <c r="U89" s="109"/>
      <c r="V89" s="109">
        <v>1858</v>
      </c>
      <c r="W89" s="109">
        <v>1816</v>
      </c>
      <c r="X89" s="109">
        <v>1849</v>
      </c>
      <c r="Y89" s="109">
        <v>1855</v>
      </c>
      <c r="Z89" s="109">
        <v>1875</v>
      </c>
    </row>
    <row r="90" spans="1:30" ht="15" customHeight="1" x14ac:dyDescent="0.25">
      <c r="A90" s="48" t="s">
        <v>95</v>
      </c>
      <c r="B90" s="48"/>
      <c r="C90" s="56" t="str">
        <f t="shared" si="3"/>
        <v>$51,443</v>
      </c>
      <c r="D90" s="93">
        <f t="shared" si="4"/>
        <v>2.776126225478448E-2</v>
      </c>
      <c r="E90" s="94">
        <f t="shared" si="5"/>
        <v>2.776126225478448E-2</v>
      </c>
      <c r="F90" s="93">
        <f t="shared" si="6"/>
        <v>3.5777406680634449E-2</v>
      </c>
      <c r="G90" s="94">
        <f t="shared" si="7"/>
        <v>3.5777406680634449E-2</v>
      </c>
      <c r="H90" s="56"/>
      <c r="I90" s="56"/>
      <c r="J90" s="56"/>
      <c r="K90" s="56" t="str">
        <f>'State data for spotlight'!J8</f>
        <v>$52,157</v>
      </c>
      <c r="L90" s="93">
        <f>'State data for spotlight'!L8</f>
        <v>3.730443858580057E-2</v>
      </c>
      <c r="M90" s="94">
        <f>'State data for spotlight'!L8</f>
        <v>3.730443858580057E-2</v>
      </c>
      <c r="N90" s="93">
        <f>'State data for spotlight'!N8</f>
        <v>6.8432071451983045E-2</v>
      </c>
      <c r="O90" s="94">
        <f>'State data for spotlight'!N8</f>
        <v>6.8432071451983045E-2</v>
      </c>
      <c r="S90" s="112" t="s">
        <v>58</v>
      </c>
      <c r="T90" s="112"/>
      <c r="U90" s="109"/>
      <c r="V90" s="109">
        <v>2993</v>
      </c>
      <c r="W90" s="109">
        <v>3101</v>
      </c>
      <c r="X90" s="109">
        <v>2996</v>
      </c>
      <c r="Y90" s="109">
        <v>3010</v>
      </c>
      <c r="Z90" s="109">
        <v>3165</v>
      </c>
    </row>
    <row r="91" spans="1:30" ht="15" customHeight="1" x14ac:dyDescent="0.25">
      <c r="A91" s="48" t="s">
        <v>7</v>
      </c>
      <c r="B91" s="48"/>
      <c r="C91" s="56" t="str">
        <f t="shared" si="3"/>
        <v>$4,543.9 mil</v>
      </c>
      <c r="D91" s="93">
        <f t="shared" si="4"/>
        <v>4.4278066557978724E-2</v>
      </c>
      <c r="E91" s="94">
        <f t="shared" si="5"/>
        <v>4.4278066557978724E-2</v>
      </c>
      <c r="F91" s="93">
        <f t="shared" si="6"/>
        <v>0.17904299213169561</v>
      </c>
      <c r="G91" s="94">
        <f t="shared" si="7"/>
        <v>0.17904299213169561</v>
      </c>
      <c r="H91" s="56"/>
      <c r="I91" s="56"/>
      <c r="J91" s="56"/>
      <c r="K91" s="56" t="str">
        <f>'State data for spotlight'!J9</f>
        <v>$10.7 bil</v>
      </c>
      <c r="L91" s="93">
        <f>'State data for spotlight'!L9</f>
        <v>6.1565168558201044E-2</v>
      </c>
      <c r="M91" s="94">
        <f>'State data for spotlight'!L9</f>
        <v>6.1565168558201044E-2</v>
      </c>
      <c r="N91" s="93">
        <f>'State data for spotlight'!N9</f>
        <v>0.18858544211512585</v>
      </c>
      <c r="O91" s="94">
        <f>'State data for spotlight'!N9</f>
        <v>0.18858544211512585</v>
      </c>
      <c r="S91" s="115" t="s">
        <v>53</v>
      </c>
      <c r="T91" s="115"/>
      <c r="U91" s="109"/>
      <c r="V91" s="109">
        <v>28661</v>
      </c>
      <c r="W91" s="109">
        <v>29206</v>
      </c>
      <c r="X91" s="109">
        <v>28891</v>
      </c>
      <c r="Y91" s="109">
        <v>29363</v>
      </c>
      <c r="Z91" s="109">
        <v>29990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131</v>
      </c>
      <c r="S93" s="112" t="s">
        <v>56</v>
      </c>
      <c r="T93" s="112"/>
      <c r="U93" s="109"/>
      <c r="V93" s="109">
        <v>2651</v>
      </c>
      <c r="W93" s="109">
        <v>2687</v>
      </c>
      <c r="X93" s="109">
        <v>2756</v>
      </c>
      <c r="Y93" s="109">
        <v>2779</v>
      </c>
      <c r="Z93" s="109">
        <v>2799</v>
      </c>
    </row>
    <row r="94" spans="1:30" ht="15" customHeight="1" x14ac:dyDescent="0.25">
      <c r="A94" s="136" t="s">
        <v>132</v>
      </c>
      <c r="S94" s="112" t="s">
        <v>57</v>
      </c>
      <c r="T94" s="112"/>
      <c r="U94" s="109"/>
      <c r="V94" s="109">
        <v>6213</v>
      </c>
      <c r="W94" s="109">
        <v>6458</v>
      </c>
      <c r="X94" s="109">
        <v>6703</v>
      </c>
      <c r="Y94" s="109">
        <v>6934</v>
      </c>
      <c r="Z94" s="109">
        <v>7069</v>
      </c>
    </row>
    <row r="95" spans="1:30" ht="15" customHeight="1" x14ac:dyDescent="0.25">
      <c r="A95" s="137" t="s">
        <v>159</v>
      </c>
      <c r="S95" s="112" t="s">
        <v>125</v>
      </c>
      <c r="T95" s="112"/>
      <c r="U95" s="109"/>
      <c r="V95" s="109">
        <v>833</v>
      </c>
      <c r="W95" s="109">
        <v>859</v>
      </c>
      <c r="X95" s="109">
        <v>881</v>
      </c>
      <c r="Y95" s="109">
        <v>968</v>
      </c>
      <c r="Z95" s="109">
        <v>998</v>
      </c>
    </row>
    <row r="96" spans="1:30" ht="15" customHeight="1" x14ac:dyDescent="0.25">
      <c r="A96" s="135" t="s">
        <v>151</v>
      </c>
      <c r="S96" s="112" t="s">
        <v>126</v>
      </c>
      <c r="T96" s="112"/>
      <c r="U96" s="109"/>
      <c r="V96" s="109">
        <v>4055</v>
      </c>
      <c r="W96" s="109">
        <v>4308</v>
      </c>
      <c r="X96" s="109">
        <v>4587</v>
      </c>
      <c r="Y96" s="109">
        <v>4654</v>
      </c>
      <c r="Z96" s="109">
        <v>4836</v>
      </c>
    </row>
    <row r="97" spans="1:32" ht="15" customHeight="1" x14ac:dyDescent="0.25">
      <c r="A97" s="137" t="s">
        <v>164</v>
      </c>
      <c r="S97" s="112" t="s">
        <v>127</v>
      </c>
      <c r="T97" s="112"/>
      <c r="U97" s="109"/>
      <c r="V97" s="109">
        <v>4895</v>
      </c>
      <c r="W97" s="109">
        <v>4752</v>
      </c>
      <c r="X97" s="109">
        <v>4718</v>
      </c>
      <c r="Y97" s="109">
        <v>4747</v>
      </c>
      <c r="Z97" s="109">
        <v>4797</v>
      </c>
    </row>
    <row r="98" spans="1:32" ht="15" customHeight="1" x14ac:dyDescent="0.25">
      <c r="A98" s="137" t="s">
        <v>167</v>
      </c>
      <c r="S98" s="112" t="s">
        <v>128</v>
      </c>
      <c r="T98" s="112"/>
      <c r="U98" s="109"/>
      <c r="V98" s="109">
        <v>1858</v>
      </c>
      <c r="W98" s="109">
        <v>1907</v>
      </c>
      <c r="X98" s="109">
        <v>1900</v>
      </c>
      <c r="Y98" s="109">
        <v>1914</v>
      </c>
      <c r="Z98" s="109">
        <v>1962</v>
      </c>
    </row>
    <row r="99" spans="1:32" ht="15" customHeight="1" x14ac:dyDescent="0.25">
      <c r="S99" s="112" t="s">
        <v>129</v>
      </c>
      <c r="T99" s="112"/>
      <c r="U99" s="109"/>
      <c r="V99" s="109">
        <v>187</v>
      </c>
      <c r="W99" s="109">
        <v>195</v>
      </c>
      <c r="X99" s="109">
        <v>202</v>
      </c>
      <c r="Y99" s="109">
        <v>237</v>
      </c>
      <c r="Z99" s="109">
        <v>253</v>
      </c>
    </row>
    <row r="100" spans="1:32" ht="15" customHeight="1" x14ac:dyDescent="0.25">
      <c r="S100" s="112" t="s">
        <v>58</v>
      </c>
      <c r="T100" s="112"/>
      <c r="U100" s="109"/>
      <c r="V100" s="109">
        <v>1831</v>
      </c>
      <c r="W100" s="109">
        <v>1825</v>
      </c>
      <c r="X100" s="109">
        <v>1745</v>
      </c>
      <c r="Y100" s="109">
        <v>1713</v>
      </c>
      <c r="Z100" s="109">
        <v>1689</v>
      </c>
    </row>
    <row r="101" spans="1:32" x14ac:dyDescent="0.25">
      <c r="A101" s="16"/>
      <c r="S101" s="115" t="s">
        <v>53</v>
      </c>
      <c r="T101" s="115"/>
      <c r="U101" s="109"/>
      <c r="V101" s="109">
        <v>25937</v>
      </c>
      <c r="W101" s="109">
        <v>26509</v>
      </c>
      <c r="X101" s="109">
        <v>26734</v>
      </c>
      <c r="Y101" s="109">
        <v>27340</v>
      </c>
      <c r="Z101" s="109">
        <v>27881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133</v>
      </c>
      <c r="W103" s="103" t="s">
        <v>154</v>
      </c>
      <c r="X103" s="103" t="s">
        <v>162</v>
      </c>
      <c r="Y103" s="103" t="s">
        <v>165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59277</v>
      </c>
      <c r="W104" s="109">
        <v>61905</v>
      </c>
      <c r="X104" s="109">
        <v>62547</v>
      </c>
      <c r="Y104" s="109">
        <v>68239</v>
      </c>
      <c r="Z104" s="109">
        <v>70723</v>
      </c>
      <c r="AB104" s="106" t="str">
        <f>TEXT(Z104,"###,###")</f>
        <v>70,723</v>
      </c>
      <c r="AD104" s="127">
        <f>Z104/($Z$4)*100</f>
        <v>72.105992944678945</v>
      </c>
      <c r="AF104" s="106"/>
    </row>
    <row r="105" spans="1:32" x14ac:dyDescent="0.25">
      <c r="S105" s="112" t="s">
        <v>17</v>
      </c>
      <c r="T105" s="112"/>
      <c r="U105" s="109"/>
      <c r="V105" s="109">
        <v>21080</v>
      </c>
      <c r="W105" s="109">
        <v>21966</v>
      </c>
      <c r="X105" s="109">
        <v>22982</v>
      </c>
      <c r="Y105" s="109">
        <v>24170</v>
      </c>
      <c r="Z105" s="109">
        <v>23013</v>
      </c>
      <c r="AB105" s="106" t="str">
        <f>TEXT(Z105,"###,###")</f>
        <v>23,013</v>
      </c>
      <c r="AD105" s="127">
        <f>Z105/($Z$4)*100</f>
        <v>23.463020737750046</v>
      </c>
      <c r="AF105" s="106"/>
    </row>
    <row r="106" spans="1:32" x14ac:dyDescent="0.25">
      <c r="S106" s="115" t="s">
        <v>53</v>
      </c>
      <c r="T106" s="115"/>
      <c r="U106" s="117"/>
      <c r="V106" s="117">
        <v>80357</v>
      </c>
      <c r="W106" s="117">
        <v>83871</v>
      </c>
      <c r="X106" s="117">
        <v>85529</v>
      </c>
      <c r="Y106" s="117">
        <v>92409</v>
      </c>
      <c r="Z106" s="117">
        <v>93736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8615</v>
      </c>
      <c r="W108" s="109">
        <v>9489</v>
      </c>
      <c r="X108" s="109">
        <v>9746</v>
      </c>
      <c r="Y108" s="109">
        <v>9993</v>
      </c>
      <c r="Z108" s="109">
        <v>9872</v>
      </c>
      <c r="AB108" s="106" t="str">
        <f>TEXT(Z108,"###,###")</f>
        <v>9,872</v>
      </c>
      <c r="AD108" s="127">
        <f>Z108/($Z$4)*100</f>
        <v>10.065047613221591</v>
      </c>
      <c r="AF108" s="106"/>
    </row>
    <row r="109" spans="1:32" x14ac:dyDescent="0.25">
      <c r="S109" s="112" t="s">
        <v>20</v>
      </c>
      <c r="T109" s="112"/>
      <c r="U109" s="109"/>
      <c r="V109" s="109">
        <v>10841</v>
      </c>
      <c r="W109" s="109">
        <v>11243</v>
      </c>
      <c r="X109" s="109">
        <v>13521</v>
      </c>
      <c r="Y109" s="109">
        <v>13551</v>
      </c>
      <c r="Z109" s="109">
        <v>13219</v>
      </c>
      <c r="AB109" s="106" t="str">
        <f>TEXT(Z109,"###,###")</f>
        <v>13,219</v>
      </c>
      <c r="AD109" s="127">
        <f>Z109/($Z$4)*100</f>
        <v>13.477498419689649</v>
      </c>
      <c r="AF109" s="106"/>
    </row>
    <row r="110" spans="1:32" x14ac:dyDescent="0.25">
      <c r="S110" s="112" t="s">
        <v>21</v>
      </c>
      <c r="T110" s="112"/>
      <c r="U110" s="109"/>
      <c r="V110" s="109">
        <v>20808</v>
      </c>
      <c r="W110" s="109">
        <v>19783</v>
      </c>
      <c r="X110" s="109">
        <v>21343</v>
      </c>
      <c r="Y110" s="109">
        <v>23665</v>
      </c>
      <c r="Z110" s="109">
        <v>25825</v>
      </c>
      <c r="AB110" s="106" t="str">
        <f>TEXT(Z110,"###,###")</f>
        <v>25,825</v>
      </c>
      <c r="AD110" s="127">
        <f>Z110/($Z$4)*100</f>
        <v>26.33000958381762</v>
      </c>
      <c r="AF110" s="106"/>
    </row>
    <row r="111" spans="1:32" x14ac:dyDescent="0.25">
      <c r="S111" s="112" t="s">
        <v>22</v>
      </c>
      <c r="T111" s="112"/>
      <c r="U111" s="109"/>
      <c r="V111" s="109">
        <v>40129</v>
      </c>
      <c r="W111" s="109">
        <v>39020</v>
      </c>
      <c r="X111" s="109">
        <v>40919</v>
      </c>
      <c r="Y111" s="109">
        <v>45203</v>
      </c>
      <c r="Z111" s="109">
        <v>44816</v>
      </c>
      <c r="AB111" s="106" t="str">
        <f>TEXT(Z111,"###,###")</f>
        <v>44,816</v>
      </c>
      <c r="AD111" s="127">
        <f>Z111/($Z$4)*100</f>
        <v>45.692379845435454</v>
      </c>
      <c r="AF111" s="106"/>
    </row>
    <row r="112" spans="1:32" x14ac:dyDescent="0.25">
      <c r="S112" s="115" t="s">
        <v>53</v>
      </c>
      <c r="T112" s="115"/>
      <c r="U112" s="109"/>
      <c r="V112" s="109">
        <v>84428</v>
      </c>
      <c r="W112" s="109">
        <v>83709</v>
      </c>
      <c r="X112" s="109">
        <v>89893</v>
      </c>
      <c r="Y112" s="109">
        <v>96733</v>
      </c>
      <c r="Z112" s="109">
        <v>98084</v>
      </c>
    </row>
    <row r="113" spans="19:32" x14ac:dyDescent="0.25">
      <c r="AB113" s="122" t="s">
        <v>24</v>
      </c>
      <c r="AC113" s="103"/>
      <c r="AD113" s="103" t="s">
        <v>122</v>
      </c>
      <c r="AF113" s="103" t="s">
        <v>123</v>
      </c>
    </row>
    <row r="114" spans="19:32" x14ac:dyDescent="0.25">
      <c r="S114" s="112" t="s">
        <v>86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87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96</v>
      </c>
      <c r="T118" s="128"/>
      <c r="U118" s="128"/>
      <c r="V118" s="128">
        <v>39.28</v>
      </c>
      <c r="W118" s="128">
        <v>39.549999999999997</v>
      </c>
      <c r="X118" s="128">
        <v>39.67</v>
      </c>
      <c r="Y118" s="128">
        <v>39.56</v>
      </c>
      <c r="Z118" s="128">
        <v>39.33</v>
      </c>
      <c r="AB118" s="106" t="str">
        <f>TEXT(Z118,"##.0")</f>
        <v>39.3</v>
      </c>
    </row>
    <row r="120" spans="19:32" x14ac:dyDescent="0.25">
      <c r="S120" s="98" t="s">
        <v>97</v>
      </c>
      <c r="T120" s="109"/>
      <c r="U120" s="109"/>
      <c r="V120" s="109">
        <v>48688</v>
      </c>
      <c r="W120" s="109">
        <v>49404</v>
      </c>
      <c r="X120" s="109">
        <v>48864</v>
      </c>
      <c r="Y120" s="109">
        <v>49838</v>
      </c>
      <c r="Z120" s="109">
        <v>50947</v>
      </c>
      <c r="AB120" s="106" t="str">
        <f>TEXT(Z120,"###,###")</f>
        <v>50,947</v>
      </c>
    </row>
    <row r="121" spans="19:32" x14ac:dyDescent="0.25">
      <c r="S121" s="98" t="s">
        <v>98</v>
      </c>
      <c r="T121" s="109"/>
      <c r="U121" s="109"/>
      <c r="V121" s="109">
        <v>2363</v>
      </c>
      <c r="W121" s="109">
        <v>2484</v>
      </c>
      <c r="X121" s="109">
        <v>2395</v>
      </c>
      <c r="Y121" s="109">
        <v>2319</v>
      </c>
      <c r="Z121" s="109">
        <v>2350</v>
      </c>
      <c r="AB121" s="106" t="str">
        <f>TEXT(Z121,"###,###")</f>
        <v>2,350</v>
      </c>
    </row>
    <row r="122" spans="19:32" x14ac:dyDescent="0.25">
      <c r="S122" s="98" t="s">
        <v>99</v>
      </c>
      <c r="T122" s="109"/>
      <c r="U122" s="109"/>
      <c r="V122" s="109">
        <v>3538</v>
      </c>
      <c r="W122" s="109">
        <v>3824</v>
      </c>
      <c r="X122" s="109">
        <v>4432</v>
      </c>
      <c r="Y122" s="109">
        <v>4593</v>
      </c>
      <c r="Z122" s="109">
        <v>4613</v>
      </c>
      <c r="AB122" s="106" t="str">
        <f>TEXT(Z122,"###,###")</f>
        <v>4,613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100</v>
      </c>
      <c r="T124" s="109"/>
      <c r="U124" s="109"/>
      <c r="V124" s="109">
        <v>52226</v>
      </c>
      <c r="W124" s="109">
        <v>53228</v>
      </c>
      <c r="X124" s="109">
        <v>53296</v>
      </c>
      <c r="Y124" s="109">
        <v>54431</v>
      </c>
      <c r="Z124" s="109">
        <v>55560</v>
      </c>
      <c r="AB124" s="106" t="str">
        <f>TEXT(Z124,"###,###")</f>
        <v>55,560</v>
      </c>
      <c r="AD124" s="124">
        <f>Z124/$Z$7*100</f>
        <v>95.9419789328268</v>
      </c>
    </row>
    <row r="125" spans="19:32" x14ac:dyDescent="0.25">
      <c r="S125" s="98" t="s">
        <v>101</v>
      </c>
      <c r="T125" s="109"/>
      <c r="U125" s="109"/>
      <c r="V125" s="109">
        <v>5901</v>
      </c>
      <c r="W125" s="109">
        <v>6308</v>
      </c>
      <c r="X125" s="109">
        <v>6827</v>
      </c>
      <c r="Y125" s="109">
        <v>6912</v>
      </c>
      <c r="Z125" s="109">
        <v>6963</v>
      </c>
      <c r="AB125" s="106" t="str">
        <f>TEXT(Z125,"###,###")</f>
        <v>6,963</v>
      </c>
      <c r="AD125" s="124">
        <f>Z125/$Z$7*100</f>
        <v>12.023830081160421</v>
      </c>
    </row>
    <row r="127" spans="19:32" x14ac:dyDescent="0.25">
      <c r="S127" s="98" t="s">
        <v>102</v>
      </c>
      <c r="T127" s="109"/>
      <c r="U127" s="109"/>
      <c r="V127" s="109">
        <v>28657</v>
      </c>
      <c r="W127" s="109">
        <v>29204</v>
      </c>
      <c r="X127" s="109">
        <v>28893</v>
      </c>
      <c r="Y127" s="109">
        <v>29359</v>
      </c>
      <c r="Z127" s="109">
        <v>29991</v>
      </c>
      <c r="AB127" s="106" t="str">
        <f>TEXT(Z127,"###,###")</f>
        <v>29,991</v>
      </c>
      <c r="AD127" s="124">
        <f>Z127/$Z$7*100</f>
        <v>51.788982904506994</v>
      </c>
    </row>
    <row r="128" spans="19:32" x14ac:dyDescent="0.25">
      <c r="S128" s="98" t="s">
        <v>103</v>
      </c>
      <c r="T128" s="109"/>
      <c r="U128" s="109"/>
      <c r="V128" s="109">
        <v>25937</v>
      </c>
      <c r="W128" s="109">
        <v>26508</v>
      </c>
      <c r="X128" s="109">
        <v>26731</v>
      </c>
      <c r="Y128" s="109">
        <v>27339</v>
      </c>
      <c r="Z128" s="109">
        <v>27876</v>
      </c>
      <c r="AB128" s="106" t="str">
        <f>TEXT(Z128,"###,###")</f>
        <v>27,876</v>
      </c>
      <c r="AD128" s="124">
        <f>Z128/$Z$7*100</f>
        <v>48.136763944051111</v>
      </c>
    </row>
    <row r="130" spans="19:20" x14ac:dyDescent="0.25">
      <c r="S130" s="98" t="s">
        <v>155</v>
      </c>
      <c r="T130" s="124">
        <v>87.976169918839574</v>
      </c>
    </row>
    <row r="131" spans="19:20" x14ac:dyDescent="0.25">
      <c r="S131" s="98" t="s">
        <v>156</v>
      </c>
      <c r="T131" s="124">
        <v>4.0580210671731995</v>
      </c>
    </row>
    <row r="132" spans="19:20" x14ac:dyDescent="0.25">
      <c r="S132" s="98" t="s">
        <v>157</v>
      </c>
      <c r="T132" s="124">
        <v>7.9658090139872213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B59F7B5-FAAF-4269-9BE5-08940DDF44E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7460C454-48E6-4D06-8885-CB3E66E62B1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62A279DE-32C4-406D-9A94-1A1FD4C022B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26F95957-4944-4EDA-B19C-63EDEC1280C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FCFC-3E00-4253-B692-FEEDE3C03AD9}">
  <sheetPr codeName="Sheet71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7.425781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160</v>
      </c>
      <c r="T1" s="96"/>
      <c r="U1" s="96"/>
      <c r="V1" s="96"/>
      <c r="W1" s="96"/>
      <c r="X1" s="96"/>
      <c r="Y1" s="97" t="s">
        <v>140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88</v>
      </c>
      <c r="U2" s="100" t="s">
        <v>124</v>
      </c>
      <c r="V2" s="100" t="s">
        <v>133</v>
      </c>
      <c r="W2" s="100" t="s">
        <v>154</v>
      </c>
      <c r="X2" s="100" t="s">
        <v>162</v>
      </c>
      <c r="Y2" s="100" t="s">
        <v>165</v>
      </c>
      <c r="Z2" s="100" t="s">
        <v>169</v>
      </c>
      <c r="AB2" s="142" t="str">
        <f>$Z$2</f>
        <v>2022-23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160</v>
      </c>
      <c r="Y3" s="102" t="s">
        <v>140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13.7 Darwin Waterfront Precinct, Northern Territory, 2022-23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336</v>
      </c>
      <c r="W4" s="105">
        <v>330</v>
      </c>
      <c r="X4" s="105">
        <v>354</v>
      </c>
      <c r="Y4" s="105">
        <v>308</v>
      </c>
      <c r="Z4" s="105">
        <v>281</v>
      </c>
      <c r="AB4" s="106" t="str">
        <f>TEXT(Z4,"###,###")</f>
        <v>281</v>
      </c>
      <c r="AD4" s="107">
        <f>Z4/Y4-1</f>
        <v>-8.7662337662337664E-2</v>
      </c>
      <c r="AF4" s="107">
        <f>Z4/V4-1</f>
        <v>-0.16369047619047616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80</v>
      </c>
      <c r="T5" s="105"/>
      <c r="U5" s="105"/>
      <c r="V5" s="105">
        <v>182</v>
      </c>
      <c r="W5" s="105">
        <v>178</v>
      </c>
      <c r="X5" s="105">
        <v>186</v>
      </c>
      <c r="Y5" s="105">
        <v>178</v>
      </c>
      <c r="Z5" s="105">
        <v>155</v>
      </c>
      <c r="AB5" s="106" t="str">
        <f>TEXT(Z5,"###,###")</f>
        <v>155</v>
      </c>
      <c r="AD5" s="107">
        <f t="shared" ref="AD5:AD9" si="0">Z5/Y5-1</f>
        <v>-0.1292134831460674</v>
      </c>
      <c r="AF5" s="107">
        <f t="shared" ref="AF5:AF9" si="1">Z5/V5-1</f>
        <v>-0.14835164835164838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81</v>
      </c>
      <c r="T6" s="105"/>
      <c r="U6" s="105"/>
      <c r="V6" s="105">
        <v>151</v>
      </c>
      <c r="W6" s="105">
        <v>152</v>
      </c>
      <c r="X6" s="105">
        <v>168</v>
      </c>
      <c r="Y6" s="105">
        <v>127</v>
      </c>
      <c r="Z6" s="105">
        <v>126</v>
      </c>
      <c r="AB6" s="106" t="str">
        <f>TEXT(Z6,"###,###")</f>
        <v>126</v>
      </c>
      <c r="AD6" s="107">
        <f t="shared" si="0"/>
        <v>-7.8740157480314821E-3</v>
      </c>
      <c r="AF6" s="107">
        <f t="shared" si="1"/>
        <v>-0.16556291390728473</v>
      </c>
    </row>
    <row r="7" spans="1:32" ht="16.5" customHeight="1" thickBot="1" x14ac:dyDescent="0.3">
      <c r="A7" s="60" t="str">
        <f>"QUICK STATS for "&amp;Z2&amp;" *"</f>
        <v>QUICK STATS for 2022-23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243</v>
      </c>
      <c r="W7" s="105">
        <v>244</v>
      </c>
      <c r="X7" s="105">
        <v>255</v>
      </c>
      <c r="Y7" s="105">
        <v>229</v>
      </c>
      <c r="Z7" s="105">
        <v>183</v>
      </c>
      <c r="AB7" s="106" t="str">
        <f>TEXT(Z7,"###,###")</f>
        <v>183</v>
      </c>
      <c r="AD7" s="107">
        <f t="shared" si="0"/>
        <v>-0.20087336244541487</v>
      </c>
      <c r="AF7" s="107">
        <f t="shared" si="1"/>
        <v>-0.24691358024691357</v>
      </c>
    </row>
    <row r="8" spans="1:32" ht="17.25" customHeight="1" x14ac:dyDescent="0.25">
      <c r="A8" s="61" t="s">
        <v>12</v>
      </c>
      <c r="B8" s="62"/>
      <c r="C8" s="28"/>
      <c r="D8" s="63" t="str">
        <f>AB4</f>
        <v>281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183</v>
      </c>
      <c r="P8" s="64"/>
      <c r="S8" s="104" t="s">
        <v>82</v>
      </c>
      <c r="T8" s="105"/>
      <c r="U8" s="105"/>
      <c r="V8" s="105">
        <v>79765</v>
      </c>
      <c r="W8" s="105">
        <v>83467.53</v>
      </c>
      <c r="X8" s="105">
        <v>85901.5</v>
      </c>
      <c r="Y8" s="105">
        <v>90736</v>
      </c>
      <c r="Z8" s="105">
        <v>75142.759999999995</v>
      </c>
      <c r="AB8" s="106" t="str">
        <f>TEXT(Z8,"$###,###")</f>
        <v>$75,143</v>
      </c>
      <c r="AD8" s="107">
        <f t="shared" si="0"/>
        <v>-0.17185284782225363</v>
      </c>
      <c r="AF8" s="107">
        <f t="shared" si="1"/>
        <v>-5.7948222904782853E-2</v>
      </c>
    </row>
    <row r="9" spans="1:32" x14ac:dyDescent="0.25">
      <c r="A9" s="29" t="s">
        <v>14</v>
      </c>
      <c r="B9" s="68"/>
      <c r="C9" s="69"/>
      <c r="D9" s="70">
        <f>AD104</f>
        <v>65.12455516014235</v>
      </c>
      <c r="E9" s="71" t="s">
        <v>83</v>
      </c>
      <c r="F9" s="23"/>
      <c r="G9" s="72" t="s">
        <v>80</v>
      </c>
      <c r="H9" s="69"/>
      <c r="I9" s="68"/>
      <c r="J9" s="69"/>
      <c r="K9" s="68"/>
      <c r="L9" s="68"/>
      <c r="M9" s="73"/>
      <c r="N9" s="69"/>
      <c r="O9" s="70">
        <f>AD127</f>
        <v>54.644808743169406</v>
      </c>
      <c r="P9" s="71" t="s">
        <v>83</v>
      </c>
      <c r="S9" s="104" t="s">
        <v>7</v>
      </c>
      <c r="T9" s="105"/>
      <c r="U9" s="105"/>
      <c r="V9" s="105">
        <v>26153277</v>
      </c>
      <c r="W9" s="105">
        <v>24380133</v>
      </c>
      <c r="X9" s="105">
        <v>27640315</v>
      </c>
      <c r="Y9" s="105">
        <v>24721810</v>
      </c>
      <c r="Z9" s="105">
        <v>19298735</v>
      </c>
      <c r="AB9" s="106" t="str">
        <f>TEXT(Z9/1000000,"$#,###.0")&amp;" mil"</f>
        <v>$19.3 mil</v>
      </c>
      <c r="AD9" s="107">
        <f t="shared" si="0"/>
        <v>-0.21936399478840751</v>
      </c>
      <c r="AF9" s="107">
        <f t="shared" si="1"/>
        <v>-0.26209113297733211</v>
      </c>
    </row>
    <row r="10" spans="1:32" x14ac:dyDescent="0.25">
      <c r="A10" s="29" t="s">
        <v>17</v>
      </c>
      <c r="B10" s="68"/>
      <c r="C10" s="69"/>
      <c r="D10" s="70">
        <f>AD105</f>
        <v>30.2491103202847</v>
      </c>
      <c r="E10" s="71" t="s">
        <v>83</v>
      </c>
      <c r="F10" s="23"/>
      <c r="G10" s="72" t="s">
        <v>81</v>
      </c>
      <c r="H10" s="69"/>
      <c r="I10" s="68"/>
      <c r="J10" s="69"/>
      <c r="K10" s="68"/>
      <c r="L10" s="68"/>
      <c r="M10" s="73"/>
      <c r="N10" s="69"/>
      <c r="O10" s="70">
        <f>AD128</f>
        <v>41.530054644808743</v>
      </c>
      <c r="P10" s="71" t="s">
        <v>83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84</v>
      </c>
      <c r="H11" s="76"/>
      <c r="I11" s="77"/>
      <c r="J11" s="77"/>
      <c r="K11" s="77"/>
      <c r="L11" s="77"/>
      <c r="M11" s="68"/>
      <c r="N11" s="69"/>
      <c r="O11" s="70">
        <f>T130</f>
        <v>89.071038251366119</v>
      </c>
      <c r="P11" s="71" t="s">
        <v>83</v>
      </c>
      <c r="S11" s="104" t="s">
        <v>29</v>
      </c>
      <c r="T11" s="109"/>
      <c r="U11" s="109"/>
      <c r="V11" s="109">
        <v>318</v>
      </c>
      <c r="W11" s="109">
        <v>307</v>
      </c>
      <c r="X11" s="109">
        <v>335</v>
      </c>
      <c r="Y11" s="109">
        <v>294</v>
      </c>
      <c r="Z11" s="109">
        <v>271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4.3715846994535523</v>
      </c>
      <c r="P12" s="71" t="s">
        <v>83</v>
      </c>
      <c r="S12" s="104" t="s">
        <v>30</v>
      </c>
      <c r="T12" s="109"/>
      <c r="U12" s="109"/>
      <c r="V12" s="109">
        <v>16</v>
      </c>
      <c r="W12" s="109">
        <v>21</v>
      </c>
      <c r="X12" s="109">
        <v>19</v>
      </c>
      <c r="Y12" s="109">
        <v>8</v>
      </c>
      <c r="Z12" s="109">
        <v>17</v>
      </c>
    </row>
    <row r="13" spans="1:32" ht="15" customHeight="1" x14ac:dyDescent="0.25">
      <c r="A13" s="29" t="s">
        <v>19</v>
      </c>
      <c r="B13" s="69"/>
      <c r="C13" s="69"/>
      <c r="D13" s="70">
        <f>AD108</f>
        <v>9.9644128113879002</v>
      </c>
      <c r="E13" s="71" t="s">
        <v>83</v>
      </c>
      <c r="F13" s="23"/>
      <c r="G13" s="143" t="s">
        <v>158</v>
      </c>
      <c r="H13" s="144"/>
      <c r="I13" s="144"/>
      <c r="J13" s="144"/>
      <c r="K13" s="144"/>
      <c r="L13" s="144"/>
      <c r="M13" s="78"/>
      <c r="N13" s="69"/>
      <c r="O13" s="70">
        <f>T132</f>
        <v>4.918032786885246</v>
      </c>
      <c r="P13" s="71" t="s">
        <v>83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13.87900355871886</v>
      </c>
      <c r="E14" s="71" t="s">
        <v>83</v>
      </c>
      <c r="F14" s="23"/>
      <c r="G14" s="75" t="s">
        <v>93</v>
      </c>
      <c r="H14" s="68"/>
      <c r="I14" s="68"/>
      <c r="J14" s="68"/>
      <c r="K14" s="74"/>
      <c r="L14" s="69"/>
      <c r="M14" s="68"/>
      <c r="N14" s="69"/>
      <c r="O14" s="74" t="str">
        <f>AB118</f>
        <v>40.7</v>
      </c>
      <c r="P14" s="71" t="s">
        <v>94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22.419928825622776</v>
      </c>
      <c r="E15" s="71" t="s">
        <v>83</v>
      </c>
      <c r="F15" s="23"/>
      <c r="G15" s="32" t="s">
        <v>152</v>
      </c>
      <c r="H15" s="69"/>
      <c r="I15" s="69"/>
      <c r="J15" s="69"/>
      <c r="K15" s="79"/>
      <c r="L15" s="69"/>
      <c r="M15" s="69"/>
      <c r="N15" s="69"/>
      <c r="O15" s="70">
        <f>AB38</f>
        <v>19.774011299435028</v>
      </c>
      <c r="P15" s="71" t="s">
        <v>83</v>
      </c>
      <c r="S15" s="112" t="s">
        <v>59</v>
      </c>
      <c r="T15" s="112"/>
      <c r="U15" s="113"/>
      <c r="V15" s="113">
        <v>5</v>
      </c>
      <c r="W15" s="113">
        <v>0</v>
      </c>
      <c r="X15" s="113">
        <v>1</v>
      </c>
      <c r="Y15" s="109">
        <v>0</v>
      </c>
      <c r="Z15" s="109">
        <v>0</v>
      </c>
      <c r="AB15" s="114">
        <f t="shared" ref="AB15:AB34" si="2">IF(Z15="np",0,Z15/$Z$34)</f>
        <v>0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50.533807829181498</v>
      </c>
      <c r="E16" s="82" t="s">
        <v>83</v>
      </c>
      <c r="F16" s="23"/>
      <c r="G16" s="83" t="s">
        <v>153</v>
      </c>
      <c r="H16" s="34"/>
      <c r="I16" s="34"/>
      <c r="J16" s="34"/>
      <c r="K16" s="35"/>
      <c r="L16" s="34"/>
      <c r="M16" s="34"/>
      <c r="N16" s="34"/>
      <c r="O16" s="81">
        <f>AB37</f>
        <v>80.225988700564983</v>
      </c>
      <c r="P16" s="36" t="s">
        <v>83</v>
      </c>
      <c r="S16" s="112" t="s">
        <v>60</v>
      </c>
      <c r="T16" s="112"/>
      <c r="U16" s="113"/>
      <c r="V16" s="113">
        <v>12</v>
      </c>
      <c r="W16" s="113">
        <v>10</v>
      </c>
      <c r="X16" s="113">
        <v>10</v>
      </c>
      <c r="Y16" s="109">
        <v>12</v>
      </c>
      <c r="Z16" s="109">
        <v>9</v>
      </c>
      <c r="AB16" s="114">
        <f t="shared" si="2"/>
        <v>3.1468531468531472E-2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61</v>
      </c>
      <c r="T17" s="112"/>
      <c r="U17" s="113"/>
      <c r="V17" s="113">
        <v>0</v>
      </c>
      <c r="W17" s="113">
        <v>0</v>
      </c>
      <c r="X17" s="113">
        <v>6</v>
      </c>
      <c r="Y17" s="109">
        <v>6</v>
      </c>
      <c r="Z17" s="109">
        <v>12</v>
      </c>
      <c r="AB17" s="114">
        <f t="shared" si="2"/>
        <v>4.195804195804196E-2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163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62</v>
      </c>
      <c r="T18" s="112"/>
      <c r="U18" s="113"/>
      <c r="V18" s="113">
        <v>0</v>
      </c>
      <c r="W18" s="113">
        <v>8</v>
      </c>
      <c r="X18" s="113">
        <v>8</v>
      </c>
      <c r="Y18" s="109">
        <v>3</v>
      </c>
      <c r="Z18" s="109">
        <v>6</v>
      </c>
      <c r="AB18" s="114">
        <f t="shared" si="2"/>
        <v>2.097902097902098E-2</v>
      </c>
    </row>
    <row r="19" spans="1:28" x14ac:dyDescent="0.25">
      <c r="A19" s="60" t="str">
        <f>$S$1&amp;" ("&amp;$V$2&amp;" to "&amp;$Z$2&amp;")"</f>
        <v>Darwin Waterfront Precinct (2018-19 to 2022-23)</v>
      </c>
      <c r="B19" s="60"/>
      <c r="C19" s="60"/>
      <c r="D19" s="60"/>
      <c r="E19" s="60"/>
      <c r="F19" s="60"/>
      <c r="G19" s="60" t="str">
        <f>$S$1&amp;" ("&amp;$V$2&amp;" to "&amp;$Z$2&amp;")"</f>
        <v>Darwin Waterfront Precinct (2018-19 to 2022-23)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63</v>
      </c>
      <c r="T19" s="112"/>
      <c r="U19" s="113"/>
      <c r="V19" s="113">
        <v>17</v>
      </c>
      <c r="W19" s="113">
        <v>18</v>
      </c>
      <c r="X19" s="113">
        <v>19</v>
      </c>
      <c r="Y19" s="109">
        <v>18</v>
      </c>
      <c r="Z19" s="109">
        <v>15</v>
      </c>
      <c r="AB19" s="114">
        <f t="shared" si="2"/>
        <v>5.2447552447552448E-2</v>
      </c>
    </row>
    <row r="20" spans="1:28" x14ac:dyDescent="0.25">
      <c r="S20" s="112" t="s">
        <v>64</v>
      </c>
      <c r="T20" s="112"/>
      <c r="U20" s="113"/>
      <c r="V20" s="113">
        <v>11</v>
      </c>
      <c r="W20" s="113">
        <v>10</v>
      </c>
      <c r="X20" s="113">
        <v>6</v>
      </c>
      <c r="Y20" s="109">
        <v>12</v>
      </c>
      <c r="Z20" s="109">
        <v>8</v>
      </c>
      <c r="AB20" s="114">
        <f t="shared" si="2"/>
        <v>2.7972027972027972E-2</v>
      </c>
    </row>
    <row r="21" spans="1:28" x14ac:dyDescent="0.25">
      <c r="S21" s="112" t="s">
        <v>65</v>
      </c>
      <c r="T21" s="112"/>
      <c r="U21" s="113"/>
      <c r="V21" s="113">
        <v>21</v>
      </c>
      <c r="W21" s="113">
        <v>12</v>
      </c>
      <c r="X21" s="113">
        <v>18</v>
      </c>
      <c r="Y21" s="109">
        <v>3</v>
      </c>
      <c r="Z21" s="109">
        <v>10</v>
      </c>
      <c r="AB21" s="114">
        <f t="shared" si="2"/>
        <v>3.4965034965034968E-2</v>
      </c>
    </row>
    <row r="22" spans="1:28" x14ac:dyDescent="0.25">
      <c r="S22" s="112" t="s">
        <v>66</v>
      </c>
      <c r="T22" s="112"/>
      <c r="U22" s="113"/>
      <c r="V22" s="113">
        <v>40</v>
      </c>
      <c r="W22" s="113">
        <v>44</v>
      </c>
      <c r="X22" s="113">
        <v>37</v>
      </c>
      <c r="Y22" s="109">
        <v>40</v>
      </c>
      <c r="Z22" s="109">
        <v>33</v>
      </c>
      <c r="AB22" s="114">
        <f t="shared" si="2"/>
        <v>0.11538461538461539</v>
      </c>
    </row>
    <row r="23" spans="1:28" x14ac:dyDescent="0.25">
      <c r="S23" s="112" t="s">
        <v>67</v>
      </c>
      <c r="T23" s="112"/>
      <c r="U23" s="113"/>
      <c r="V23" s="113">
        <v>7</v>
      </c>
      <c r="W23" s="113">
        <v>7</v>
      </c>
      <c r="X23" s="113">
        <v>9</v>
      </c>
      <c r="Y23" s="109">
        <v>17</v>
      </c>
      <c r="Z23" s="109">
        <v>13</v>
      </c>
      <c r="AB23" s="114">
        <f t="shared" si="2"/>
        <v>4.5454545454545456E-2</v>
      </c>
    </row>
    <row r="24" spans="1:28" x14ac:dyDescent="0.25">
      <c r="S24" s="112" t="s">
        <v>68</v>
      </c>
      <c r="T24" s="112"/>
      <c r="U24" s="113"/>
      <c r="V24" s="113">
        <v>7</v>
      </c>
      <c r="W24" s="113">
        <v>0</v>
      </c>
      <c r="X24" s="113">
        <v>2</v>
      </c>
      <c r="Y24" s="109">
        <v>0</v>
      </c>
      <c r="Z24" s="109">
        <v>0</v>
      </c>
      <c r="AB24" s="114">
        <f t="shared" si="2"/>
        <v>0</v>
      </c>
    </row>
    <row r="25" spans="1:28" x14ac:dyDescent="0.25">
      <c r="S25" s="112" t="s">
        <v>69</v>
      </c>
      <c r="T25" s="112"/>
      <c r="U25" s="113"/>
      <c r="V25" s="113">
        <v>4</v>
      </c>
      <c r="W25" s="113">
        <v>6</v>
      </c>
      <c r="X25" s="113">
        <v>7</v>
      </c>
      <c r="Y25" s="109">
        <v>6</v>
      </c>
      <c r="Z25" s="109">
        <v>11</v>
      </c>
      <c r="AB25" s="114">
        <f t="shared" si="2"/>
        <v>3.8461538461538464E-2</v>
      </c>
    </row>
    <row r="26" spans="1:28" x14ac:dyDescent="0.25">
      <c r="S26" s="112" t="s">
        <v>70</v>
      </c>
      <c r="T26" s="112"/>
      <c r="U26" s="113"/>
      <c r="V26" s="113">
        <v>5</v>
      </c>
      <c r="W26" s="113">
        <v>3</v>
      </c>
      <c r="X26" s="113">
        <v>4</v>
      </c>
      <c r="Y26" s="109">
        <v>7</v>
      </c>
      <c r="Z26" s="109">
        <v>5</v>
      </c>
      <c r="AB26" s="114">
        <f t="shared" si="2"/>
        <v>1.7482517482517484E-2</v>
      </c>
    </row>
    <row r="27" spans="1:28" x14ac:dyDescent="0.25">
      <c r="S27" s="112" t="s">
        <v>71</v>
      </c>
      <c r="T27" s="112"/>
      <c r="U27" s="113"/>
      <c r="V27" s="113">
        <v>32</v>
      </c>
      <c r="W27" s="113">
        <v>36</v>
      </c>
      <c r="X27" s="113">
        <v>41</v>
      </c>
      <c r="Y27" s="109">
        <v>30</v>
      </c>
      <c r="Z27" s="109">
        <v>23</v>
      </c>
      <c r="AB27" s="114">
        <f t="shared" si="2"/>
        <v>8.0419580419580416E-2</v>
      </c>
    </row>
    <row r="28" spans="1:28" x14ac:dyDescent="0.25">
      <c r="S28" s="112" t="s">
        <v>72</v>
      </c>
      <c r="T28" s="112"/>
      <c r="U28" s="113"/>
      <c r="V28" s="113">
        <v>22</v>
      </c>
      <c r="W28" s="113">
        <v>11</v>
      </c>
      <c r="X28" s="113">
        <v>14</v>
      </c>
      <c r="Y28" s="109">
        <v>12</v>
      </c>
      <c r="Z28" s="109">
        <v>23</v>
      </c>
      <c r="AB28" s="114">
        <f t="shared" si="2"/>
        <v>8.0419580419580416E-2</v>
      </c>
    </row>
    <row r="29" spans="1:28" x14ac:dyDescent="0.25">
      <c r="S29" s="112" t="s">
        <v>73</v>
      </c>
      <c r="T29" s="112"/>
      <c r="U29" s="113"/>
      <c r="V29" s="113">
        <v>73</v>
      </c>
      <c r="W29" s="113">
        <v>80</v>
      </c>
      <c r="X29" s="113">
        <v>85</v>
      </c>
      <c r="Y29" s="109">
        <v>92</v>
      </c>
      <c r="Z29" s="109">
        <v>58</v>
      </c>
      <c r="AB29" s="114">
        <f t="shared" si="2"/>
        <v>0.20279720279720279</v>
      </c>
    </row>
    <row r="30" spans="1:28" x14ac:dyDescent="0.25">
      <c r="S30" s="112" t="s">
        <v>74</v>
      </c>
      <c r="T30" s="112"/>
      <c r="U30" s="113"/>
      <c r="V30" s="113">
        <v>23</v>
      </c>
      <c r="W30" s="113">
        <v>29</v>
      </c>
      <c r="X30" s="113">
        <v>23</v>
      </c>
      <c r="Y30" s="109">
        <v>20</v>
      </c>
      <c r="Z30" s="109">
        <v>10</v>
      </c>
      <c r="AB30" s="114">
        <f t="shared" si="2"/>
        <v>3.4965034965034968E-2</v>
      </c>
    </row>
    <row r="31" spans="1:28" x14ac:dyDescent="0.25">
      <c r="S31" s="112" t="s">
        <v>75</v>
      </c>
      <c r="T31" s="112"/>
      <c r="U31" s="113"/>
      <c r="V31" s="113">
        <v>27</v>
      </c>
      <c r="W31" s="113">
        <v>26</v>
      </c>
      <c r="X31" s="113">
        <v>49</v>
      </c>
      <c r="Y31" s="109">
        <v>13</v>
      </c>
      <c r="Z31" s="109">
        <v>23</v>
      </c>
      <c r="AB31" s="114">
        <f t="shared" si="2"/>
        <v>8.0419580419580416E-2</v>
      </c>
    </row>
    <row r="32" spans="1:28" ht="15.75" customHeight="1" x14ac:dyDescent="0.25">
      <c r="A32" s="60" t="str">
        <f>"Distribution of jobs per industry "&amp;"("&amp;Z2&amp;") *"</f>
        <v>Distribution of jobs per industry (2022-23)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76</v>
      </c>
      <c r="T32" s="112"/>
      <c r="U32" s="113"/>
      <c r="V32" s="113">
        <v>5</v>
      </c>
      <c r="W32" s="113">
        <v>10</v>
      </c>
      <c r="X32" s="113">
        <v>6</v>
      </c>
      <c r="Y32" s="109">
        <v>6</v>
      </c>
      <c r="Z32" s="109">
        <v>11</v>
      </c>
      <c r="AB32" s="114">
        <f t="shared" si="2"/>
        <v>3.8461538461538464E-2</v>
      </c>
    </row>
    <row r="33" spans="19:32" x14ac:dyDescent="0.25">
      <c r="S33" s="112" t="s">
        <v>77</v>
      </c>
      <c r="T33" s="112"/>
      <c r="U33" s="113"/>
      <c r="V33" s="113">
        <v>6</v>
      </c>
      <c r="W33" s="113">
        <v>4</v>
      </c>
      <c r="X33" s="113">
        <v>3</v>
      </c>
      <c r="Y33" s="109">
        <v>13</v>
      </c>
      <c r="Z33" s="109">
        <v>4</v>
      </c>
      <c r="AB33" s="114">
        <f t="shared" si="2"/>
        <v>1.3986013986013986E-2</v>
      </c>
    </row>
    <row r="34" spans="19:32" x14ac:dyDescent="0.25">
      <c r="S34" s="115" t="s">
        <v>53</v>
      </c>
      <c r="T34" s="115"/>
      <c r="U34" s="116"/>
      <c r="V34" s="116">
        <v>337</v>
      </c>
      <c r="W34" s="116">
        <v>328</v>
      </c>
      <c r="X34" s="116">
        <v>354</v>
      </c>
      <c r="Y34" s="117">
        <v>307</v>
      </c>
      <c r="Z34" s="117">
        <v>286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85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211</v>
      </c>
      <c r="W37" s="109">
        <v>215</v>
      </c>
      <c r="X37" s="109">
        <v>221</v>
      </c>
      <c r="Y37" s="109">
        <v>183</v>
      </c>
      <c r="Z37" s="109">
        <v>142</v>
      </c>
      <c r="AB37" s="129">
        <f>Z37/Z40*100</f>
        <v>80.225988700564983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34</v>
      </c>
      <c r="W38" s="109">
        <v>31</v>
      </c>
      <c r="X38" s="109">
        <v>37</v>
      </c>
      <c r="Y38" s="109">
        <v>41</v>
      </c>
      <c r="Z38" s="109">
        <v>35</v>
      </c>
      <c r="AB38" s="129">
        <f>Z38/Z40*100</f>
        <v>19.774011299435028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245</v>
      </c>
      <c r="W40" s="109">
        <v>246</v>
      </c>
      <c r="X40" s="109">
        <v>258</v>
      </c>
      <c r="Y40" s="109">
        <v>224</v>
      </c>
      <c r="Z40" s="109">
        <v>177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0</v>
      </c>
      <c r="W45" s="109">
        <v>0</v>
      </c>
      <c r="X45" s="109">
        <v>0</v>
      </c>
      <c r="Y45" s="109">
        <v>0</v>
      </c>
      <c r="Z45" s="109">
        <v>0</v>
      </c>
    </row>
    <row r="46" spans="19:32" x14ac:dyDescent="0.25">
      <c r="S46" s="112" t="s">
        <v>38</v>
      </c>
      <c r="T46" s="112"/>
      <c r="U46" s="109"/>
      <c r="V46" s="109">
        <v>0</v>
      </c>
      <c r="W46" s="109">
        <v>0</v>
      </c>
      <c r="X46" s="109">
        <v>0</v>
      </c>
      <c r="Y46" s="109">
        <v>7</v>
      </c>
      <c r="Z46" s="109">
        <v>0</v>
      </c>
    </row>
    <row r="47" spans="19:32" x14ac:dyDescent="0.25">
      <c r="S47" s="112" t="s">
        <v>39</v>
      </c>
      <c r="T47" s="112"/>
      <c r="U47" s="109"/>
      <c r="V47" s="109">
        <v>12</v>
      </c>
      <c r="W47" s="109">
        <v>12</v>
      </c>
      <c r="X47" s="109">
        <v>9</v>
      </c>
      <c r="Y47" s="109">
        <v>5</v>
      </c>
      <c r="Z47" s="109">
        <v>8</v>
      </c>
    </row>
    <row r="48" spans="19:32" x14ac:dyDescent="0.25">
      <c r="S48" s="112" t="s">
        <v>40</v>
      </c>
      <c r="T48" s="112"/>
      <c r="U48" s="109"/>
      <c r="V48" s="109">
        <v>49</v>
      </c>
      <c r="W48" s="109">
        <v>31</v>
      </c>
      <c r="X48" s="109">
        <v>36</v>
      </c>
      <c r="Y48" s="109">
        <v>40</v>
      </c>
      <c r="Z48" s="109">
        <v>28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32</v>
      </c>
      <c r="W49" s="109">
        <v>40</v>
      </c>
      <c r="X49" s="109">
        <v>37</v>
      </c>
      <c r="Y49" s="109">
        <v>29</v>
      </c>
      <c r="Z49" s="109">
        <v>18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Darwin Waterfront Precinct (2022-23)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24</v>
      </c>
      <c r="W50" s="109">
        <v>30</v>
      </c>
      <c r="X50" s="109">
        <v>25</v>
      </c>
      <c r="Y50" s="109">
        <v>17</v>
      </c>
      <c r="Z50" s="109">
        <v>18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9</v>
      </c>
      <c r="W51" s="109">
        <v>17</v>
      </c>
      <c r="X51" s="109">
        <v>23</v>
      </c>
      <c r="Y51" s="109">
        <v>14</v>
      </c>
      <c r="Z51" s="109">
        <v>11</v>
      </c>
    </row>
    <row r="52" spans="1:26" ht="15" customHeight="1" x14ac:dyDescent="0.25">
      <c r="S52" s="112" t="s">
        <v>44</v>
      </c>
      <c r="T52" s="112"/>
      <c r="U52" s="109"/>
      <c r="V52" s="109">
        <v>15</v>
      </c>
      <c r="W52" s="109">
        <v>14</v>
      </c>
      <c r="X52" s="109">
        <v>9</v>
      </c>
      <c r="Y52" s="109">
        <v>17</v>
      </c>
      <c r="Z52" s="109">
        <v>18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12</v>
      </c>
      <c r="W53" s="109">
        <v>13</v>
      </c>
      <c r="X53" s="109">
        <v>20</v>
      </c>
      <c r="Y53" s="109">
        <v>15</v>
      </c>
      <c r="Z53" s="109">
        <v>7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14</v>
      </c>
      <c r="W54" s="109">
        <v>5</v>
      </c>
      <c r="X54" s="109">
        <v>13</v>
      </c>
      <c r="Y54" s="109">
        <v>8</v>
      </c>
      <c r="Z54" s="109">
        <v>11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9</v>
      </c>
      <c r="W55" s="109">
        <v>8</v>
      </c>
      <c r="X55" s="109">
        <v>9</v>
      </c>
      <c r="Y55" s="109">
        <v>10</v>
      </c>
      <c r="Z55" s="109">
        <v>12</v>
      </c>
    </row>
    <row r="56" spans="1:26" ht="15" customHeight="1" x14ac:dyDescent="0.25">
      <c r="S56" s="112" t="s">
        <v>48</v>
      </c>
      <c r="T56" s="112"/>
      <c r="U56" s="109"/>
      <c r="V56" s="109">
        <v>0</v>
      </c>
      <c r="W56" s="109">
        <v>6</v>
      </c>
      <c r="X56" s="109">
        <v>3</v>
      </c>
      <c r="Y56" s="109">
        <v>8</v>
      </c>
      <c r="Z56" s="109">
        <v>4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4</v>
      </c>
      <c r="W57" s="109">
        <v>4</v>
      </c>
      <c r="X57" s="109">
        <v>2</v>
      </c>
      <c r="Y57" s="109">
        <v>0</v>
      </c>
      <c r="Z57" s="109">
        <v>0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0</v>
      </c>
      <c r="X58" s="109">
        <v>0</v>
      </c>
      <c r="Y58" s="109">
        <v>0</v>
      </c>
      <c r="Z58" s="109">
        <v>5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183</v>
      </c>
      <c r="W61" s="109">
        <v>179</v>
      </c>
      <c r="X61" s="109">
        <v>186</v>
      </c>
      <c r="Y61" s="109">
        <v>182</v>
      </c>
      <c r="Z61" s="109">
        <v>154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0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0</v>
      </c>
      <c r="W64" s="109">
        <v>0</v>
      </c>
      <c r="X64" s="109">
        <v>1</v>
      </c>
      <c r="Y64" s="109">
        <v>0</v>
      </c>
      <c r="Z64" s="109">
        <v>0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Darwin Waterfront Precinct (2022-23)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5</v>
      </c>
      <c r="W65" s="109">
        <v>0</v>
      </c>
      <c r="X65" s="109">
        <v>0</v>
      </c>
      <c r="Y65" s="109">
        <v>6</v>
      </c>
      <c r="Z65" s="109">
        <v>5</v>
      </c>
    </row>
    <row r="66" spans="1:26" x14ac:dyDescent="0.25">
      <c r="S66" s="112" t="s">
        <v>39</v>
      </c>
      <c r="T66" s="112"/>
      <c r="U66" s="109"/>
      <c r="V66" s="109">
        <v>8</v>
      </c>
      <c r="W66" s="109">
        <v>5</v>
      </c>
      <c r="X66" s="109">
        <v>11</v>
      </c>
      <c r="Y66" s="109">
        <v>11</v>
      </c>
      <c r="Z66" s="109">
        <v>10</v>
      </c>
    </row>
    <row r="67" spans="1:26" x14ac:dyDescent="0.25">
      <c r="S67" s="112" t="s">
        <v>40</v>
      </c>
      <c r="T67" s="112"/>
      <c r="U67" s="109"/>
      <c r="V67" s="109">
        <v>36</v>
      </c>
      <c r="W67" s="109">
        <v>43</v>
      </c>
      <c r="X67" s="109">
        <v>48</v>
      </c>
      <c r="Y67" s="109">
        <v>20</v>
      </c>
      <c r="Z67" s="109">
        <v>24</v>
      </c>
    </row>
    <row r="68" spans="1:26" x14ac:dyDescent="0.25">
      <c r="S68" s="112" t="s">
        <v>41</v>
      </c>
      <c r="T68" s="112"/>
      <c r="U68" s="109"/>
      <c r="V68" s="109">
        <v>23</v>
      </c>
      <c r="W68" s="109">
        <v>33</v>
      </c>
      <c r="X68" s="109">
        <v>38</v>
      </c>
      <c r="Y68" s="109">
        <v>30</v>
      </c>
      <c r="Z68" s="109">
        <v>16</v>
      </c>
    </row>
    <row r="69" spans="1:26" x14ac:dyDescent="0.25">
      <c r="S69" s="112" t="s">
        <v>42</v>
      </c>
      <c r="T69" s="112"/>
      <c r="U69" s="109"/>
      <c r="V69" s="109">
        <v>9</v>
      </c>
      <c r="W69" s="109">
        <v>16</v>
      </c>
      <c r="X69" s="109">
        <v>27</v>
      </c>
      <c r="Y69" s="109">
        <v>15</v>
      </c>
      <c r="Z69" s="109">
        <v>11</v>
      </c>
    </row>
    <row r="70" spans="1:26" x14ac:dyDescent="0.25">
      <c r="S70" s="112" t="s">
        <v>43</v>
      </c>
      <c r="T70" s="112"/>
      <c r="U70" s="109"/>
      <c r="V70" s="109">
        <v>6</v>
      </c>
      <c r="W70" s="109">
        <v>15</v>
      </c>
      <c r="X70" s="109">
        <v>11</v>
      </c>
      <c r="Y70" s="109">
        <v>11</v>
      </c>
      <c r="Z70" s="109">
        <v>17</v>
      </c>
    </row>
    <row r="71" spans="1:26" x14ac:dyDescent="0.25">
      <c r="S71" s="112" t="s">
        <v>44</v>
      </c>
      <c r="T71" s="112"/>
      <c r="U71" s="109"/>
      <c r="V71" s="109">
        <v>10</v>
      </c>
      <c r="W71" s="109">
        <v>4</v>
      </c>
      <c r="X71" s="109">
        <v>7</v>
      </c>
      <c r="Y71" s="109">
        <v>12</v>
      </c>
      <c r="Z71" s="109">
        <v>12</v>
      </c>
    </row>
    <row r="72" spans="1:26" x14ac:dyDescent="0.25">
      <c r="S72" s="112" t="s">
        <v>45</v>
      </c>
      <c r="T72" s="112"/>
      <c r="U72" s="109"/>
      <c r="V72" s="109">
        <v>9</v>
      </c>
      <c r="W72" s="109">
        <v>7</v>
      </c>
      <c r="X72" s="109">
        <v>4</v>
      </c>
      <c r="Y72" s="109">
        <v>9</v>
      </c>
      <c r="Z72" s="109">
        <v>6</v>
      </c>
    </row>
    <row r="73" spans="1:26" x14ac:dyDescent="0.25">
      <c r="S73" s="112" t="s">
        <v>46</v>
      </c>
      <c r="T73" s="112"/>
      <c r="U73" s="109"/>
      <c r="V73" s="109">
        <v>7</v>
      </c>
      <c r="W73" s="109">
        <v>10</v>
      </c>
      <c r="X73" s="109">
        <v>7</v>
      </c>
      <c r="Y73" s="109">
        <v>5</v>
      </c>
      <c r="Z73" s="109">
        <v>6</v>
      </c>
    </row>
    <row r="74" spans="1:26" x14ac:dyDescent="0.25">
      <c r="S74" s="112" t="s">
        <v>47</v>
      </c>
      <c r="T74" s="112"/>
      <c r="U74" s="109"/>
      <c r="V74" s="109">
        <v>5</v>
      </c>
      <c r="W74" s="109">
        <v>5</v>
      </c>
      <c r="X74" s="109">
        <v>10</v>
      </c>
      <c r="Y74" s="109">
        <v>12</v>
      </c>
      <c r="Z74" s="109">
        <v>15</v>
      </c>
    </row>
    <row r="75" spans="1:26" x14ac:dyDescent="0.25">
      <c r="S75" s="112" t="s">
        <v>48</v>
      </c>
      <c r="T75" s="112"/>
      <c r="U75" s="109"/>
      <c r="V75" s="109">
        <v>0</v>
      </c>
      <c r="W75" s="109">
        <v>3</v>
      </c>
      <c r="X75" s="109">
        <v>0</v>
      </c>
      <c r="Y75" s="109">
        <v>0</v>
      </c>
      <c r="Z75" s="109">
        <v>0</v>
      </c>
    </row>
    <row r="76" spans="1:26" x14ac:dyDescent="0.25">
      <c r="S76" s="112" t="s">
        <v>49</v>
      </c>
      <c r="T76" s="112"/>
      <c r="U76" s="109"/>
      <c r="V76" s="109">
        <v>0</v>
      </c>
      <c r="W76" s="109">
        <v>0</v>
      </c>
      <c r="X76" s="109">
        <v>3</v>
      </c>
      <c r="Y76" s="109">
        <v>5</v>
      </c>
      <c r="Z76" s="109">
        <v>4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1</v>
      </c>
      <c r="Y77" s="109">
        <v>0</v>
      </c>
      <c r="Z77" s="109">
        <v>0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120</v>
      </c>
      <c r="W80" s="109">
        <v>151</v>
      </c>
      <c r="X80" s="109">
        <v>168</v>
      </c>
      <c r="Y80" s="109">
        <v>131</v>
      </c>
      <c r="Z80" s="109">
        <v>129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Darwin Waterfront Precinct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36</v>
      </c>
      <c r="W83" s="109">
        <v>35</v>
      </c>
      <c r="X83" s="109">
        <v>39</v>
      </c>
      <c r="Y83" s="109">
        <v>36</v>
      </c>
      <c r="Z83" s="109">
        <v>31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130</v>
      </c>
      <c r="G84" s="141"/>
      <c r="H84" s="47"/>
      <c r="I84" s="47"/>
      <c r="J84" s="47"/>
      <c r="K84" s="47"/>
      <c r="L84" s="141" t="s">
        <v>0</v>
      </c>
      <c r="M84" s="141"/>
      <c r="N84" s="141" t="s">
        <v>130</v>
      </c>
      <c r="O84" s="141"/>
      <c r="S84" s="112" t="s">
        <v>57</v>
      </c>
      <c r="T84" s="112"/>
      <c r="U84" s="109"/>
      <c r="V84" s="109">
        <v>42</v>
      </c>
      <c r="W84" s="109">
        <v>32</v>
      </c>
      <c r="X84" s="109">
        <v>37</v>
      </c>
      <c r="Y84" s="109">
        <v>27</v>
      </c>
      <c r="Z84" s="109">
        <v>16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2018-19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2018-19</v>
      </c>
      <c r="O85" s="141"/>
      <c r="S85" s="112" t="s">
        <v>125</v>
      </c>
      <c r="T85" s="112"/>
      <c r="U85" s="109"/>
      <c r="V85" s="109">
        <v>14</v>
      </c>
      <c r="W85" s="109">
        <v>12</v>
      </c>
      <c r="X85" s="109">
        <v>9</v>
      </c>
      <c r="Y85" s="109">
        <v>11</v>
      </c>
      <c r="Z85" s="109">
        <v>9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281</v>
      </c>
      <c r="D86" s="93">
        <f t="shared" ref="D86:D91" si="4">AD4</f>
        <v>-8.7662337662337664E-2</v>
      </c>
      <c r="E86" s="94">
        <f t="shared" ref="E86:E91" si="5">AD4</f>
        <v>-8.7662337662337664E-2</v>
      </c>
      <c r="F86" s="93">
        <f t="shared" ref="F86:F91" si="6">AF4</f>
        <v>-0.16369047619047616</v>
      </c>
      <c r="G86" s="94">
        <f t="shared" ref="G86:G91" si="7">AF4</f>
        <v>-0.16369047619047616</v>
      </c>
      <c r="H86" s="56"/>
      <c r="I86" s="56"/>
      <c r="J86" s="140" t="str">
        <f>'State data for spotlight'!J4</f>
        <v>231,839</v>
      </c>
      <c r="K86" s="140"/>
      <c r="L86" s="93">
        <f>'State data for spotlight'!L4</f>
        <v>1.5457054005518778E-2</v>
      </c>
      <c r="M86" s="94">
        <f>'State data for spotlight'!L4</f>
        <v>1.5457054005518778E-2</v>
      </c>
      <c r="N86" s="93">
        <f>'State data for spotlight'!N4</f>
        <v>0.12496785307033509</v>
      </c>
      <c r="O86" s="94">
        <f>'State data for spotlight'!N4</f>
        <v>0.12496785307033509</v>
      </c>
      <c r="S86" s="112" t="s">
        <v>126</v>
      </c>
      <c r="T86" s="112"/>
      <c r="U86" s="109"/>
      <c r="V86" s="109">
        <v>13</v>
      </c>
      <c r="W86" s="109">
        <v>20</v>
      </c>
      <c r="X86" s="109">
        <v>14</v>
      </c>
      <c r="Y86" s="109">
        <v>21</v>
      </c>
      <c r="Z86" s="109">
        <v>19</v>
      </c>
    </row>
    <row r="87" spans="1:30" ht="15" customHeight="1" x14ac:dyDescent="0.25">
      <c r="A87" s="95" t="s">
        <v>4</v>
      </c>
      <c r="B87" s="48"/>
      <c r="C87" s="56" t="str">
        <f t="shared" si="3"/>
        <v>155</v>
      </c>
      <c r="D87" s="93">
        <f t="shared" si="4"/>
        <v>-0.1292134831460674</v>
      </c>
      <c r="E87" s="94">
        <f t="shared" si="5"/>
        <v>-0.1292134831460674</v>
      </c>
      <c r="F87" s="93">
        <f t="shared" si="6"/>
        <v>-0.14835164835164838</v>
      </c>
      <c r="G87" s="94">
        <f t="shared" si="7"/>
        <v>-0.14835164835164838</v>
      </c>
      <c r="H87" s="56"/>
      <c r="I87" s="56"/>
      <c r="J87" s="140" t="str">
        <f>'State data for spotlight'!J5</f>
        <v>120,390</v>
      </c>
      <c r="K87" s="140"/>
      <c r="L87" s="93">
        <f>'State data for spotlight'!L5</f>
        <v>2.2967702465013229E-2</v>
      </c>
      <c r="M87" s="94">
        <f>'State data for spotlight'!L5</f>
        <v>2.2967702465013229E-2</v>
      </c>
      <c r="N87" s="93">
        <f>'State data for spotlight'!N5</f>
        <v>0.11692504661972225</v>
      </c>
      <c r="O87" s="94">
        <f>'State data for spotlight'!N5</f>
        <v>0.11692504661972225</v>
      </c>
      <c r="S87" s="112" t="s">
        <v>127</v>
      </c>
      <c r="T87" s="112"/>
      <c r="U87" s="109"/>
      <c r="V87" s="109">
        <v>8</v>
      </c>
      <c r="W87" s="109">
        <v>12</v>
      </c>
      <c r="X87" s="109">
        <v>6</v>
      </c>
      <c r="Y87" s="109">
        <v>10</v>
      </c>
      <c r="Z87" s="109">
        <v>3</v>
      </c>
    </row>
    <row r="88" spans="1:30" ht="15" customHeight="1" x14ac:dyDescent="0.25">
      <c r="A88" s="95" t="s">
        <v>5</v>
      </c>
      <c r="B88" s="48"/>
      <c r="C88" s="56" t="str">
        <f t="shared" si="3"/>
        <v>126</v>
      </c>
      <c r="D88" s="93">
        <f t="shared" si="4"/>
        <v>-7.8740157480314821E-3</v>
      </c>
      <c r="E88" s="94">
        <f t="shared" si="5"/>
        <v>-7.8740157480314821E-3</v>
      </c>
      <c r="F88" s="93">
        <f t="shared" si="6"/>
        <v>-0.16556291390728473</v>
      </c>
      <c r="G88" s="94">
        <f t="shared" si="7"/>
        <v>-0.16556291390728473</v>
      </c>
      <c r="H88" s="56"/>
      <c r="I88" s="56"/>
      <c r="J88" s="140" t="str">
        <f>'State data for spotlight'!J6</f>
        <v>111,242</v>
      </c>
      <c r="K88" s="140"/>
      <c r="L88" s="93">
        <f>'State data for spotlight'!L6</f>
        <v>7.5081738563393952E-3</v>
      </c>
      <c r="M88" s="94">
        <f>'State data for spotlight'!L6</f>
        <v>7.5081738563393952E-3</v>
      </c>
      <c r="N88" s="93">
        <f>'State data for spotlight'!N6</f>
        <v>0.13162365339816695</v>
      </c>
      <c r="O88" s="94">
        <f>'State data for spotlight'!N6</f>
        <v>0.13162365339816695</v>
      </c>
      <c r="S88" s="112" t="s">
        <v>128</v>
      </c>
      <c r="T88" s="112"/>
      <c r="U88" s="109"/>
      <c r="V88" s="109">
        <v>0</v>
      </c>
      <c r="W88" s="109">
        <v>0</v>
      </c>
      <c r="X88" s="109">
        <v>0</v>
      </c>
      <c r="Y88" s="109">
        <v>8</v>
      </c>
      <c r="Z88" s="109">
        <v>0</v>
      </c>
    </row>
    <row r="89" spans="1:30" ht="15" customHeight="1" x14ac:dyDescent="0.25">
      <c r="A89" s="48" t="s">
        <v>6</v>
      </c>
      <c r="B89" s="48"/>
      <c r="C89" s="56" t="str">
        <f t="shared" si="3"/>
        <v>183</v>
      </c>
      <c r="D89" s="93">
        <f t="shared" si="4"/>
        <v>-0.20087336244541487</v>
      </c>
      <c r="E89" s="94">
        <f t="shared" si="5"/>
        <v>-0.20087336244541487</v>
      </c>
      <c r="F89" s="93">
        <f t="shared" si="6"/>
        <v>-0.24691358024691357</v>
      </c>
      <c r="G89" s="94">
        <f t="shared" si="7"/>
        <v>-0.24691358024691357</v>
      </c>
      <c r="H89" s="56"/>
      <c r="I89" s="56"/>
      <c r="J89" s="140" t="str">
        <f>'State data for spotlight'!J7</f>
        <v>142,883</v>
      </c>
      <c r="K89" s="140"/>
      <c r="L89" s="93">
        <f>'State data for spotlight'!L7</f>
        <v>2.3575849618889366E-2</v>
      </c>
      <c r="M89" s="94">
        <f>'State data for spotlight'!L7</f>
        <v>2.3575849618889366E-2</v>
      </c>
      <c r="N89" s="93">
        <f>'State data for spotlight'!N7</f>
        <v>4.6355627485298756E-2</v>
      </c>
      <c r="O89" s="94">
        <f>'State data for spotlight'!N7</f>
        <v>4.6355627485298756E-2</v>
      </c>
      <c r="S89" s="112" t="s">
        <v>129</v>
      </c>
      <c r="T89" s="112"/>
      <c r="U89" s="109"/>
      <c r="V89" s="109">
        <v>0</v>
      </c>
      <c r="W89" s="109">
        <v>0</v>
      </c>
      <c r="X89" s="109">
        <v>0</v>
      </c>
      <c r="Y89" s="109">
        <v>0</v>
      </c>
      <c r="Z89" s="109">
        <v>0</v>
      </c>
    </row>
    <row r="90" spans="1:30" ht="15" customHeight="1" x14ac:dyDescent="0.25">
      <c r="A90" s="48" t="s">
        <v>95</v>
      </c>
      <c r="B90" s="48"/>
      <c r="C90" s="56" t="str">
        <f t="shared" si="3"/>
        <v>$75,143</v>
      </c>
      <c r="D90" s="93">
        <f t="shared" si="4"/>
        <v>-0.17185284782225363</v>
      </c>
      <c r="E90" s="94">
        <f t="shared" si="5"/>
        <v>-0.17185284782225363</v>
      </c>
      <c r="F90" s="93">
        <f t="shared" si="6"/>
        <v>-5.7948222904782853E-2</v>
      </c>
      <c r="G90" s="94">
        <f t="shared" si="7"/>
        <v>-5.7948222904782853E-2</v>
      </c>
      <c r="H90" s="56"/>
      <c r="I90" s="56"/>
      <c r="J90" s="56"/>
      <c r="K90" s="56" t="str">
        <f>'State data for spotlight'!J8</f>
        <v>$52,157</v>
      </c>
      <c r="L90" s="93">
        <f>'State data for spotlight'!L8</f>
        <v>3.730443858580057E-2</v>
      </c>
      <c r="M90" s="94">
        <f>'State data for spotlight'!L8</f>
        <v>3.730443858580057E-2</v>
      </c>
      <c r="N90" s="93">
        <f>'State data for spotlight'!N8</f>
        <v>6.8432071451983045E-2</v>
      </c>
      <c r="O90" s="94">
        <f>'State data for spotlight'!N8</f>
        <v>6.8432071451983045E-2</v>
      </c>
      <c r="S90" s="112" t="s">
        <v>58</v>
      </c>
      <c r="T90" s="112"/>
      <c r="U90" s="109"/>
      <c r="V90" s="109">
        <v>6</v>
      </c>
      <c r="W90" s="109">
        <v>4</v>
      </c>
      <c r="X90" s="109">
        <v>4</v>
      </c>
      <c r="Y90" s="109">
        <v>0</v>
      </c>
      <c r="Z90" s="109">
        <v>4</v>
      </c>
    </row>
    <row r="91" spans="1:30" ht="15" customHeight="1" x14ac:dyDescent="0.25">
      <c r="A91" s="48" t="s">
        <v>7</v>
      </c>
      <c r="B91" s="48"/>
      <c r="C91" s="56" t="str">
        <f t="shared" si="3"/>
        <v>$19.3 mil</v>
      </c>
      <c r="D91" s="93">
        <f t="shared" si="4"/>
        <v>-0.21936399478840751</v>
      </c>
      <c r="E91" s="94">
        <f t="shared" si="5"/>
        <v>-0.21936399478840751</v>
      </c>
      <c r="F91" s="93">
        <f t="shared" si="6"/>
        <v>-0.26209113297733211</v>
      </c>
      <c r="G91" s="94">
        <f t="shared" si="7"/>
        <v>-0.26209113297733211</v>
      </c>
      <c r="H91" s="56"/>
      <c r="I91" s="56"/>
      <c r="J91" s="56"/>
      <c r="K91" s="56" t="str">
        <f>'State data for spotlight'!J9</f>
        <v>$10.7 bil</v>
      </c>
      <c r="L91" s="93">
        <f>'State data for spotlight'!L9</f>
        <v>6.1565168558201044E-2</v>
      </c>
      <c r="M91" s="94">
        <f>'State data for spotlight'!L9</f>
        <v>6.1565168558201044E-2</v>
      </c>
      <c r="N91" s="93">
        <f>'State data for spotlight'!N9</f>
        <v>0.18858544211512585</v>
      </c>
      <c r="O91" s="94">
        <f>'State data for spotlight'!N9</f>
        <v>0.18858544211512585</v>
      </c>
      <c r="S91" s="115" t="s">
        <v>53</v>
      </c>
      <c r="T91" s="115"/>
      <c r="U91" s="109"/>
      <c r="V91" s="109">
        <v>147</v>
      </c>
      <c r="W91" s="109">
        <v>135</v>
      </c>
      <c r="X91" s="109">
        <v>143</v>
      </c>
      <c r="Y91" s="109">
        <v>135</v>
      </c>
      <c r="Z91" s="109">
        <v>99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131</v>
      </c>
      <c r="S93" s="112" t="s">
        <v>56</v>
      </c>
      <c r="T93" s="112"/>
      <c r="U93" s="109"/>
      <c r="V93" s="109">
        <v>22</v>
      </c>
      <c r="W93" s="109">
        <v>22</v>
      </c>
      <c r="X93" s="109">
        <v>22</v>
      </c>
      <c r="Y93" s="109">
        <v>22</v>
      </c>
      <c r="Z93" s="109">
        <v>17</v>
      </c>
    </row>
    <row r="94" spans="1:30" ht="15" customHeight="1" x14ac:dyDescent="0.25">
      <c r="A94" s="136" t="s">
        <v>132</v>
      </c>
      <c r="S94" s="112" t="s">
        <v>57</v>
      </c>
      <c r="T94" s="112"/>
      <c r="U94" s="109"/>
      <c r="V94" s="109">
        <v>25</v>
      </c>
      <c r="W94" s="109">
        <v>34</v>
      </c>
      <c r="X94" s="109">
        <v>34</v>
      </c>
      <c r="Y94" s="109">
        <v>27</v>
      </c>
      <c r="Z94" s="109">
        <v>28</v>
      </c>
    </row>
    <row r="95" spans="1:30" ht="15" customHeight="1" x14ac:dyDescent="0.25">
      <c r="A95" s="137" t="s">
        <v>159</v>
      </c>
      <c r="S95" s="112" t="s">
        <v>125</v>
      </c>
      <c r="T95" s="112"/>
      <c r="U95" s="109"/>
      <c r="V95" s="109">
        <v>0</v>
      </c>
      <c r="W95" s="109">
        <v>5</v>
      </c>
      <c r="X95" s="109">
        <v>3</v>
      </c>
      <c r="Y95" s="109">
        <v>0</v>
      </c>
      <c r="Z95" s="109">
        <v>0</v>
      </c>
    </row>
    <row r="96" spans="1:30" ht="15" customHeight="1" x14ac:dyDescent="0.25">
      <c r="A96" s="135" t="s">
        <v>151</v>
      </c>
      <c r="S96" s="112" t="s">
        <v>126</v>
      </c>
      <c r="T96" s="112"/>
      <c r="U96" s="109"/>
      <c r="V96" s="109">
        <v>11</v>
      </c>
      <c r="W96" s="109">
        <v>19</v>
      </c>
      <c r="X96" s="109">
        <v>14</v>
      </c>
      <c r="Y96" s="109">
        <v>12</v>
      </c>
      <c r="Z96" s="109">
        <v>12</v>
      </c>
    </row>
    <row r="97" spans="1:32" ht="15" customHeight="1" x14ac:dyDescent="0.25">
      <c r="A97" s="137" t="s">
        <v>164</v>
      </c>
      <c r="S97" s="112" t="s">
        <v>127</v>
      </c>
      <c r="T97" s="112"/>
      <c r="U97" s="109"/>
      <c r="V97" s="109">
        <v>20</v>
      </c>
      <c r="W97" s="109">
        <v>17</v>
      </c>
      <c r="X97" s="109">
        <v>21</v>
      </c>
      <c r="Y97" s="109">
        <v>17</v>
      </c>
      <c r="Z97" s="109">
        <v>12</v>
      </c>
    </row>
    <row r="98" spans="1:32" ht="15" customHeight="1" x14ac:dyDescent="0.25">
      <c r="A98" s="137" t="s">
        <v>167</v>
      </c>
      <c r="S98" s="112" t="s">
        <v>128</v>
      </c>
      <c r="T98" s="112"/>
      <c r="U98" s="109"/>
      <c r="V98" s="109">
        <v>12</v>
      </c>
      <c r="W98" s="109">
        <v>6</v>
      </c>
      <c r="X98" s="109">
        <v>6</v>
      </c>
      <c r="Y98" s="109">
        <v>6</v>
      </c>
      <c r="Z98" s="109">
        <v>9</v>
      </c>
    </row>
    <row r="99" spans="1:32" ht="15" customHeight="1" x14ac:dyDescent="0.25">
      <c r="S99" s="112" t="s">
        <v>129</v>
      </c>
      <c r="T99" s="112"/>
      <c r="U99" s="109"/>
      <c r="V99" s="109">
        <v>0</v>
      </c>
      <c r="W99" s="109">
        <v>0</v>
      </c>
      <c r="X99" s="109">
        <v>0</v>
      </c>
      <c r="Y99" s="109">
        <v>0</v>
      </c>
      <c r="Z99" s="109">
        <v>0</v>
      </c>
    </row>
    <row r="100" spans="1:32" ht="15" customHeight="1" x14ac:dyDescent="0.25">
      <c r="S100" s="112" t="s">
        <v>58</v>
      </c>
      <c r="T100" s="112"/>
      <c r="U100" s="109"/>
      <c r="V100" s="109">
        <v>5</v>
      </c>
      <c r="W100" s="109">
        <v>0</v>
      </c>
      <c r="X100" s="109">
        <v>0</v>
      </c>
      <c r="Y100" s="109">
        <v>0</v>
      </c>
      <c r="Z100" s="109">
        <v>4</v>
      </c>
    </row>
    <row r="101" spans="1:32" x14ac:dyDescent="0.25">
      <c r="A101" s="16"/>
      <c r="S101" s="115" t="s">
        <v>53</v>
      </c>
      <c r="T101" s="115"/>
      <c r="U101" s="109"/>
      <c r="V101" s="109">
        <v>102</v>
      </c>
      <c r="W101" s="109">
        <v>107</v>
      </c>
      <c r="X101" s="109">
        <v>113</v>
      </c>
      <c r="Y101" s="109">
        <v>93</v>
      </c>
      <c r="Z101" s="109">
        <v>82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133</v>
      </c>
      <c r="W103" s="103" t="s">
        <v>154</v>
      </c>
      <c r="X103" s="103" t="s">
        <v>162</v>
      </c>
      <c r="Y103" s="103" t="s">
        <v>165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176</v>
      </c>
      <c r="W104" s="109">
        <v>157</v>
      </c>
      <c r="X104" s="109">
        <v>201</v>
      </c>
      <c r="Y104" s="109">
        <v>175</v>
      </c>
      <c r="Z104" s="109">
        <v>183</v>
      </c>
      <c r="AB104" s="106" t="str">
        <f>TEXT(Z104,"###,###")</f>
        <v>183</v>
      </c>
      <c r="AD104" s="127">
        <f>Z104/($Z$4)*100</f>
        <v>65.12455516014235</v>
      </c>
      <c r="AF104" s="106"/>
    </row>
    <row r="105" spans="1:32" x14ac:dyDescent="0.25">
      <c r="S105" s="112" t="s">
        <v>17</v>
      </c>
      <c r="T105" s="112"/>
      <c r="U105" s="109"/>
      <c r="V105" s="109">
        <v>110</v>
      </c>
      <c r="W105" s="109">
        <v>119</v>
      </c>
      <c r="X105" s="109">
        <v>139</v>
      </c>
      <c r="Y105" s="109">
        <v>121</v>
      </c>
      <c r="Z105" s="109">
        <v>85</v>
      </c>
      <c r="AB105" s="106" t="str">
        <f>TEXT(Z105,"###,###")</f>
        <v>85</v>
      </c>
      <c r="AD105" s="127">
        <f>Z105/($Z$4)*100</f>
        <v>30.2491103202847</v>
      </c>
      <c r="AF105" s="106"/>
    </row>
    <row r="106" spans="1:32" x14ac:dyDescent="0.25">
      <c r="S106" s="115" t="s">
        <v>53</v>
      </c>
      <c r="T106" s="115"/>
      <c r="U106" s="117"/>
      <c r="V106" s="117">
        <v>286</v>
      </c>
      <c r="W106" s="117">
        <v>276</v>
      </c>
      <c r="X106" s="117">
        <v>340</v>
      </c>
      <c r="Y106" s="117">
        <v>296</v>
      </c>
      <c r="Z106" s="117">
        <v>268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22</v>
      </c>
      <c r="W108" s="109">
        <v>23</v>
      </c>
      <c r="X108" s="109">
        <v>31</v>
      </c>
      <c r="Y108" s="109">
        <v>30</v>
      </c>
      <c r="Z108" s="109">
        <v>28</v>
      </c>
      <c r="AB108" s="106" t="str">
        <f>TEXT(Z108,"###,###")</f>
        <v>28</v>
      </c>
      <c r="AD108" s="127">
        <f>Z108/($Z$4)*100</f>
        <v>9.9644128113879002</v>
      </c>
      <c r="AF108" s="106"/>
    </row>
    <row r="109" spans="1:32" x14ac:dyDescent="0.25">
      <c r="S109" s="112" t="s">
        <v>20</v>
      </c>
      <c r="T109" s="112"/>
      <c r="U109" s="109"/>
      <c r="V109" s="109">
        <v>44</v>
      </c>
      <c r="W109" s="109">
        <v>40</v>
      </c>
      <c r="X109" s="109">
        <v>33</v>
      </c>
      <c r="Y109" s="109">
        <v>36</v>
      </c>
      <c r="Z109" s="109">
        <v>39</v>
      </c>
      <c r="AB109" s="106" t="str">
        <f>TEXT(Z109,"###,###")</f>
        <v>39</v>
      </c>
      <c r="AD109" s="127">
        <f>Z109/($Z$4)*100</f>
        <v>13.87900355871886</v>
      </c>
      <c r="AF109" s="106"/>
    </row>
    <row r="110" spans="1:32" x14ac:dyDescent="0.25">
      <c r="S110" s="112" t="s">
        <v>21</v>
      </c>
      <c r="T110" s="112"/>
      <c r="U110" s="109"/>
      <c r="V110" s="109">
        <v>55</v>
      </c>
      <c r="W110" s="109">
        <v>60</v>
      </c>
      <c r="X110" s="109">
        <v>73</v>
      </c>
      <c r="Y110" s="109">
        <v>63</v>
      </c>
      <c r="Z110" s="109">
        <v>63</v>
      </c>
      <c r="AB110" s="106" t="str">
        <f>TEXT(Z110,"###,###")</f>
        <v>63</v>
      </c>
      <c r="AD110" s="127">
        <f>Z110/($Z$4)*100</f>
        <v>22.419928825622776</v>
      </c>
      <c r="AF110" s="106"/>
    </row>
    <row r="111" spans="1:32" x14ac:dyDescent="0.25">
      <c r="S111" s="112" t="s">
        <v>22</v>
      </c>
      <c r="T111" s="112"/>
      <c r="U111" s="109"/>
      <c r="V111" s="109">
        <v>196</v>
      </c>
      <c r="W111" s="109">
        <v>180</v>
      </c>
      <c r="X111" s="109">
        <v>203</v>
      </c>
      <c r="Y111" s="109">
        <v>166</v>
      </c>
      <c r="Z111" s="109">
        <v>142</v>
      </c>
      <c r="AB111" s="106" t="str">
        <f>TEXT(Z111,"###,###")</f>
        <v>142</v>
      </c>
      <c r="AD111" s="127">
        <f>Z111/($Z$4)*100</f>
        <v>50.533807829181498</v>
      </c>
      <c r="AF111" s="106"/>
    </row>
    <row r="112" spans="1:32" x14ac:dyDescent="0.25">
      <c r="S112" s="115" t="s">
        <v>53</v>
      </c>
      <c r="T112" s="115"/>
      <c r="U112" s="109"/>
      <c r="V112" s="109">
        <v>331</v>
      </c>
      <c r="W112" s="109">
        <v>330</v>
      </c>
      <c r="X112" s="109">
        <v>354</v>
      </c>
      <c r="Y112" s="109">
        <v>310</v>
      </c>
      <c r="Z112" s="109">
        <v>285</v>
      </c>
    </row>
    <row r="113" spans="19:32" x14ac:dyDescent="0.25">
      <c r="AB113" s="122" t="s">
        <v>24</v>
      </c>
      <c r="AC113" s="103"/>
      <c r="AD113" s="103" t="s">
        <v>122</v>
      </c>
      <c r="AF113" s="103" t="s">
        <v>123</v>
      </c>
    </row>
    <row r="114" spans="19:32" x14ac:dyDescent="0.25">
      <c r="S114" s="112" t="s">
        <v>86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87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96</v>
      </c>
      <c r="T118" s="128"/>
      <c r="U118" s="128"/>
      <c r="V118" s="128">
        <v>38</v>
      </c>
      <c r="W118" s="128">
        <v>38.69</v>
      </c>
      <c r="X118" s="128">
        <v>38.549999999999997</v>
      </c>
      <c r="Y118" s="128">
        <v>40.22</v>
      </c>
      <c r="Z118" s="128">
        <v>40.729999999999997</v>
      </c>
      <c r="AB118" s="106" t="str">
        <f>TEXT(Z118,"##.0")</f>
        <v>40.7</v>
      </c>
    </row>
    <row r="120" spans="19:32" x14ac:dyDescent="0.25">
      <c r="S120" s="98" t="s">
        <v>97</v>
      </c>
      <c r="T120" s="109"/>
      <c r="U120" s="109"/>
      <c r="V120" s="109">
        <v>231</v>
      </c>
      <c r="W120" s="109">
        <v>220</v>
      </c>
      <c r="X120" s="109">
        <v>239</v>
      </c>
      <c r="Y120" s="109">
        <v>216</v>
      </c>
      <c r="Z120" s="109">
        <v>163</v>
      </c>
      <c r="AB120" s="106" t="str">
        <f>TEXT(Z120,"###,###")</f>
        <v>163</v>
      </c>
    </row>
    <row r="121" spans="19:32" x14ac:dyDescent="0.25">
      <c r="S121" s="98" t="s">
        <v>98</v>
      </c>
      <c r="T121" s="109"/>
      <c r="U121" s="109"/>
      <c r="V121" s="109">
        <v>4</v>
      </c>
      <c r="W121" s="109">
        <v>7</v>
      </c>
      <c r="X121" s="109">
        <v>4</v>
      </c>
      <c r="Y121" s="109">
        <v>4</v>
      </c>
      <c r="Z121" s="109">
        <v>8</v>
      </c>
      <c r="AB121" s="106" t="str">
        <f>TEXT(Z121,"###,###")</f>
        <v>8</v>
      </c>
    </row>
    <row r="122" spans="19:32" x14ac:dyDescent="0.25">
      <c r="S122" s="98" t="s">
        <v>99</v>
      </c>
      <c r="T122" s="109"/>
      <c r="U122" s="109"/>
      <c r="V122" s="109">
        <v>9</v>
      </c>
      <c r="W122" s="109">
        <v>17</v>
      </c>
      <c r="X122" s="109">
        <v>17</v>
      </c>
      <c r="Y122" s="109">
        <v>3</v>
      </c>
      <c r="Z122" s="109">
        <v>9</v>
      </c>
      <c r="AB122" s="106" t="str">
        <f>TEXT(Z122,"###,###")</f>
        <v>9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100</v>
      </c>
      <c r="T124" s="109"/>
      <c r="U124" s="109"/>
      <c r="V124" s="109">
        <v>240</v>
      </c>
      <c r="W124" s="109">
        <v>237</v>
      </c>
      <c r="X124" s="109">
        <v>256</v>
      </c>
      <c r="Y124" s="109">
        <v>219</v>
      </c>
      <c r="Z124" s="109">
        <v>172</v>
      </c>
      <c r="AB124" s="106" t="str">
        <f>TEXT(Z124,"###,###")</f>
        <v>172</v>
      </c>
      <c r="AD124" s="124">
        <f>Z124/$Z$7*100</f>
        <v>93.989071038251367</v>
      </c>
    </row>
    <row r="125" spans="19:32" x14ac:dyDescent="0.25">
      <c r="S125" s="98" t="s">
        <v>101</v>
      </c>
      <c r="T125" s="109"/>
      <c r="U125" s="109"/>
      <c r="V125" s="109">
        <v>13</v>
      </c>
      <c r="W125" s="109">
        <v>24</v>
      </c>
      <c r="X125" s="109">
        <v>21</v>
      </c>
      <c r="Y125" s="109">
        <v>7</v>
      </c>
      <c r="Z125" s="109">
        <v>17</v>
      </c>
      <c r="AB125" s="106" t="str">
        <f>TEXT(Z125,"###,###")</f>
        <v>17</v>
      </c>
      <c r="AD125" s="124">
        <f>Z125/$Z$7*100</f>
        <v>9.2896174863387984</v>
      </c>
    </row>
    <row r="127" spans="19:32" x14ac:dyDescent="0.25">
      <c r="S127" s="98" t="s">
        <v>102</v>
      </c>
      <c r="T127" s="109"/>
      <c r="U127" s="109"/>
      <c r="V127" s="109">
        <v>143</v>
      </c>
      <c r="W127" s="109">
        <v>141</v>
      </c>
      <c r="X127" s="109">
        <v>144</v>
      </c>
      <c r="Y127" s="109">
        <v>137</v>
      </c>
      <c r="Z127" s="109">
        <v>100</v>
      </c>
      <c r="AB127" s="106" t="str">
        <f>TEXT(Z127,"###,###")</f>
        <v>100</v>
      </c>
      <c r="AD127" s="124">
        <f>Z127/$Z$7*100</f>
        <v>54.644808743169406</v>
      </c>
    </row>
    <row r="128" spans="19:32" x14ac:dyDescent="0.25">
      <c r="S128" s="98" t="s">
        <v>103</v>
      </c>
      <c r="T128" s="109"/>
      <c r="U128" s="109"/>
      <c r="V128" s="109">
        <v>100</v>
      </c>
      <c r="W128" s="109">
        <v>110</v>
      </c>
      <c r="X128" s="109">
        <v>110</v>
      </c>
      <c r="Y128" s="109">
        <v>93</v>
      </c>
      <c r="Z128" s="109">
        <v>76</v>
      </c>
      <c r="AB128" s="106" t="str">
        <f>TEXT(Z128,"###,###")</f>
        <v>76</v>
      </c>
      <c r="AD128" s="124">
        <f>Z128/$Z$7*100</f>
        <v>41.530054644808743</v>
      </c>
    </row>
    <row r="130" spans="19:20" x14ac:dyDescent="0.25">
      <c r="S130" s="98" t="s">
        <v>155</v>
      </c>
      <c r="T130" s="124">
        <v>89.071038251366119</v>
      </c>
    </row>
    <row r="131" spans="19:20" x14ac:dyDescent="0.25">
      <c r="S131" s="98" t="s">
        <v>156</v>
      </c>
      <c r="T131" s="124">
        <v>4.3715846994535523</v>
      </c>
    </row>
    <row r="132" spans="19:20" x14ac:dyDescent="0.25">
      <c r="S132" s="98" t="s">
        <v>157</v>
      </c>
      <c r="T132" s="124">
        <v>4.918032786885246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4E8935D-C3AF-4E66-B6D1-94AEF7DEE44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A6D4F609-C0EE-46B0-B9E9-4E1E9592B35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A2EF4E9D-B881-448E-937F-C58AD2A4150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C6DE08AC-2B98-4EEB-B1D3-5757DB82F77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139D-0F30-40C8-8BFE-2EA413D66DC9}">
  <sheetPr codeName="Sheet1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1.7109375" customWidth="1"/>
    <col min="4" max="4" width="7.42578125" bestFit="1" customWidth="1"/>
    <col min="5" max="5" width="5" customWidth="1"/>
    <col min="6" max="6" width="5.710937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98" bestFit="1" customWidth="1"/>
    <col min="20" max="20" width="13.85546875" style="98" bestFit="1" customWidth="1"/>
    <col min="21" max="21" width="14" style="98" customWidth="1"/>
    <col min="22" max="26" width="13.85546875" style="98" bestFit="1" customWidth="1"/>
    <col min="27" max="27" width="4" style="98" customWidth="1"/>
    <col min="28" max="28" width="11.5703125" style="98" bestFit="1" customWidth="1"/>
    <col min="29" max="29" width="4.140625" style="98" customWidth="1"/>
    <col min="30" max="30" width="11.5703125" style="98" bestFit="1" customWidth="1"/>
    <col min="31" max="31" width="4.42578125" style="98" customWidth="1"/>
    <col min="32" max="32" width="10.28515625" style="98" bestFit="1" customWidth="1"/>
    <col min="33" max="33" width="4.85546875" customWidth="1"/>
  </cols>
  <sheetData>
    <row r="1" spans="1:32" ht="60" customHeight="1" x14ac:dyDescent="0.3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96" t="s">
        <v>110</v>
      </c>
      <c r="T1" s="96"/>
      <c r="U1" s="96"/>
      <c r="V1" s="96"/>
      <c r="W1" s="96"/>
      <c r="X1" s="96"/>
      <c r="Y1" s="97" t="s">
        <v>141</v>
      </c>
      <c r="Z1" s="97"/>
      <c r="AB1" s="99"/>
      <c r="AC1" s="99"/>
      <c r="AD1" s="99"/>
      <c r="AE1" s="99"/>
      <c r="AF1" s="99"/>
    </row>
    <row r="2" spans="1:32" ht="19.5" customHeight="1" x14ac:dyDescent="0.3">
      <c r="A2" s="57" t="str">
        <f>'State data for spotlight'!$C$3&amp;" Jobs in Australia Spotlights by LGA"</f>
        <v>Northern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96"/>
      <c r="T2" s="100" t="s">
        <v>88</v>
      </c>
      <c r="U2" s="100" t="s">
        <v>124</v>
      </c>
      <c r="V2" s="100" t="s">
        <v>133</v>
      </c>
      <c r="W2" s="100" t="s">
        <v>154</v>
      </c>
      <c r="X2" s="100" t="s">
        <v>162</v>
      </c>
      <c r="Y2" s="100" t="s">
        <v>165</v>
      </c>
      <c r="Z2" s="100" t="s">
        <v>169</v>
      </c>
      <c r="AB2" s="142" t="str">
        <f>$Z$2</f>
        <v>2022-23</v>
      </c>
      <c r="AC2" s="142"/>
      <c r="AD2" s="142"/>
      <c r="AE2" s="142"/>
      <c r="AF2" s="142"/>
    </row>
    <row r="3" spans="1:32" ht="15" customHeight="1" x14ac:dyDescent="0.25">
      <c r="A3" s="19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1"/>
      <c r="U3" s="98" t="s">
        <v>110</v>
      </c>
      <c r="Y3" s="102" t="s">
        <v>141</v>
      </c>
      <c r="Z3" s="102"/>
      <c r="AB3" s="103" t="s">
        <v>24</v>
      </c>
      <c r="AD3" s="103" t="s">
        <v>25</v>
      </c>
      <c r="AF3" s="103" t="s">
        <v>26</v>
      </c>
    </row>
    <row r="4" spans="1:32" ht="15" customHeight="1" x14ac:dyDescent="0.25">
      <c r="A4" s="22" t="str">
        <f>"Table "&amp;$Y$3&amp;" "&amp;$U$3&amp;", "&amp;'State data for spotlight'!$C$3&amp;", "&amp;$Z$2</f>
        <v>Table 13.8 East Arnhem, Northern Territory, 2022-23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4" t="s">
        <v>27</v>
      </c>
      <c r="T4" s="105"/>
      <c r="U4" s="105"/>
      <c r="V4" s="105">
        <v>1828</v>
      </c>
      <c r="W4" s="105">
        <v>1710</v>
      </c>
      <c r="X4" s="105">
        <v>1352</v>
      </c>
      <c r="Y4" s="105">
        <v>1435</v>
      </c>
      <c r="Z4" s="105">
        <v>2590</v>
      </c>
      <c r="AB4" s="106" t="str">
        <f>TEXT(Z4,"###,###")</f>
        <v>2,590</v>
      </c>
      <c r="AD4" s="107">
        <f>Z4/Y4-1</f>
        <v>0.80487804878048785</v>
      </c>
      <c r="AF4" s="107">
        <f>Z4/V4-1</f>
        <v>0.41684901531728658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08" t="s">
        <v>80</v>
      </c>
      <c r="T5" s="105"/>
      <c r="U5" s="105"/>
      <c r="V5" s="105">
        <v>921</v>
      </c>
      <c r="W5" s="105">
        <v>855</v>
      </c>
      <c r="X5" s="105">
        <v>684</v>
      </c>
      <c r="Y5" s="105">
        <v>709</v>
      </c>
      <c r="Z5" s="105">
        <v>1248</v>
      </c>
      <c r="AB5" s="106" t="str">
        <f>TEXT(Z5,"###,###")</f>
        <v>1,248</v>
      </c>
      <c r="AD5" s="107">
        <f t="shared" ref="AD5:AD9" si="0">Z5/Y5-1</f>
        <v>0.76022566995768681</v>
      </c>
      <c r="AF5" s="107">
        <f t="shared" ref="AF5:AF9" si="1">Z5/V5-1</f>
        <v>0.35504885993485336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08" t="s">
        <v>81</v>
      </c>
      <c r="T6" s="105"/>
      <c r="U6" s="105"/>
      <c r="V6" s="105">
        <v>910</v>
      </c>
      <c r="W6" s="105">
        <v>855</v>
      </c>
      <c r="X6" s="105">
        <v>664</v>
      </c>
      <c r="Y6" s="105">
        <v>722</v>
      </c>
      <c r="Z6" s="105">
        <v>1332</v>
      </c>
      <c r="AB6" s="106" t="str">
        <f>TEXT(Z6,"###,###")</f>
        <v>1,332</v>
      </c>
      <c r="AD6" s="107">
        <f t="shared" si="0"/>
        <v>0.84487534626038774</v>
      </c>
      <c r="AF6" s="107">
        <f t="shared" si="1"/>
        <v>0.46373626373626364</v>
      </c>
    </row>
    <row r="7" spans="1:32" ht="16.5" customHeight="1" thickBot="1" x14ac:dyDescent="0.3">
      <c r="A7" s="60" t="str">
        <f>"QUICK STATS for "&amp;Z2&amp;" *"</f>
        <v>QUICK STATS for 2022-23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4" t="s">
        <v>6</v>
      </c>
      <c r="T7" s="105"/>
      <c r="U7" s="105"/>
      <c r="V7" s="105">
        <v>1400</v>
      </c>
      <c r="W7" s="105">
        <v>1303</v>
      </c>
      <c r="X7" s="105">
        <v>981</v>
      </c>
      <c r="Y7" s="105">
        <v>1008</v>
      </c>
      <c r="Z7" s="105">
        <v>1892</v>
      </c>
      <c r="AB7" s="106" t="str">
        <f>TEXT(Z7,"###,###")</f>
        <v>1,892</v>
      </c>
      <c r="AD7" s="107">
        <f t="shared" si="0"/>
        <v>0.87698412698412698</v>
      </c>
      <c r="AF7" s="107">
        <f t="shared" si="1"/>
        <v>0.35142857142857142</v>
      </c>
    </row>
    <row r="8" spans="1:32" ht="17.25" customHeight="1" x14ac:dyDescent="0.25">
      <c r="A8" s="61" t="s">
        <v>12</v>
      </c>
      <c r="B8" s="62"/>
      <c r="C8" s="28"/>
      <c r="D8" s="63" t="str">
        <f>AB4</f>
        <v>2,590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1,892</v>
      </c>
      <c r="P8" s="64"/>
      <c r="S8" s="104" t="s">
        <v>82</v>
      </c>
      <c r="T8" s="105"/>
      <c r="U8" s="105"/>
      <c r="V8" s="105">
        <v>21202.34</v>
      </c>
      <c r="W8" s="105">
        <v>20353.64</v>
      </c>
      <c r="X8" s="105">
        <v>20166.82</v>
      </c>
      <c r="Y8" s="105">
        <v>19206.900000000001</v>
      </c>
      <c r="Z8" s="105">
        <v>19203</v>
      </c>
      <c r="AB8" s="106" t="str">
        <f>TEXT(Z8,"$###,###")</f>
        <v>$19,203</v>
      </c>
      <c r="AD8" s="107">
        <f t="shared" si="0"/>
        <v>-2.0305202817749723E-4</v>
      </c>
      <c r="AF8" s="107">
        <f t="shared" si="1"/>
        <v>-9.4298082192814547E-2</v>
      </c>
    </row>
    <row r="9" spans="1:32" x14ac:dyDescent="0.25">
      <c r="A9" s="29" t="s">
        <v>14</v>
      </c>
      <c r="B9" s="68"/>
      <c r="C9" s="69"/>
      <c r="D9" s="70">
        <f>AD104</f>
        <v>69.459459459459467</v>
      </c>
      <c r="E9" s="71" t="s">
        <v>83</v>
      </c>
      <c r="F9" s="23"/>
      <c r="G9" s="72" t="s">
        <v>80</v>
      </c>
      <c r="H9" s="69"/>
      <c r="I9" s="68"/>
      <c r="J9" s="69"/>
      <c r="K9" s="68"/>
      <c r="L9" s="68"/>
      <c r="M9" s="73"/>
      <c r="N9" s="69"/>
      <c r="O9" s="70">
        <f>AD127</f>
        <v>47.41014799154334</v>
      </c>
      <c r="P9" s="71" t="s">
        <v>83</v>
      </c>
      <c r="S9" s="104" t="s">
        <v>7</v>
      </c>
      <c r="T9" s="105"/>
      <c r="U9" s="105"/>
      <c r="V9" s="105">
        <v>48084388</v>
      </c>
      <c r="W9" s="105">
        <v>43686815</v>
      </c>
      <c r="X9" s="105">
        <v>33911513</v>
      </c>
      <c r="Y9" s="105">
        <v>33267796</v>
      </c>
      <c r="Z9" s="105">
        <v>61483032</v>
      </c>
      <c r="AB9" s="106" t="str">
        <f>TEXT(Z9/1000000,"$#,###.0")&amp;" mil"</f>
        <v>$61.5 mil</v>
      </c>
      <c r="AD9" s="107">
        <f t="shared" si="0"/>
        <v>0.84812459472818702</v>
      </c>
      <c r="AF9" s="107">
        <f t="shared" si="1"/>
        <v>0.27864852933139139</v>
      </c>
    </row>
    <row r="10" spans="1:32" x14ac:dyDescent="0.25">
      <c r="A10" s="29" t="s">
        <v>17</v>
      </c>
      <c r="B10" s="68"/>
      <c r="C10" s="69"/>
      <c r="D10" s="70">
        <f>AD105</f>
        <v>29.420849420849422</v>
      </c>
      <c r="E10" s="71" t="s">
        <v>83</v>
      </c>
      <c r="F10" s="23"/>
      <c r="G10" s="72" t="s">
        <v>81</v>
      </c>
      <c r="H10" s="69"/>
      <c r="I10" s="68"/>
      <c r="J10" s="69"/>
      <c r="K10" s="68"/>
      <c r="L10" s="68"/>
      <c r="M10" s="73"/>
      <c r="N10" s="69"/>
      <c r="O10" s="70">
        <f>AD128</f>
        <v>51.585623678646932</v>
      </c>
      <c r="P10" s="71" t="s">
        <v>83</v>
      </c>
      <c r="S10" s="104"/>
    </row>
    <row r="11" spans="1:32" x14ac:dyDescent="0.25">
      <c r="A11" s="30"/>
      <c r="B11" s="68"/>
      <c r="C11" s="69"/>
      <c r="D11" s="74"/>
      <c r="E11" s="71"/>
      <c r="F11" s="23"/>
      <c r="G11" s="75" t="s">
        <v>84</v>
      </c>
      <c r="H11" s="76"/>
      <c r="I11" s="77"/>
      <c r="J11" s="77"/>
      <c r="K11" s="77"/>
      <c r="L11" s="77"/>
      <c r="M11" s="68"/>
      <c r="N11" s="69"/>
      <c r="O11" s="70">
        <f>T130</f>
        <v>97.727272727272734</v>
      </c>
      <c r="P11" s="71" t="s">
        <v>83</v>
      </c>
      <c r="S11" s="104" t="s">
        <v>29</v>
      </c>
      <c r="T11" s="109"/>
      <c r="U11" s="109"/>
      <c r="V11" s="109">
        <v>1801</v>
      </c>
      <c r="W11" s="109">
        <v>1685</v>
      </c>
      <c r="X11" s="109">
        <v>1327</v>
      </c>
      <c r="Y11" s="109">
        <v>1415</v>
      </c>
      <c r="Z11" s="109">
        <v>2544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0.58139534883720934</v>
      </c>
      <c r="P12" s="71" t="s">
        <v>83</v>
      </c>
      <c r="S12" s="104" t="s">
        <v>30</v>
      </c>
      <c r="T12" s="109"/>
      <c r="U12" s="109"/>
      <c r="V12" s="109">
        <v>26</v>
      </c>
      <c r="W12" s="109">
        <v>29</v>
      </c>
      <c r="X12" s="109">
        <v>25</v>
      </c>
      <c r="Y12" s="109">
        <v>16</v>
      </c>
      <c r="Z12" s="109">
        <v>44</v>
      </c>
    </row>
    <row r="13" spans="1:32" ht="15" customHeight="1" x14ac:dyDescent="0.25">
      <c r="A13" s="29" t="s">
        <v>19</v>
      </c>
      <c r="B13" s="69"/>
      <c r="C13" s="69"/>
      <c r="D13" s="70">
        <f>AD108</f>
        <v>4.4015444015444016</v>
      </c>
      <c r="E13" s="71" t="s">
        <v>83</v>
      </c>
      <c r="F13" s="23"/>
      <c r="G13" s="143" t="s">
        <v>158</v>
      </c>
      <c r="H13" s="144"/>
      <c r="I13" s="144"/>
      <c r="J13" s="144"/>
      <c r="K13" s="144"/>
      <c r="L13" s="144"/>
      <c r="M13" s="78"/>
      <c r="N13" s="69"/>
      <c r="O13" s="70">
        <f>T132</f>
        <v>1.7441860465116279</v>
      </c>
      <c r="P13" s="71" t="s">
        <v>83</v>
      </c>
      <c r="S13" s="104"/>
      <c r="T13" s="104"/>
      <c r="AB13" s="110"/>
    </row>
    <row r="14" spans="1:32" ht="15" customHeight="1" x14ac:dyDescent="0.25">
      <c r="A14" s="29" t="s">
        <v>20</v>
      </c>
      <c r="B14" s="69"/>
      <c r="C14" s="69"/>
      <c r="D14" s="70">
        <f>AD109</f>
        <v>10.579150579150578</v>
      </c>
      <c r="E14" s="71" t="s">
        <v>83</v>
      </c>
      <c r="F14" s="23"/>
      <c r="G14" s="75" t="s">
        <v>93</v>
      </c>
      <c r="H14" s="68"/>
      <c r="I14" s="68"/>
      <c r="J14" s="68"/>
      <c r="K14" s="74"/>
      <c r="L14" s="69"/>
      <c r="M14" s="68"/>
      <c r="N14" s="69"/>
      <c r="O14" s="74" t="str">
        <f>AB118</f>
        <v>39.2</v>
      </c>
      <c r="P14" s="71" t="s">
        <v>94</v>
      </c>
      <c r="S14" s="111" t="s">
        <v>31</v>
      </c>
      <c r="T14" s="111"/>
      <c r="U14" s="103"/>
      <c r="V14" s="103"/>
      <c r="W14" s="103"/>
      <c r="X14" s="103"/>
      <c r="Y14" s="103"/>
      <c r="Z14" s="103"/>
      <c r="AB14" s="111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37.027027027027025</v>
      </c>
      <c r="E15" s="71" t="s">
        <v>83</v>
      </c>
      <c r="F15" s="23"/>
      <c r="G15" s="32" t="s">
        <v>152</v>
      </c>
      <c r="H15" s="69"/>
      <c r="I15" s="69"/>
      <c r="J15" s="69"/>
      <c r="K15" s="79"/>
      <c r="L15" s="69"/>
      <c r="M15" s="69"/>
      <c r="N15" s="69"/>
      <c r="O15" s="70">
        <f>AB38</f>
        <v>17.522498676548437</v>
      </c>
      <c r="P15" s="71" t="s">
        <v>83</v>
      </c>
      <c r="S15" s="112" t="s">
        <v>59</v>
      </c>
      <c r="T15" s="112"/>
      <c r="U15" s="113"/>
      <c r="V15" s="113">
        <v>4</v>
      </c>
      <c r="W15" s="113">
        <v>6</v>
      </c>
      <c r="X15" s="113">
        <v>3</v>
      </c>
      <c r="Y15" s="109">
        <v>6</v>
      </c>
      <c r="Z15" s="109">
        <v>12</v>
      </c>
      <c r="AB15" s="114">
        <f t="shared" ref="AB15:AB34" si="2">IF(Z15="np",0,Z15/$Z$34)</f>
        <v>4.6349942062572421E-3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47.06563706563707</v>
      </c>
      <c r="E16" s="82" t="s">
        <v>83</v>
      </c>
      <c r="F16" s="23"/>
      <c r="G16" s="83" t="s">
        <v>153</v>
      </c>
      <c r="H16" s="34"/>
      <c r="I16" s="34"/>
      <c r="J16" s="34"/>
      <c r="K16" s="35"/>
      <c r="L16" s="34"/>
      <c r="M16" s="34"/>
      <c r="N16" s="34"/>
      <c r="O16" s="81">
        <f>AB37</f>
        <v>82.477501323451563</v>
      </c>
      <c r="P16" s="36" t="s">
        <v>83</v>
      </c>
      <c r="S16" s="112" t="s">
        <v>60</v>
      </c>
      <c r="T16" s="112"/>
      <c r="U16" s="113"/>
      <c r="V16" s="113">
        <v>37</v>
      </c>
      <c r="W16" s="113">
        <v>34</v>
      </c>
      <c r="X16" s="113">
        <v>37</v>
      </c>
      <c r="Y16" s="109">
        <v>18</v>
      </c>
      <c r="Z16" s="109">
        <v>11</v>
      </c>
      <c r="AB16" s="114">
        <f t="shared" si="2"/>
        <v>4.248744689069139E-3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2" t="s">
        <v>61</v>
      </c>
      <c r="T17" s="112"/>
      <c r="U17" s="113"/>
      <c r="V17" s="113">
        <v>7</v>
      </c>
      <c r="W17" s="113">
        <v>5</v>
      </c>
      <c r="X17" s="113">
        <v>3</v>
      </c>
      <c r="Y17" s="109">
        <v>3</v>
      </c>
      <c r="Z17" s="109">
        <v>16</v>
      </c>
      <c r="AB17" s="114">
        <f t="shared" si="2"/>
        <v>6.1799922750096561E-3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163</v>
      </c>
      <c r="H18" s="60"/>
      <c r="I18" s="60"/>
      <c r="J18" s="60"/>
      <c r="K18" s="60"/>
      <c r="L18" s="60"/>
      <c r="M18" s="60"/>
      <c r="N18" s="60"/>
      <c r="O18" s="60"/>
      <c r="P18" s="60"/>
      <c r="S18" s="112" t="s">
        <v>62</v>
      </c>
      <c r="T18" s="112"/>
      <c r="U18" s="113"/>
      <c r="V18" s="113">
        <v>0</v>
      </c>
      <c r="W18" s="113">
        <v>0</v>
      </c>
      <c r="X18" s="113">
        <v>1</v>
      </c>
      <c r="Y18" s="109">
        <v>0</v>
      </c>
      <c r="Z18" s="109">
        <v>0</v>
      </c>
      <c r="AB18" s="114">
        <f t="shared" si="2"/>
        <v>0</v>
      </c>
    </row>
    <row r="19" spans="1:28" x14ac:dyDescent="0.25">
      <c r="A19" s="60" t="str">
        <f>$S$1&amp;" ("&amp;$V$2&amp;" to "&amp;$Z$2&amp;")"</f>
        <v>East Arnhem (2018-19 to 2022-23)</v>
      </c>
      <c r="B19" s="60"/>
      <c r="C19" s="60"/>
      <c r="D19" s="60"/>
      <c r="E19" s="60"/>
      <c r="F19" s="60"/>
      <c r="G19" s="60" t="str">
        <f>$S$1&amp;" ("&amp;$V$2&amp;" to "&amp;$Z$2&amp;")"</f>
        <v>East Arnhem (2018-19 to 2022-23)</v>
      </c>
      <c r="H19" s="60"/>
      <c r="I19" s="60"/>
      <c r="J19" s="60"/>
      <c r="K19" s="60"/>
      <c r="L19" s="60"/>
      <c r="M19" s="60"/>
      <c r="N19" s="60"/>
      <c r="O19" s="60"/>
      <c r="P19" s="60"/>
      <c r="S19" s="112" t="s">
        <v>63</v>
      </c>
      <c r="T19" s="112"/>
      <c r="U19" s="113"/>
      <c r="V19" s="113">
        <v>102</v>
      </c>
      <c r="W19" s="113">
        <v>90</v>
      </c>
      <c r="X19" s="113">
        <v>43</v>
      </c>
      <c r="Y19" s="109">
        <v>34</v>
      </c>
      <c r="Z19" s="109">
        <v>95</v>
      </c>
      <c r="AB19" s="114">
        <f t="shared" si="2"/>
        <v>3.6693704132869834E-2</v>
      </c>
    </row>
    <row r="20" spans="1:28" x14ac:dyDescent="0.25">
      <c r="S20" s="112" t="s">
        <v>64</v>
      </c>
      <c r="T20" s="112"/>
      <c r="U20" s="113"/>
      <c r="V20" s="113">
        <v>0</v>
      </c>
      <c r="W20" s="113">
        <v>0</v>
      </c>
      <c r="X20" s="113">
        <v>1</v>
      </c>
      <c r="Y20" s="109">
        <v>0</v>
      </c>
      <c r="Z20" s="109">
        <v>0</v>
      </c>
      <c r="AB20" s="114">
        <f t="shared" si="2"/>
        <v>0</v>
      </c>
    </row>
    <row r="21" spans="1:28" x14ac:dyDescent="0.25">
      <c r="S21" s="112" t="s">
        <v>65</v>
      </c>
      <c r="T21" s="112"/>
      <c r="U21" s="113"/>
      <c r="V21" s="113">
        <v>305</v>
      </c>
      <c r="W21" s="113">
        <v>314</v>
      </c>
      <c r="X21" s="113">
        <v>254</v>
      </c>
      <c r="Y21" s="109">
        <v>256</v>
      </c>
      <c r="Z21" s="109">
        <v>501</v>
      </c>
      <c r="AB21" s="114">
        <f t="shared" si="2"/>
        <v>0.19351100811123986</v>
      </c>
    </row>
    <row r="22" spans="1:28" x14ac:dyDescent="0.25">
      <c r="S22" s="112" t="s">
        <v>66</v>
      </c>
      <c r="T22" s="112"/>
      <c r="U22" s="113"/>
      <c r="V22" s="113">
        <v>52</v>
      </c>
      <c r="W22" s="113">
        <v>28</v>
      </c>
      <c r="X22" s="113">
        <v>36</v>
      </c>
      <c r="Y22" s="109">
        <v>26</v>
      </c>
      <c r="Z22" s="109">
        <v>46</v>
      </c>
      <c r="AB22" s="114">
        <f t="shared" si="2"/>
        <v>1.7767477790652762E-2</v>
      </c>
    </row>
    <row r="23" spans="1:28" x14ac:dyDescent="0.25">
      <c r="S23" s="112" t="s">
        <v>67</v>
      </c>
      <c r="T23" s="112"/>
      <c r="U23" s="113"/>
      <c r="V23" s="113">
        <v>45</v>
      </c>
      <c r="W23" s="113">
        <v>48</v>
      </c>
      <c r="X23" s="113">
        <v>20</v>
      </c>
      <c r="Y23" s="109">
        <v>38</v>
      </c>
      <c r="Z23" s="109">
        <v>44</v>
      </c>
      <c r="AB23" s="114">
        <f t="shared" si="2"/>
        <v>1.6994978756276556E-2</v>
      </c>
    </row>
    <row r="24" spans="1:28" x14ac:dyDescent="0.25">
      <c r="S24" s="112" t="s">
        <v>68</v>
      </c>
      <c r="T24" s="112"/>
      <c r="U24" s="113"/>
      <c r="V24" s="113">
        <v>6</v>
      </c>
      <c r="W24" s="113">
        <v>5</v>
      </c>
      <c r="X24" s="113">
        <v>1</v>
      </c>
      <c r="Y24" s="109">
        <v>0</v>
      </c>
      <c r="Z24" s="109">
        <v>13</v>
      </c>
      <c r="AB24" s="114">
        <f t="shared" si="2"/>
        <v>5.0212437234453461E-3</v>
      </c>
    </row>
    <row r="25" spans="1:28" x14ac:dyDescent="0.25">
      <c r="S25" s="112" t="s">
        <v>69</v>
      </c>
      <c r="T25" s="112"/>
      <c r="U25" s="113"/>
      <c r="V25" s="113">
        <v>32</v>
      </c>
      <c r="W25" s="113">
        <v>18</v>
      </c>
      <c r="X25" s="113">
        <v>22</v>
      </c>
      <c r="Y25" s="109">
        <v>47</v>
      </c>
      <c r="Z25" s="109">
        <v>61</v>
      </c>
      <c r="AB25" s="114">
        <f t="shared" si="2"/>
        <v>2.3561220548474315E-2</v>
      </c>
    </row>
    <row r="26" spans="1:28" x14ac:dyDescent="0.25">
      <c r="S26" s="112" t="s">
        <v>70</v>
      </c>
      <c r="T26" s="112"/>
      <c r="U26" s="113"/>
      <c r="V26" s="113">
        <v>3</v>
      </c>
      <c r="W26" s="113">
        <v>25</v>
      </c>
      <c r="X26" s="113">
        <v>19</v>
      </c>
      <c r="Y26" s="109">
        <v>25</v>
      </c>
      <c r="Z26" s="109">
        <v>33</v>
      </c>
      <c r="AB26" s="114">
        <f t="shared" si="2"/>
        <v>1.2746234067207415E-2</v>
      </c>
    </row>
    <row r="27" spans="1:28" x14ac:dyDescent="0.25">
      <c r="S27" s="112" t="s">
        <v>71</v>
      </c>
      <c r="T27" s="112"/>
      <c r="U27" s="113"/>
      <c r="V27" s="113">
        <v>21</v>
      </c>
      <c r="W27" s="113">
        <v>18</v>
      </c>
      <c r="X27" s="113">
        <v>37</v>
      </c>
      <c r="Y27" s="109">
        <v>73</v>
      </c>
      <c r="Z27" s="109">
        <v>60</v>
      </c>
      <c r="AB27" s="114">
        <f t="shared" si="2"/>
        <v>2.3174971031286212E-2</v>
      </c>
    </row>
    <row r="28" spans="1:28" x14ac:dyDescent="0.25">
      <c r="S28" s="112" t="s">
        <v>72</v>
      </c>
      <c r="T28" s="112"/>
      <c r="U28" s="113"/>
      <c r="V28" s="113">
        <v>139</v>
      </c>
      <c r="W28" s="113">
        <v>80</v>
      </c>
      <c r="X28" s="113">
        <v>43</v>
      </c>
      <c r="Y28" s="109">
        <v>53</v>
      </c>
      <c r="Z28" s="109">
        <v>99</v>
      </c>
      <c r="AB28" s="114">
        <f t="shared" si="2"/>
        <v>3.8238702201622246E-2</v>
      </c>
    </row>
    <row r="29" spans="1:28" x14ac:dyDescent="0.25">
      <c r="S29" s="112" t="s">
        <v>73</v>
      </c>
      <c r="T29" s="112"/>
      <c r="U29" s="113"/>
      <c r="V29" s="113">
        <v>251</v>
      </c>
      <c r="W29" s="113">
        <v>196</v>
      </c>
      <c r="X29" s="113">
        <v>180</v>
      </c>
      <c r="Y29" s="109">
        <v>194</v>
      </c>
      <c r="Z29" s="109">
        <v>376</v>
      </c>
      <c r="AB29" s="114">
        <f t="shared" si="2"/>
        <v>0.14522981846272692</v>
      </c>
    </row>
    <row r="30" spans="1:28" x14ac:dyDescent="0.25">
      <c r="S30" s="112" t="s">
        <v>74</v>
      </c>
      <c r="T30" s="112"/>
      <c r="U30" s="113"/>
      <c r="V30" s="113">
        <v>316</v>
      </c>
      <c r="W30" s="113">
        <v>330</v>
      </c>
      <c r="X30" s="113">
        <v>219</v>
      </c>
      <c r="Y30" s="109">
        <v>239</v>
      </c>
      <c r="Z30" s="109">
        <v>437</v>
      </c>
      <c r="AB30" s="114">
        <f t="shared" si="2"/>
        <v>0.16879103901120124</v>
      </c>
    </row>
    <row r="31" spans="1:28" x14ac:dyDescent="0.25">
      <c r="S31" s="112" t="s">
        <v>75</v>
      </c>
      <c r="T31" s="112"/>
      <c r="U31" s="113"/>
      <c r="V31" s="113">
        <v>301</v>
      </c>
      <c r="W31" s="113">
        <v>333</v>
      </c>
      <c r="X31" s="113">
        <v>212</v>
      </c>
      <c r="Y31" s="109">
        <v>196</v>
      </c>
      <c r="Z31" s="109">
        <v>399</v>
      </c>
      <c r="AB31" s="114">
        <f t="shared" si="2"/>
        <v>0.15411355735805329</v>
      </c>
    </row>
    <row r="32" spans="1:28" ht="15.75" customHeight="1" x14ac:dyDescent="0.25">
      <c r="A32" s="60" t="str">
        <f>"Distribution of jobs per industry "&amp;"("&amp;Z2&amp;") *"</f>
        <v>Distribution of jobs per industry (2022-23)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2" t="s">
        <v>76</v>
      </c>
      <c r="T32" s="112"/>
      <c r="U32" s="113"/>
      <c r="V32" s="113">
        <v>15</v>
      </c>
      <c r="W32" s="113">
        <v>5</v>
      </c>
      <c r="X32" s="113">
        <v>12</v>
      </c>
      <c r="Y32" s="109">
        <v>24</v>
      </c>
      <c r="Z32" s="109">
        <v>36</v>
      </c>
      <c r="AB32" s="114">
        <f t="shared" si="2"/>
        <v>1.3904982618771726E-2</v>
      </c>
    </row>
    <row r="33" spans="19:32" x14ac:dyDescent="0.25">
      <c r="S33" s="112" t="s">
        <v>77</v>
      </c>
      <c r="T33" s="112"/>
      <c r="U33" s="113"/>
      <c r="V33" s="113">
        <v>167</v>
      </c>
      <c r="W33" s="113">
        <v>153</v>
      </c>
      <c r="X33" s="113">
        <v>205</v>
      </c>
      <c r="Y33" s="109">
        <v>200</v>
      </c>
      <c r="Z33" s="109">
        <v>347</v>
      </c>
      <c r="AB33" s="114">
        <f t="shared" si="2"/>
        <v>0.13402858246427191</v>
      </c>
    </row>
    <row r="34" spans="19:32" x14ac:dyDescent="0.25">
      <c r="S34" s="115" t="s">
        <v>53</v>
      </c>
      <c r="T34" s="115"/>
      <c r="U34" s="116"/>
      <c r="V34" s="116">
        <v>1831</v>
      </c>
      <c r="W34" s="116">
        <v>1707</v>
      </c>
      <c r="X34" s="116">
        <v>1352</v>
      </c>
      <c r="Y34" s="117">
        <v>1432</v>
      </c>
      <c r="Z34" s="117">
        <v>2589</v>
      </c>
      <c r="AA34" s="118"/>
      <c r="AB34" s="119">
        <f t="shared" si="2"/>
        <v>1</v>
      </c>
    </row>
    <row r="35" spans="19:32" x14ac:dyDescent="0.25">
      <c r="Y35" s="120"/>
      <c r="Z35" s="120"/>
      <c r="AB35" s="121"/>
      <c r="AC35" s="121"/>
      <c r="AD35" s="121"/>
      <c r="AE35" s="121"/>
      <c r="AF35" s="121"/>
    </row>
    <row r="36" spans="19:32" x14ac:dyDescent="0.25">
      <c r="S36" s="104" t="s">
        <v>85</v>
      </c>
      <c r="T36" s="104"/>
      <c r="AB36" s="122"/>
      <c r="AC36" s="103"/>
      <c r="AD36" s="103"/>
      <c r="AF36" s="103"/>
    </row>
    <row r="37" spans="19:32" x14ac:dyDescent="0.25">
      <c r="S37" s="108" t="s">
        <v>9</v>
      </c>
      <c r="T37" s="109"/>
      <c r="U37" s="109"/>
      <c r="V37" s="109">
        <v>1166</v>
      </c>
      <c r="W37" s="109">
        <v>1108</v>
      </c>
      <c r="X37" s="109">
        <v>817</v>
      </c>
      <c r="Y37" s="109">
        <v>828</v>
      </c>
      <c r="Z37" s="109">
        <v>1558</v>
      </c>
      <c r="AB37" s="129">
        <f>Z37/Z40*100</f>
        <v>82.477501323451563</v>
      </c>
      <c r="AD37" s="107"/>
      <c r="AF37" s="107"/>
    </row>
    <row r="38" spans="19:32" x14ac:dyDescent="0.25">
      <c r="S38" s="108" t="s">
        <v>10</v>
      </c>
      <c r="T38" s="109"/>
      <c r="U38" s="109"/>
      <c r="V38" s="109">
        <v>236</v>
      </c>
      <c r="W38" s="109">
        <v>195</v>
      </c>
      <c r="X38" s="109">
        <v>172</v>
      </c>
      <c r="Y38" s="109">
        <v>179</v>
      </c>
      <c r="Z38" s="109">
        <v>331</v>
      </c>
      <c r="AB38" s="129">
        <f>Z38/Z40*100</f>
        <v>17.522498676548437</v>
      </c>
      <c r="AD38" s="107"/>
      <c r="AF38" s="107"/>
    </row>
    <row r="39" spans="19:32" x14ac:dyDescent="0.25">
      <c r="S39" s="108" t="s">
        <v>11</v>
      </c>
      <c r="Y39" s="109"/>
      <c r="Z39" s="109"/>
      <c r="AB39" s="106"/>
      <c r="AD39" s="114"/>
      <c r="AF39" s="106"/>
    </row>
    <row r="40" spans="19:32" x14ac:dyDescent="0.25">
      <c r="S40" s="108" t="s">
        <v>33</v>
      </c>
      <c r="T40" s="109"/>
      <c r="U40" s="109"/>
      <c r="V40" s="109">
        <v>1402</v>
      </c>
      <c r="W40" s="109">
        <v>1303</v>
      </c>
      <c r="X40" s="109">
        <v>989</v>
      </c>
      <c r="Y40" s="109">
        <v>1007</v>
      </c>
      <c r="Z40" s="109">
        <v>1889</v>
      </c>
      <c r="AB40" s="122"/>
      <c r="AC40" s="103"/>
      <c r="AD40" s="103"/>
      <c r="AE40" s="103"/>
      <c r="AF40" s="103"/>
    </row>
    <row r="41" spans="19:32" x14ac:dyDescent="0.25">
      <c r="AB41" s="123"/>
      <c r="AD41" s="124"/>
    </row>
    <row r="42" spans="19:32" x14ac:dyDescent="0.25">
      <c r="S42" s="111" t="s">
        <v>34</v>
      </c>
      <c r="T42" s="111"/>
      <c r="AB42" s="123"/>
      <c r="AD42" s="124"/>
    </row>
    <row r="43" spans="19:32" x14ac:dyDescent="0.25">
      <c r="S43" s="111" t="s">
        <v>35</v>
      </c>
      <c r="T43" s="111"/>
    </row>
    <row r="44" spans="19:32" x14ac:dyDescent="0.25">
      <c r="S44" s="112" t="s">
        <v>36</v>
      </c>
      <c r="T44" s="112"/>
      <c r="U44" s="109"/>
      <c r="V44" s="109">
        <v>0</v>
      </c>
      <c r="W44" s="109">
        <v>0</v>
      </c>
      <c r="X44" s="109">
        <v>0</v>
      </c>
      <c r="Y44" s="109">
        <v>0</v>
      </c>
      <c r="Z44" s="109">
        <v>0</v>
      </c>
    </row>
    <row r="45" spans="19:32" x14ac:dyDescent="0.25">
      <c r="S45" s="112" t="s">
        <v>37</v>
      </c>
      <c r="T45" s="112"/>
      <c r="U45" s="109"/>
      <c r="V45" s="109">
        <v>4</v>
      </c>
      <c r="W45" s="109">
        <v>9</v>
      </c>
      <c r="X45" s="109">
        <v>2</v>
      </c>
      <c r="Y45" s="109">
        <v>0</v>
      </c>
      <c r="Z45" s="109">
        <v>5</v>
      </c>
    </row>
    <row r="46" spans="19:32" x14ac:dyDescent="0.25">
      <c r="S46" s="112" t="s">
        <v>38</v>
      </c>
      <c r="T46" s="112"/>
      <c r="U46" s="109"/>
      <c r="V46" s="109">
        <v>27</v>
      </c>
      <c r="W46" s="109">
        <v>31</v>
      </c>
      <c r="X46" s="109">
        <v>16</v>
      </c>
      <c r="Y46" s="109">
        <v>15</v>
      </c>
      <c r="Z46" s="109">
        <v>47</v>
      </c>
    </row>
    <row r="47" spans="19:32" x14ac:dyDescent="0.25">
      <c r="S47" s="112" t="s">
        <v>39</v>
      </c>
      <c r="T47" s="112"/>
      <c r="U47" s="109"/>
      <c r="V47" s="109">
        <v>87</v>
      </c>
      <c r="W47" s="109">
        <v>99</v>
      </c>
      <c r="X47" s="109">
        <v>47</v>
      </c>
      <c r="Y47" s="109">
        <v>46</v>
      </c>
      <c r="Z47" s="109">
        <v>112</v>
      </c>
    </row>
    <row r="48" spans="19:32" x14ac:dyDescent="0.25">
      <c r="S48" s="112" t="s">
        <v>40</v>
      </c>
      <c r="T48" s="112"/>
      <c r="U48" s="109"/>
      <c r="V48" s="109">
        <v>116</v>
      </c>
      <c r="W48" s="109">
        <v>113</v>
      </c>
      <c r="X48" s="109">
        <v>116</v>
      </c>
      <c r="Y48" s="109">
        <v>115</v>
      </c>
      <c r="Z48" s="109">
        <v>187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2" t="s">
        <v>41</v>
      </c>
      <c r="T49" s="112"/>
      <c r="U49" s="109"/>
      <c r="V49" s="109">
        <v>120</v>
      </c>
      <c r="W49" s="109">
        <v>113</v>
      </c>
      <c r="X49" s="109">
        <v>107</v>
      </c>
      <c r="Y49" s="109">
        <v>97</v>
      </c>
      <c r="Z49" s="109">
        <v>181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East Arnhem (2022-23)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2" t="s">
        <v>42</v>
      </c>
      <c r="T50" s="112"/>
      <c r="U50" s="109"/>
      <c r="V50" s="109">
        <v>124</v>
      </c>
      <c r="W50" s="109">
        <v>120</v>
      </c>
      <c r="X50" s="109">
        <v>89</v>
      </c>
      <c r="Y50" s="109">
        <v>96</v>
      </c>
      <c r="Z50" s="109">
        <v>129</v>
      </c>
    </row>
    <row r="51" spans="1:26" ht="15" customHeight="1" x14ac:dyDescent="0.25">
      <c r="A51" s="1"/>
      <c r="S51" s="112" t="s">
        <v>43</v>
      </c>
      <c r="T51" s="112"/>
      <c r="U51" s="109"/>
      <c r="V51" s="109">
        <v>121</v>
      </c>
      <c r="W51" s="109">
        <v>96</v>
      </c>
      <c r="X51" s="109">
        <v>70</v>
      </c>
      <c r="Y51" s="109">
        <v>80</v>
      </c>
      <c r="Z51" s="109">
        <v>138</v>
      </c>
    </row>
    <row r="52" spans="1:26" ht="15" customHeight="1" x14ac:dyDescent="0.25">
      <c r="S52" s="112" t="s">
        <v>44</v>
      </c>
      <c r="T52" s="112"/>
      <c r="U52" s="109"/>
      <c r="V52" s="109">
        <v>98</v>
      </c>
      <c r="W52" s="109">
        <v>79</v>
      </c>
      <c r="X52" s="109">
        <v>65</v>
      </c>
      <c r="Y52" s="109">
        <v>75</v>
      </c>
      <c r="Z52" s="109">
        <v>125</v>
      </c>
    </row>
    <row r="53" spans="1:26" ht="15" customHeight="1" x14ac:dyDescent="0.25">
      <c r="A53" s="90"/>
      <c r="B53" s="90"/>
      <c r="C53" s="90"/>
      <c r="D53" s="91"/>
      <c r="E53" s="4"/>
      <c r="S53" s="112" t="s">
        <v>45</v>
      </c>
      <c r="T53" s="112"/>
      <c r="U53" s="109"/>
      <c r="V53" s="109">
        <v>72</v>
      </c>
      <c r="W53" s="109">
        <v>65</v>
      </c>
      <c r="X53" s="109">
        <v>58</v>
      </c>
      <c r="Y53" s="109">
        <v>57</v>
      </c>
      <c r="Z53" s="109">
        <v>102</v>
      </c>
    </row>
    <row r="54" spans="1:26" ht="15" customHeight="1" x14ac:dyDescent="0.25">
      <c r="A54" s="90"/>
      <c r="B54" s="90"/>
      <c r="C54" s="90"/>
      <c r="D54" s="91"/>
      <c r="E54" s="4"/>
      <c r="S54" s="112" t="s">
        <v>46</v>
      </c>
      <c r="T54" s="112"/>
      <c r="U54" s="109"/>
      <c r="V54" s="109">
        <v>74</v>
      </c>
      <c r="W54" s="109">
        <v>58</v>
      </c>
      <c r="X54" s="109">
        <v>55</v>
      </c>
      <c r="Y54" s="109">
        <v>50</v>
      </c>
      <c r="Z54" s="109">
        <v>92</v>
      </c>
    </row>
    <row r="55" spans="1:26" ht="15" customHeight="1" x14ac:dyDescent="0.25">
      <c r="A55" s="90"/>
      <c r="B55" s="90"/>
      <c r="C55" s="90"/>
      <c r="D55" s="91"/>
      <c r="E55" s="4"/>
      <c r="S55" s="112" t="s">
        <v>47</v>
      </c>
      <c r="T55" s="112"/>
      <c r="U55" s="109"/>
      <c r="V55" s="109">
        <v>50</v>
      </c>
      <c r="W55" s="109">
        <v>47</v>
      </c>
      <c r="X55" s="109">
        <v>35</v>
      </c>
      <c r="Y55" s="109">
        <v>44</v>
      </c>
      <c r="Z55" s="109">
        <v>69</v>
      </c>
    </row>
    <row r="56" spans="1:26" ht="15" customHeight="1" x14ac:dyDescent="0.25">
      <c r="S56" s="112" t="s">
        <v>48</v>
      </c>
      <c r="T56" s="112"/>
      <c r="U56" s="109"/>
      <c r="V56" s="109">
        <v>17</v>
      </c>
      <c r="W56" s="109">
        <v>24</v>
      </c>
      <c r="X56" s="109">
        <v>22</v>
      </c>
      <c r="Y56" s="109">
        <v>25</v>
      </c>
      <c r="Z56" s="109">
        <v>37</v>
      </c>
    </row>
    <row r="57" spans="1:26" ht="15" customHeight="1" x14ac:dyDescent="0.25">
      <c r="A57" s="1"/>
      <c r="B57" s="90"/>
      <c r="C57" s="90"/>
      <c r="D57" s="90"/>
      <c r="E57" s="90"/>
      <c r="S57" s="112" t="s">
        <v>49</v>
      </c>
      <c r="T57" s="112"/>
      <c r="U57" s="109"/>
      <c r="V57" s="109">
        <v>4</v>
      </c>
      <c r="W57" s="109">
        <v>7</v>
      </c>
      <c r="X57" s="109">
        <v>1</v>
      </c>
      <c r="Y57" s="109">
        <v>5</v>
      </c>
      <c r="Z57" s="109">
        <v>13</v>
      </c>
    </row>
    <row r="58" spans="1:26" ht="15" customHeight="1" x14ac:dyDescent="0.25">
      <c r="A58" s="90"/>
      <c r="B58" s="90"/>
      <c r="C58" s="90"/>
      <c r="D58" s="90"/>
      <c r="E58" s="90"/>
      <c r="S58" s="112" t="s">
        <v>50</v>
      </c>
      <c r="T58" s="112"/>
      <c r="U58" s="109"/>
      <c r="V58" s="109">
        <v>0</v>
      </c>
      <c r="W58" s="109">
        <v>0</v>
      </c>
      <c r="X58" s="109">
        <v>1</v>
      </c>
      <c r="Y58" s="109">
        <v>0</v>
      </c>
      <c r="Z58" s="109">
        <v>9</v>
      </c>
    </row>
    <row r="59" spans="1:26" ht="15" customHeight="1" x14ac:dyDescent="0.25">
      <c r="A59" s="90"/>
      <c r="B59" s="90"/>
      <c r="C59" s="90"/>
      <c r="D59" s="92"/>
      <c r="E59" s="4"/>
      <c r="S59" s="112" t="s">
        <v>51</v>
      </c>
      <c r="T59" s="112"/>
      <c r="U59" s="109"/>
      <c r="V59" s="109">
        <v>0</v>
      </c>
      <c r="W59" s="109">
        <v>0</v>
      </c>
      <c r="X59" s="109">
        <v>0</v>
      </c>
      <c r="Y59" s="109">
        <v>0</v>
      </c>
      <c r="Z59" s="109">
        <v>0</v>
      </c>
    </row>
    <row r="60" spans="1:26" ht="15" customHeight="1" x14ac:dyDescent="0.25">
      <c r="A60" s="90"/>
      <c r="B60" s="90"/>
      <c r="C60" s="90"/>
      <c r="D60" s="92"/>
      <c r="E60" s="4"/>
      <c r="S60" s="112" t="s">
        <v>52</v>
      </c>
      <c r="T60" s="112"/>
      <c r="U60" s="109"/>
      <c r="V60" s="109">
        <v>0</v>
      </c>
      <c r="W60" s="109">
        <v>0</v>
      </c>
      <c r="X60" s="109">
        <v>0</v>
      </c>
      <c r="Y60" s="109">
        <v>0</v>
      </c>
      <c r="Z60" s="109">
        <v>0</v>
      </c>
    </row>
    <row r="61" spans="1:26" ht="15" customHeight="1" x14ac:dyDescent="0.25">
      <c r="A61" s="90"/>
      <c r="B61" s="90"/>
      <c r="C61" s="90"/>
      <c r="D61" s="92"/>
      <c r="E61" s="4"/>
      <c r="S61" s="115" t="s">
        <v>53</v>
      </c>
      <c r="T61" s="115"/>
      <c r="U61" s="109"/>
      <c r="V61" s="109">
        <v>919</v>
      </c>
      <c r="W61" s="109">
        <v>856</v>
      </c>
      <c r="X61" s="109">
        <v>684</v>
      </c>
      <c r="Y61" s="109">
        <v>712</v>
      </c>
      <c r="Z61" s="109">
        <v>1245</v>
      </c>
    </row>
    <row r="62" spans="1:26" ht="15" customHeight="1" x14ac:dyDescent="0.25">
      <c r="S62" s="111" t="s">
        <v>54</v>
      </c>
      <c r="T62" s="111"/>
    </row>
    <row r="63" spans="1:26" x14ac:dyDescent="0.25">
      <c r="S63" s="112" t="s">
        <v>36</v>
      </c>
      <c r="T63" s="112"/>
      <c r="U63" s="109"/>
      <c r="V63" s="109">
        <v>0</v>
      </c>
      <c r="W63" s="109">
        <v>0</v>
      </c>
      <c r="X63" s="109">
        <v>2</v>
      </c>
      <c r="Y63" s="109">
        <v>0</v>
      </c>
      <c r="Z63" s="109">
        <v>0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2" t="s">
        <v>37</v>
      </c>
      <c r="T64" s="112"/>
      <c r="U64" s="109"/>
      <c r="V64" s="109">
        <v>3</v>
      </c>
      <c r="W64" s="109">
        <v>10</v>
      </c>
      <c r="X64" s="109">
        <v>6</v>
      </c>
      <c r="Y64" s="109">
        <v>6</v>
      </c>
      <c r="Z64" s="109">
        <v>15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East Arnhem (2022-23)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2" t="s">
        <v>38</v>
      </c>
      <c r="T65" s="112"/>
      <c r="U65" s="109"/>
      <c r="V65" s="109">
        <v>41</v>
      </c>
      <c r="W65" s="109">
        <v>33</v>
      </c>
      <c r="X65" s="109">
        <v>34</v>
      </c>
      <c r="Y65" s="109">
        <v>35</v>
      </c>
      <c r="Z65" s="109">
        <v>44</v>
      </c>
    </row>
    <row r="66" spans="1:26" x14ac:dyDescent="0.25">
      <c r="S66" s="112" t="s">
        <v>39</v>
      </c>
      <c r="T66" s="112"/>
      <c r="U66" s="109"/>
      <c r="V66" s="109">
        <v>95</v>
      </c>
      <c r="W66" s="109">
        <v>83</v>
      </c>
      <c r="X66" s="109">
        <v>48</v>
      </c>
      <c r="Y66" s="109">
        <v>56</v>
      </c>
      <c r="Z66" s="109">
        <v>119</v>
      </c>
    </row>
    <row r="67" spans="1:26" x14ac:dyDescent="0.25">
      <c r="S67" s="112" t="s">
        <v>40</v>
      </c>
      <c r="T67" s="112"/>
      <c r="U67" s="109"/>
      <c r="V67" s="109">
        <v>103</v>
      </c>
      <c r="W67" s="109">
        <v>113</v>
      </c>
      <c r="X67" s="109">
        <v>89</v>
      </c>
      <c r="Y67" s="109">
        <v>107</v>
      </c>
      <c r="Z67" s="109">
        <v>207</v>
      </c>
    </row>
    <row r="68" spans="1:26" x14ac:dyDescent="0.25">
      <c r="S68" s="112" t="s">
        <v>41</v>
      </c>
      <c r="T68" s="112"/>
      <c r="U68" s="109"/>
      <c r="V68" s="109">
        <v>117</v>
      </c>
      <c r="W68" s="109">
        <v>113</v>
      </c>
      <c r="X68" s="109">
        <v>97</v>
      </c>
      <c r="Y68" s="109">
        <v>114</v>
      </c>
      <c r="Z68" s="109">
        <v>185</v>
      </c>
    </row>
    <row r="69" spans="1:26" x14ac:dyDescent="0.25">
      <c r="S69" s="112" t="s">
        <v>42</v>
      </c>
      <c r="T69" s="112"/>
      <c r="U69" s="109"/>
      <c r="V69" s="109">
        <v>136</v>
      </c>
      <c r="W69" s="109">
        <v>139</v>
      </c>
      <c r="X69" s="109">
        <v>93</v>
      </c>
      <c r="Y69" s="109">
        <v>97</v>
      </c>
      <c r="Z69" s="109">
        <v>152</v>
      </c>
    </row>
    <row r="70" spans="1:26" x14ac:dyDescent="0.25">
      <c r="S70" s="112" t="s">
        <v>43</v>
      </c>
      <c r="T70" s="112"/>
      <c r="U70" s="109"/>
      <c r="V70" s="109">
        <v>115</v>
      </c>
      <c r="W70" s="109">
        <v>89</v>
      </c>
      <c r="X70" s="109">
        <v>79</v>
      </c>
      <c r="Y70" s="109">
        <v>78</v>
      </c>
      <c r="Z70" s="109">
        <v>148</v>
      </c>
    </row>
    <row r="71" spans="1:26" x14ac:dyDescent="0.25">
      <c r="S71" s="112" t="s">
        <v>44</v>
      </c>
      <c r="T71" s="112"/>
      <c r="U71" s="109"/>
      <c r="V71" s="109">
        <v>84</v>
      </c>
      <c r="W71" s="109">
        <v>89</v>
      </c>
      <c r="X71" s="109">
        <v>74</v>
      </c>
      <c r="Y71" s="109">
        <v>70</v>
      </c>
      <c r="Z71" s="109">
        <v>136</v>
      </c>
    </row>
    <row r="72" spans="1:26" x14ac:dyDescent="0.25">
      <c r="S72" s="112" t="s">
        <v>45</v>
      </c>
      <c r="T72" s="112"/>
      <c r="U72" s="109"/>
      <c r="V72" s="109">
        <v>71</v>
      </c>
      <c r="W72" s="109">
        <v>57</v>
      </c>
      <c r="X72" s="109">
        <v>40</v>
      </c>
      <c r="Y72" s="109">
        <v>51</v>
      </c>
      <c r="Z72" s="109">
        <v>97</v>
      </c>
    </row>
    <row r="73" spans="1:26" x14ac:dyDescent="0.25">
      <c r="S73" s="112" t="s">
        <v>46</v>
      </c>
      <c r="T73" s="112"/>
      <c r="U73" s="109"/>
      <c r="V73" s="109">
        <v>76</v>
      </c>
      <c r="W73" s="109">
        <v>65</v>
      </c>
      <c r="X73" s="109">
        <v>49</v>
      </c>
      <c r="Y73" s="109">
        <v>53</v>
      </c>
      <c r="Z73" s="109">
        <v>84</v>
      </c>
    </row>
    <row r="74" spans="1:26" x14ac:dyDescent="0.25">
      <c r="S74" s="112" t="s">
        <v>47</v>
      </c>
      <c r="T74" s="112"/>
      <c r="U74" s="109"/>
      <c r="V74" s="109">
        <v>45</v>
      </c>
      <c r="W74" s="109">
        <v>32</v>
      </c>
      <c r="X74" s="109">
        <v>27</v>
      </c>
      <c r="Y74" s="109">
        <v>30</v>
      </c>
      <c r="Z74" s="109">
        <v>87</v>
      </c>
    </row>
    <row r="75" spans="1:26" x14ac:dyDescent="0.25">
      <c r="S75" s="112" t="s">
        <v>48</v>
      </c>
      <c r="T75" s="112"/>
      <c r="U75" s="109"/>
      <c r="V75" s="109">
        <v>15</v>
      </c>
      <c r="W75" s="109">
        <v>22</v>
      </c>
      <c r="X75" s="109">
        <v>19</v>
      </c>
      <c r="Y75" s="109">
        <v>16</v>
      </c>
      <c r="Z75" s="109">
        <v>43</v>
      </c>
    </row>
    <row r="76" spans="1:26" x14ac:dyDescent="0.25">
      <c r="S76" s="112" t="s">
        <v>49</v>
      </c>
      <c r="T76" s="112"/>
      <c r="U76" s="109"/>
      <c r="V76" s="109">
        <v>0</v>
      </c>
      <c r="W76" s="109">
        <v>0</v>
      </c>
      <c r="X76" s="109">
        <v>5</v>
      </c>
      <c r="Y76" s="109">
        <v>8</v>
      </c>
      <c r="Z76" s="109">
        <v>13</v>
      </c>
    </row>
    <row r="77" spans="1:26" x14ac:dyDescent="0.25">
      <c r="S77" s="112" t="s">
        <v>50</v>
      </c>
      <c r="T77" s="112"/>
      <c r="U77" s="109"/>
      <c r="V77" s="109">
        <v>0</v>
      </c>
      <c r="W77" s="109">
        <v>0</v>
      </c>
      <c r="X77" s="109">
        <v>2</v>
      </c>
      <c r="Y77" s="109">
        <v>0</v>
      </c>
      <c r="Z77" s="109">
        <v>5</v>
      </c>
    </row>
    <row r="78" spans="1:26" x14ac:dyDescent="0.25">
      <c r="S78" s="112" t="s">
        <v>51</v>
      </c>
      <c r="T78" s="112"/>
      <c r="U78" s="109"/>
      <c r="V78" s="109">
        <v>0</v>
      </c>
      <c r="W78" s="109">
        <v>0</v>
      </c>
      <c r="X78" s="109">
        <v>0</v>
      </c>
      <c r="Y78" s="109">
        <v>0</v>
      </c>
      <c r="Z78" s="109">
        <v>0</v>
      </c>
    </row>
    <row r="79" spans="1:26" x14ac:dyDescent="0.25">
      <c r="S79" s="112" t="s">
        <v>52</v>
      </c>
      <c r="T79" s="112"/>
      <c r="U79" s="109"/>
      <c r="V79" s="109">
        <v>0</v>
      </c>
      <c r="W79" s="109">
        <v>0</v>
      </c>
      <c r="X79" s="109">
        <v>0</v>
      </c>
      <c r="Y79" s="109">
        <v>0</v>
      </c>
      <c r="Z79" s="109">
        <v>0</v>
      </c>
    </row>
    <row r="80" spans="1:26" x14ac:dyDescent="0.25">
      <c r="S80" s="115" t="s">
        <v>53</v>
      </c>
      <c r="T80" s="115"/>
      <c r="U80" s="109"/>
      <c r="V80" s="109">
        <v>908</v>
      </c>
      <c r="W80" s="109">
        <v>852</v>
      </c>
      <c r="X80" s="109">
        <v>664</v>
      </c>
      <c r="Y80" s="109">
        <v>721</v>
      </c>
      <c r="Z80" s="109">
        <v>1331</v>
      </c>
    </row>
    <row r="81" spans="1:30" x14ac:dyDescent="0.25">
      <c r="S81" s="125" t="s">
        <v>55</v>
      </c>
      <c r="T81" s="125"/>
      <c r="Y81" s="120"/>
      <c r="Z81" s="120"/>
    </row>
    <row r="82" spans="1:30" x14ac:dyDescent="0.25">
      <c r="S82" s="126" t="s">
        <v>35</v>
      </c>
      <c r="T82" s="126"/>
    </row>
    <row r="83" spans="1:30" ht="15.75" customHeight="1" x14ac:dyDescent="0.25">
      <c r="A83" s="45"/>
      <c r="B83" s="45"/>
      <c r="C83" s="145" t="str">
        <f>S1</f>
        <v>East Arnhem</v>
      </c>
      <c r="D83" s="145"/>
      <c r="E83" s="145"/>
      <c r="F83" s="145"/>
      <c r="G83" s="145"/>
      <c r="H83" s="46"/>
      <c r="I83" s="46"/>
      <c r="J83" s="146" t="str">
        <f>'State data for spotlight'!A1</f>
        <v>Northern Territory</v>
      </c>
      <c r="K83" s="146"/>
      <c r="L83" s="146"/>
      <c r="M83" s="146"/>
      <c r="N83" s="146"/>
      <c r="O83" s="146"/>
      <c r="S83" s="112" t="s">
        <v>56</v>
      </c>
      <c r="T83" s="112"/>
      <c r="U83" s="109"/>
      <c r="V83" s="109">
        <v>29</v>
      </c>
      <c r="W83" s="109">
        <v>32</v>
      </c>
      <c r="X83" s="109">
        <v>27</v>
      </c>
      <c r="Y83" s="109">
        <v>30</v>
      </c>
      <c r="Z83" s="109">
        <v>43</v>
      </c>
      <c r="AD83" s="114"/>
    </row>
    <row r="84" spans="1:30" ht="15" customHeight="1" x14ac:dyDescent="0.25">
      <c r="A84" s="45"/>
      <c r="B84" s="45"/>
      <c r="C84" s="47"/>
      <c r="D84" s="141" t="s">
        <v>0</v>
      </c>
      <c r="E84" s="141"/>
      <c r="F84" s="141" t="s">
        <v>130</v>
      </c>
      <c r="G84" s="141"/>
      <c r="H84" s="47"/>
      <c r="I84" s="47"/>
      <c r="J84" s="47"/>
      <c r="K84" s="47"/>
      <c r="L84" s="141" t="s">
        <v>0</v>
      </c>
      <c r="M84" s="141"/>
      <c r="N84" s="141" t="s">
        <v>130</v>
      </c>
      <c r="O84" s="141"/>
      <c r="S84" s="112" t="s">
        <v>57</v>
      </c>
      <c r="T84" s="112"/>
      <c r="U84" s="109"/>
      <c r="V84" s="109">
        <v>109</v>
      </c>
      <c r="W84" s="109">
        <v>94</v>
      </c>
      <c r="X84" s="109">
        <v>74</v>
      </c>
      <c r="Y84" s="109">
        <v>79</v>
      </c>
      <c r="Z84" s="109">
        <v>160</v>
      </c>
    </row>
    <row r="85" spans="1:30" ht="15" customHeight="1" x14ac:dyDescent="0.25">
      <c r="A85" s="45"/>
      <c r="B85" s="45"/>
      <c r="C85" s="55" t="s">
        <v>1</v>
      </c>
      <c r="D85" s="141" t="s">
        <v>2</v>
      </c>
      <c r="E85" s="141"/>
      <c r="F85" s="141" t="str">
        <f>"since "&amp;$V$2</f>
        <v>since 2018-19</v>
      </c>
      <c r="G85" s="141"/>
      <c r="H85" s="47"/>
      <c r="I85" s="47"/>
      <c r="J85" s="47"/>
      <c r="K85" s="55" t="s">
        <v>1</v>
      </c>
      <c r="L85" s="141" t="s">
        <v>2</v>
      </c>
      <c r="M85" s="141"/>
      <c r="N85" s="141" t="str">
        <f>"since "&amp;$V$2</f>
        <v>since 2018-19</v>
      </c>
      <c r="O85" s="141"/>
      <c r="S85" s="112" t="s">
        <v>125</v>
      </c>
      <c r="T85" s="112"/>
      <c r="U85" s="109"/>
      <c r="V85" s="109">
        <v>53</v>
      </c>
      <c r="W85" s="109">
        <v>43</v>
      </c>
      <c r="X85" s="109">
        <v>29</v>
      </c>
      <c r="Y85" s="109">
        <v>29</v>
      </c>
      <c r="Z85" s="109">
        <v>39</v>
      </c>
    </row>
    <row r="86" spans="1:30" ht="15" customHeight="1" x14ac:dyDescent="0.25">
      <c r="A86" s="48" t="s">
        <v>3</v>
      </c>
      <c r="B86" s="48"/>
      <c r="C86" s="56" t="str">
        <f t="shared" ref="C86:C91" si="3">AB4</f>
        <v>2,590</v>
      </c>
      <c r="D86" s="93">
        <f t="shared" ref="D86:D91" si="4">AD4</f>
        <v>0.80487804878048785</v>
      </c>
      <c r="E86" s="94">
        <f t="shared" ref="E86:E91" si="5">AD4</f>
        <v>0.80487804878048785</v>
      </c>
      <c r="F86" s="93">
        <f t="shared" ref="F86:F91" si="6">AF4</f>
        <v>0.41684901531728658</v>
      </c>
      <c r="G86" s="94">
        <f t="shared" ref="G86:G91" si="7">AF4</f>
        <v>0.41684901531728658</v>
      </c>
      <c r="H86" s="56"/>
      <c r="I86" s="56"/>
      <c r="J86" s="140" t="str">
        <f>'State data for spotlight'!J4</f>
        <v>231,839</v>
      </c>
      <c r="K86" s="140"/>
      <c r="L86" s="93">
        <f>'State data for spotlight'!L4</f>
        <v>1.5457054005518778E-2</v>
      </c>
      <c r="M86" s="94">
        <f>'State data for spotlight'!L4</f>
        <v>1.5457054005518778E-2</v>
      </c>
      <c r="N86" s="93">
        <f>'State data for spotlight'!N4</f>
        <v>0.12496785307033509</v>
      </c>
      <c r="O86" s="94">
        <f>'State data for spotlight'!N4</f>
        <v>0.12496785307033509</v>
      </c>
      <c r="S86" s="112" t="s">
        <v>126</v>
      </c>
      <c r="T86" s="112"/>
      <c r="U86" s="109"/>
      <c r="V86" s="109">
        <v>166</v>
      </c>
      <c r="W86" s="109">
        <v>118</v>
      </c>
      <c r="X86" s="109">
        <v>95</v>
      </c>
      <c r="Y86" s="109">
        <v>93</v>
      </c>
      <c r="Z86" s="109">
        <v>194</v>
      </c>
    </row>
    <row r="87" spans="1:30" ht="15" customHeight="1" x14ac:dyDescent="0.25">
      <c r="A87" s="95" t="s">
        <v>4</v>
      </c>
      <c r="B87" s="48"/>
      <c r="C87" s="56" t="str">
        <f t="shared" si="3"/>
        <v>1,248</v>
      </c>
      <c r="D87" s="93">
        <f t="shared" si="4"/>
        <v>0.76022566995768681</v>
      </c>
      <c r="E87" s="94">
        <f t="shared" si="5"/>
        <v>0.76022566995768681</v>
      </c>
      <c r="F87" s="93">
        <f t="shared" si="6"/>
        <v>0.35504885993485336</v>
      </c>
      <c r="G87" s="94">
        <f t="shared" si="7"/>
        <v>0.35504885993485336</v>
      </c>
      <c r="H87" s="56"/>
      <c r="I87" s="56"/>
      <c r="J87" s="140" t="str">
        <f>'State data for spotlight'!J5</f>
        <v>120,390</v>
      </c>
      <c r="K87" s="140"/>
      <c r="L87" s="93">
        <f>'State data for spotlight'!L5</f>
        <v>2.2967702465013229E-2</v>
      </c>
      <c r="M87" s="94">
        <f>'State data for spotlight'!L5</f>
        <v>2.2967702465013229E-2</v>
      </c>
      <c r="N87" s="93">
        <f>'State data for spotlight'!N5</f>
        <v>0.11692504661972225</v>
      </c>
      <c r="O87" s="94">
        <f>'State data for spotlight'!N5</f>
        <v>0.11692504661972225</v>
      </c>
      <c r="S87" s="112" t="s">
        <v>127</v>
      </c>
      <c r="T87" s="112"/>
      <c r="U87" s="109"/>
      <c r="V87" s="109">
        <v>17</v>
      </c>
      <c r="W87" s="109">
        <v>12</v>
      </c>
      <c r="X87" s="109">
        <v>10</v>
      </c>
      <c r="Y87" s="109">
        <v>10</v>
      </c>
      <c r="Z87" s="109">
        <v>18</v>
      </c>
    </row>
    <row r="88" spans="1:30" ht="15" customHeight="1" x14ac:dyDescent="0.25">
      <c r="A88" s="95" t="s">
        <v>5</v>
      </c>
      <c r="B88" s="48"/>
      <c r="C88" s="56" t="str">
        <f t="shared" si="3"/>
        <v>1,332</v>
      </c>
      <c r="D88" s="93">
        <f t="shared" si="4"/>
        <v>0.84487534626038774</v>
      </c>
      <c r="E88" s="94">
        <f t="shared" si="5"/>
        <v>0.84487534626038774</v>
      </c>
      <c r="F88" s="93">
        <f t="shared" si="6"/>
        <v>0.46373626373626364</v>
      </c>
      <c r="G88" s="94">
        <f t="shared" si="7"/>
        <v>0.46373626373626364</v>
      </c>
      <c r="H88" s="56"/>
      <c r="I88" s="56"/>
      <c r="J88" s="140" t="str">
        <f>'State data for spotlight'!J6</f>
        <v>111,242</v>
      </c>
      <c r="K88" s="140"/>
      <c r="L88" s="93">
        <f>'State data for spotlight'!L6</f>
        <v>7.5081738563393952E-3</v>
      </c>
      <c r="M88" s="94">
        <f>'State data for spotlight'!L6</f>
        <v>7.5081738563393952E-3</v>
      </c>
      <c r="N88" s="93">
        <f>'State data for spotlight'!N6</f>
        <v>0.13162365339816695</v>
      </c>
      <c r="O88" s="94">
        <f>'State data for spotlight'!N6</f>
        <v>0.13162365339816695</v>
      </c>
      <c r="S88" s="112" t="s">
        <v>128</v>
      </c>
      <c r="T88" s="112"/>
      <c r="U88" s="109"/>
      <c r="V88" s="109">
        <v>16</v>
      </c>
      <c r="W88" s="109">
        <v>5</v>
      </c>
      <c r="X88" s="109">
        <v>8</v>
      </c>
      <c r="Y88" s="109">
        <v>7</v>
      </c>
      <c r="Z88" s="109">
        <v>21</v>
      </c>
    </row>
    <row r="89" spans="1:30" ht="15" customHeight="1" x14ac:dyDescent="0.25">
      <c r="A89" s="48" t="s">
        <v>6</v>
      </c>
      <c r="B89" s="48"/>
      <c r="C89" s="56" t="str">
        <f t="shared" si="3"/>
        <v>1,892</v>
      </c>
      <c r="D89" s="93">
        <f t="shared" si="4"/>
        <v>0.87698412698412698</v>
      </c>
      <c r="E89" s="94">
        <f t="shared" si="5"/>
        <v>0.87698412698412698</v>
      </c>
      <c r="F89" s="93">
        <f t="shared" si="6"/>
        <v>0.35142857142857142</v>
      </c>
      <c r="G89" s="94">
        <f t="shared" si="7"/>
        <v>0.35142857142857142</v>
      </c>
      <c r="H89" s="56"/>
      <c r="I89" s="56"/>
      <c r="J89" s="140" t="str">
        <f>'State data for spotlight'!J7</f>
        <v>142,883</v>
      </c>
      <c r="K89" s="140"/>
      <c r="L89" s="93">
        <f>'State data for spotlight'!L7</f>
        <v>2.3575849618889366E-2</v>
      </c>
      <c r="M89" s="94">
        <f>'State data for spotlight'!L7</f>
        <v>2.3575849618889366E-2</v>
      </c>
      <c r="N89" s="93">
        <f>'State data for spotlight'!N7</f>
        <v>4.6355627485298756E-2</v>
      </c>
      <c r="O89" s="94">
        <f>'State data for spotlight'!N7</f>
        <v>4.6355627485298756E-2</v>
      </c>
      <c r="S89" s="112" t="s">
        <v>129</v>
      </c>
      <c r="T89" s="112"/>
      <c r="U89" s="109"/>
      <c r="V89" s="109">
        <v>44</v>
      </c>
      <c r="W89" s="109">
        <v>25</v>
      </c>
      <c r="X89" s="109">
        <v>19</v>
      </c>
      <c r="Y89" s="109">
        <v>20</v>
      </c>
      <c r="Z89" s="109">
        <v>45</v>
      </c>
    </row>
    <row r="90" spans="1:30" ht="15" customHeight="1" x14ac:dyDescent="0.25">
      <c r="A90" s="48" t="s">
        <v>95</v>
      </c>
      <c r="B90" s="48"/>
      <c r="C90" s="56" t="str">
        <f t="shared" si="3"/>
        <v>$19,203</v>
      </c>
      <c r="D90" s="93">
        <f t="shared" si="4"/>
        <v>-2.0305202817749723E-4</v>
      </c>
      <c r="E90" s="94">
        <f t="shared" si="5"/>
        <v>-2.0305202817749723E-4</v>
      </c>
      <c r="F90" s="93">
        <f t="shared" si="6"/>
        <v>-9.4298082192814547E-2</v>
      </c>
      <c r="G90" s="94">
        <f t="shared" si="7"/>
        <v>-9.4298082192814547E-2</v>
      </c>
      <c r="H90" s="56"/>
      <c r="I90" s="56"/>
      <c r="J90" s="56"/>
      <c r="K90" s="56" t="str">
        <f>'State data for spotlight'!J8</f>
        <v>$52,157</v>
      </c>
      <c r="L90" s="93">
        <f>'State data for spotlight'!L8</f>
        <v>3.730443858580057E-2</v>
      </c>
      <c r="M90" s="94">
        <f>'State data for spotlight'!L8</f>
        <v>3.730443858580057E-2</v>
      </c>
      <c r="N90" s="93">
        <f>'State data for spotlight'!N8</f>
        <v>6.8432071451983045E-2</v>
      </c>
      <c r="O90" s="94">
        <f>'State data for spotlight'!N8</f>
        <v>6.8432071451983045E-2</v>
      </c>
      <c r="S90" s="112" t="s">
        <v>58</v>
      </c>
      <c r="T90" s="112"/>
      <c r="U90" s="109"/>
      <c r="V90" s="109">
        <v>103</v>
      </c>
      <c r="W90" s="109">
        <v>85</v>
      </c>
      <c r="X90" s="109">
        <v>60</v>
      </c>
      <c r="Y90" s="109">
        <v>57</v>
      </c>
      <c r="Z90" s="109">
        <v>108</v>
      </c>
    </row>
    <row r="91" spans="1:30" ht="15" customHeight="1" x14ac:dyDescent="0.25">
      <c r="A91" s="48" t="s">
        <v>7</v>
      </c>
      <c r="B91" s="48"/>
      <c r="C91" s="56" t="str">
        <f t="shared" si="3"/>
        <v>$61.5 mil</v>
      </c>
      <c r="D91" s="93">
        <f t="shared" si="4"/>
        <v>0.84812459472818702</v>
      </c>
      <c r="E91" s="94">
        <f t="shared" si="5"/>
        <v>0.84812459472818702</v>
      </c>
      <c r="F91" s="93">
        <f t="shared" si="6"/>
        <v>0.27864852933139139</v>
      </c>
      <c r="G91" s="94">
        <f t="shared" si="7"/>
        <v>0.27864852933139139</v>
      </c>
      <c r="H91" s="56"/>
      <c r="I91" s="56"/>
      <c r="J91" s="56"/>
      <c r="K91" s="56" t="str">
        <f>'State data for spotlight'!J9</f>
        <v>$10.7 bil</v>
      </c>
      <c r="L91" s="93">
        <f>'State data for spotlight'!L9</f>
        <v>6.1565168558201044E-2</v>
      </c>
      <c r="M91" s="94">
        <f>'State data for spotlight'!L9</f>
        <v>6.1565168558201044E-2</v>
      </c>
      <c r="N91" s="93">
        <f>'State data for spotlight'!N9</f>
        <v>0.18858544211512585</v>
      </c>
      <c r="O91" s="94">
        <f>'State data for spotlight'!N9</f>
        <v>0.18858544211512585</v>
      </c>
      <c r="S91" s="115" t="s">
        <v>53</v>
      </c>
      <c r="T91" s="115"/>
      <c r="U91" s="109"/>
      <c r="V91" s="109">
        <v>717</v>
      </c>
      <c r="W91" s="109">
        <v>654</v>
      </c>
      <c r="X91" s="109">
        <v>497</v>
      </c>
      <c r="Y91" s="109">
        <v>505</v>
      </c>
      <c r="Z91" s="109">
        <v>896</v>
      </c>
    </row>
    <row r="92" spans="1:30" ht="15" customHeight="1" x14ac:dyDescent="0.25">
      <c r="S92" s="126" t="s">
        <v>54</v>
      </c>
      <c r="T92" s="126"/>
    </row>
    <row r="93" spans="1:30" ht="15" customHeight="1" x14ac:dyDescent="0.25">
      <c r="A93" s="135" t="s">
        <v>131</v>
      </c>
      <c r="S93" s="112" t="s">
        <v>56</v>
      </c>
      <c r="T93" s="112"/>
      <c r="U93" s="109"/>
      <c r="V93" s="109">
        <v>24</v>
      </c>
      <c r="W93" s="109">
        <v>19</v>
      </c>
      <c r="X93" s="109">
        <v>14</v>
      </c>
      <c r="Y93" s="109">
        <v>20</v>
      </c>
      <c r="Z93" s="109">
        <v>55</v>
      </c>
    </row>
    <row r="94" spans="1:30" ht="15" customHeight="1" x14ac:dyDescent="0.25">
      <c r="A94" s="136" t="s">
        <v>132</v>
      </c>
      <c r="S94" s="112" t="s">
        <v>57</v>
      </c>
      <c r="T94" s="112"/>
      <c r="U94" s="109"/>
      <c r="V94" s="109">
        <v>122</v>
      </c>
      <c r="W94" s="109">
        <v>135</v>
      </c>
      <c r="X94" s="109">
        <v>119</v>
      </c>
      <c r="Y94" s="109">
        <v>113</v>
      </c>
      <c r="Z94" s="109">
        <v>181</v>
      </c>
    </row>
    <row r="95" spans="1:30" ht="15" customHeight="1" x14ac:dyDescent="0.25">
      <c r="A95" s="137" t="s">
        <v>159</v>
      </c>
      <c r="S95" s="112" t="s">
        <v>125</v>
      </c>
      <c r="T95" s="112"/>
      <c r="U95" s="109"/>
      <c r="V95" s="109">
        <v>10</v>
      </c>
      <c r="W95" s="109">
        <v>5</v>
      </c>
      <c r="X95" s="109">
        <v>4</v>
      </c>
      <c r="Y95" s="109">
        <v>10</v>
      </c>
      <c r="Z95" s="109">
        <v>14</v>
      </c>
    </row>
    <row r="96" spans="1:30" ht="15" customHeight="1" x14ac:dyDescent="0.25">
      <c r="A96" s="135" t="s">
        <v>151</v>
      </c>
      <c r="S96" s="112" t="s">
        <v>126</v>
      </c>
      <c r="T96" s="112"/>
      <c r="U96" s="109"/>
      <c r="V96" s="109">
        <v>212</v>
      </c>
      <c r="W96" s="109">
        <v>166</v>
      </c>
      <c r="X96" s="109">
        <v>110</v>
      </c>
      <c r="Y96" s="109">
        <v>130</v>
      </c>
      <c r="Z96" s="109">
        <v>273</v>
      </c>
    </row>
    <row r="97" spans="1:32" ht="15" customHeight="1" x14ac:dyDescent="0.25">
      <c r="A97" s="137" t="s">
        <v>164</v>
      </c>
      <c r="S97" s="112" t="s">
        <v>127</v>
      </c>
      <c r="T97" s="112"/>
      <c r="U97" s="109"/>
      <c r="V97" s="109">
        <v>82</v>
      </c>
      <c r="W97" s="109">
        <v>73</v>
      </c>
      <c r="X97" s="109">
        <v>42</v>
      </c>
      <c r="Y97" s="109">
        <v>44</v>
      </c>
      <c r="Z97" s="109">
        <v>83</v>
      </c>
    </row>
    <row r="98" spans="1:32" ht="15" customHeight="1" x14ac:dyDescent="0.25">
      <c r="A98" s="137" t="s">
        <v>167</v>
      </c>
      <c r="S98" s="112" t="s">
        <v>128</v>
      </c>
      <c r="T98" s="112"/>
      <c r="U98" s="109"/>
      <c r="V98" s="109">
        <v>48</v>
      </c>
      <c r="W98" s="109">
        <v>42</v>
      </c>
      <c r="X98" s="109">
        <v>16</v>
      </c>
      <c r="Y98" s="109">
        <v>19</v>
      </c>
      <c r="Z98" s="109">
        <v>44</v>
      </c>
    </row>
    <row r="99" spans="1:32" ht="15" customHeight="1" x14ac:dyDescent="0.25">
      <c r="S99" s="112" t="s">
        <v>129</v>
      </c>
      <c r="T99" s="112"/>
      <c r="U99" s="109"/>
      <c r="V99" s="109">
        <v>3</v>
      </c>
      <c r="W99" s="109">
        <v>6</v>
      </c>
      <c r="X99" s="109">
        <v>5</v>
      </c>
      <c r="Y99" s="109">
        <v>3</v>
      </c>
      <c r="Z99" s="109">
        <v>9</v>
      </c>
    </row>
    <row r="100" spans="1:32" ht="15" customHeight="1" x14ac:dyDescent="0.25">
      <c r="S100" s="112" t="s">
        <v>58</v>
      </c>
      <c r="T100" s="112"/>
      <c r="U100" s="109"/>
      <c r="V100" s="109">
        <v>38</v>
      </c>
      <c r="W100" s="109">
        <v>34</v>
      </c>
      <c r="X100" s="109">
        <v>29</v>
      </c>
      <c r="Y100" s="109">
        <v>27</v>
      </c>
      <c r="Z100" s="109">
        <v>55</v>
      </c>
    </row>
    <row r="101" spans="1:32" x14ac:dyDescent="0.25">
      <c r="A101" s="16"/>
      <c r="S101" s="115" t="s">
        <v>53</v>
      </c>
      <c r="T101" s="115"/>
      <c r="U101" s="109"/>
      <c r="V101" s="109">
        <v>685</v>
      </c>
      <c r="W101" s="109">
        <v>650</v>
      </c>
      <c r="X101" s="109">
        <v>484</v>
      </c>
      <c r="Y101" s="109">
        <v>497</v>
      </c>
      <c r="Z101" s="109">
        <v>980</v>
      </c>
    </row>
    <row r="102" spans="1:32" x14ac:dyDescent="0.25">
      <c r="S102" s="112"/>
      <c r="T102" s="112"/>
      <c r="Y102" s="120"/>
      <c r="Z102" s="120"/>
    </row>
    <row r="103" spans="1:32" x14ac:dyDescent="0.25">
      <c r="A103" s="17"/>
      <c r="S103" s="125" t="s">
        <v>13</v>
      </c>
      <c r="T103" s="125"/>
      <c r="U103" s="103"/>
      <c r="V103" s="103" t="s">
        <v>133</v>
      </c>
      <c r="W103" s="103" t="s">
        <v>154</v>
      </c>
      <c r="X103" s="103" t="s">
        <v>162</v>
      </c>
      <c r="Y103" s="103" t="s">
        <v>165</v>
      </c>
      <c r="Z103" s="103" t="s">
        <v>169</v>
      </c>
      <c r="AB103" s="122" t="s">
        <v>24</v>
      </c>
      <c r="AC103" s="103"/>
      <c r="AD103" s="103" t="s">
        <v>32</v>
      </c>
      <c r="AE103" s="103"/>
      <c r="AF103" s="103"/>
    </row>
    <row r="104" spans="1:32" x14ac:dyDescent="0.25">
      <c r="A104" s="18"/>
      <c r="S104" s="112" t="s">
        <v>14</v>
      </c>
      <c r="T104" s="112"/>
      <c r="U104" s="109"/>
      <c r="V104" s="109">
        <v>1152</v>
      </c>
      <c r="W104" s="109">
        <v>965</v>
      </c>
      <c r="X104" s="109">
        <v>910</v>
      </c>
      <c r="Y104" s="109">
        <v>940</v>
      </c>
      <c r="Z104" s="109">
        <v>1799</v>
      </c>
      <c r="AB104" s="106" t="str">
        <f>TEXT(Z104,"###,###")</f>
        <v>1,799</v>
      </c>
      <c r="AD104" s="127">
        <f>Z104/($Z$4)*100</f>
        <v>69.459459459459467</v>
      </c>
      <c r="AF104" s="106"/>
    </row>
    <row r="105" spans="1:32" x14ac:dyDescent="0.25">
      <c r="S105" s="112" t="s">
        <v>17</v>
      </c>
      <c r="T105" s="112"/>
      <c r="U105" s="109"/>
      <c r="V105" s="109">
        <v>641</v>
      </c>
      <c r="W105" s="109">
        <v>577</v>
      </c>
      <c r="X105" s="109">
        <v>422</v>
      </c>
      <c r="Y105" s="109">
        <v>475</v>
      </c>
      <c r="Z105" s="109">
        <v>762</v>
      </c>
      <c r="AB105" s="106" t="str">
        <f>TEXT(Z105,"###,###")</f>
        <v>762</v>
      </c>
      <c r="AD105" s="127">
        <f>Z105/($Z$4)*100</f>
        <v>29.420849420849422</v>
      </c>
      <c r="AF105" s="106"/>
    </row>
    <row r="106" spans="1:32" x14ac:dyDescent="0.25">
      <c r="S106" s="115" t="s">
        <v>53</v>
      </c>
      <c r="T106" s="115"/>
      <c r="U106" s="117"/>
      <c r="V106" s="117">
        <v>1793</v>
      </c>
      <c r="W106" s="117">
        <v>1542</v>
      </c>
      <c r="X106" s="117">
        <v>1332</v>
      </c>
      <c r="Y106" s="117">
        <v>1415</v>
      </c>
      <c r="Z106" s="117">
        <v>2561</v>
      </c>
      <c r="AB106" s="106"/>
      <c r="AD106" s="127"/>
      <c r="AF106" s="106"/>
    </row>
    <row r="107" spans="1:32" x14ac:dyDescent="0.25">
      <c r="S107" s="125" t="s">
        <v>18</v>
      </c>
      <c r="T107" s="125"/>
      <c r="U107" s="109"/>
      <c r="V107" s="109"/>
      <c r="W107" s="109"/>
      <c r="X107" s="109"/>
      <c r="Y107" s="109"/>
      <c r="Z107" s="109"/>
    </row>
    <row r="108" spans="1:32" x14ac:dyDescent="0.25">
      <c r="S108" s="112" t="s">
        <v>19</v>
      </c>
      <c r="T108" s="112"/>
      <c r="U108" s="109"/>
      <c r="V108" s="109">
        <v>50</v>
      </c>
      <c r="W108" s="109">
        <v>89</v>
      </c>
      <c r="X108" s="109">
        <v>104</v>
      </c>
      <c r="Y108" s="109">
        <v>45</v>
      </c>
      <c r="Z108" s="109">
        <v>114</v>
      </c>
      <c r="AB108" s="106" t="str">
        <f>TEXT(Z108,"###,###")</f>
        <v>114</v>
      </c>
      <c r="AD108" s="127">
        <f>Z108/($Z$4)*100</f>
        <v>4.4015444015444016</v>
      </c>
      <c r="AF108" s="106"/>
    </row>
    <row r="109" spans="1:32" x14ac:dyDescent="0.25">
      <c r="S109" s="112" t="s">
        <v>20</v>
      </c>
      <c r="T109" s="112"/>
      <c r="U109" s="109"/>
      <c r="V109" s="109">
        <v>162</v>
      </c>
      <c r="W109" s="109">
        <v>312</v>
      </c>
      <c r="X109" s="109">
        <v>179</v>
      </c>
      <c r="Y109" s="109">
        <v>253</v>
      </c>
      <c r="Z109" s="109">
        <v>274</v>
      </c>
      <c r="AB109" s="106" t="str">
        <f>TEXT(Z109,"###,###")</f>
        <v>274</v>
      </c>
      <c r="AD109" s="127">
        <f>Z109/($Z$4)*100</f>
        <v>10.579150579150578</v>
      </c>
      <c r="AF109" s="106"/>
    </row>
    <row r="110" spans="1:32" x14ac:dyDescent="0.25">
      <c r="S110" s="112" t="s">
        <v>21</v>
      </c>
      <c r="T110" s="112"/>
      <c r="U110" s="109"/>
      <c r="V110" s="109">
        <v>586</v>
      </c>
      <c r="W110" s="109">
        <v>367</v>
      </c>
      <c r="X110" s="109">
        <v>367</v>
      </c>
      <c r="Y110" s="109">
        <v>399</v>
      </c>
      <c r="Z110" s="109">
        <v>959</v>
      </c>
      <c r="AB110" s="106" t="str">
        <f>TEXT(Z110,"###,###")</f>
        <v>959</v>
      </c>
      <c r="AD110" s="127">
        <f>Z110/($Z$4)*100</f>
        <v>37.027027027027025</v>
      </c>
      <c r="AF110" s="106"/>
    </row>
    <row r="111" spans="1:32" x14ac:dyDescent="0.25">
      <c r="S111" s="112" t="s">
        <v>22</v>
      </c>
      <c r="T111" s="112"/>
      <c r="U111" s="109"/>
      <c r="V111" s="109">
        <v>995</v>
      </c>
      <c r="W111" s="109">
        <v>913</v>
      </c>
      <c r="X111" s="109">
        <v>682</v>
      </c>
      <c r="Y111" s="109">
        <v>717</v>
      </c>
      <c r="Z111" s="109">
        <v>1219</v>
      </c>
      <c r="AB111" s="106" t="str">
        <f>TEXT(Z111,"###,###")</f>
        <v>1,219</v>
      </c>
      <c r="AD111" s="127">
        <f>Z111/($Z$4)*100</f>
        <v>47.06563706563707</v>
      </c>
      <c r="AF111" s="106"/>
    </row>
    <row r="112" spans="1:32" x14ac:dyDescent="0.25">
      <c r="S112" s="115" t="s">
        <v>53</v>
      </c>
      <c r="T112" s="115"/>
      <c r="U112" s="109"/>
      <c r="V112" s="109">
        <v>1825</v>
      </c>
      <c r="W112" s="109">
        <v>1708</v>
      </c>
      <c r="X112" s="109">
        <v>1352</v>
      </c>
      <c r="Y112" s="109">
        <v>1434</v>
      </c>
      <c r="Z112" s="109">
        <v>2589</v>
      </c>
    </row>
    <row r="113" spans="19:32" x14ac:dyDescent="0.25">
      <c r="AB113" s="122" t="s">
        <v>24</v>
      </c>
      <c r="AC113" s="103"/>
      <c r="AD113" s="103" t="s">
        <v>122</v>
      </c>
      <c r="AF113" s="103" t="s">
        <v>123</v>
      </c>
    </row>
    <row r="114" spans="19:32" x14ac:dyDescent="0.25">
      <c r="S114" s="112" t="s">
        <v>86</v>
      </c>
      <c r="T114" s="109"/>
      <c r="U114" s="109"/>
      <c r="V114" s="109"/>
      <c r="W114" s="109"/>
      <c r="X114" s="109"/>
      <c r="Y114" s="109"/>
      <c r="Z114" s="109"/>
      <c r="AB114" s="106"/>
      <c r="AD114" s="107"/>
      <c r="AF114" s="107"/>
    </row>
    <row r="115" spans="19:32" x14ac:dyDescent="0.25">
      <c r="S115" s="112" t="s">
        <v>87</v>
      </c>
      <c r="T115" s="109"/>
      <c r="U115" s="109"/>
      <c r="V115" s="109"/>
      <c r="W115" s="109"/>
      <c r="X115" s="109"/>
      <c r="Y115" s="109"/>
      <c r="Z115" s="109"/>
      <c r="AB115" s="106"/>
      <c r="AD115" s="107"/>
      <c r="AF115" s="107"/>
    </row>
    <row r="116" spans="19:32" x14ac:dyDescent="0.25">
      <c r="S116" s="115" t="s">
        <v>53</v>
      </c>
      <c r="T116" s="117"/>
      <c r="U116" s="117"/>
      <c r="V116" s="117"/>
      <c r="W116" s="117"/>
      <c r="X116" s="117"/>
      <c r="Y116" s="117"/>
      <c r="Z116" s="117"/>
    </row>
    <row r="118" spans="19:32" x14ac:dyDescent="0.25">
      <c r="S118" s="98" t="s">
        <v>96</v>
      </c>
      <c r="T118" s="128"/>
      <c r="U118" s="128"/>
      <c r="V118" s="128">
        <v>39.43</v>
      </c>
      <c r="W118" s="128">
        <v>38.49</v>
      </c>
      <c r="X118" s="128">
        <v>39.270000000000003</v>
      </c>
      <c r="Y118" s="128">
        <v>39.35</v>
      </c>
      <c r="Z118" s="128">
        <v>39.18</v>
      </c>
      <c r="AB118" s="106" t="str">
        <f>TEXT(Z118,"##.0")</f>
        <v>39.2</v>
      </c>
    </row>
    <row r="120" spans="19:32" x14ac:dyDescent="0.25">
      <c r="S120" s="98" t="s">
        <v>97</v>
      </c>
      <c r="T120" s="109"/>
      <c r="U120" s="109"/>
      <c r="V120" s="109">
        <v>1380</v>
      </c>
      <c r="W120" s="109">
        <v>1274</v>
      </c>
      <c r="X120" s="109">
        <v>960</v>
      </c>
      <c r="Y120" s="109">
        <v>985</v>
      </c>
      <c r="Z120" s="109">
        <v>1849</v>
      </c>
      <c r="AB120" s="106" t="str">
        <f>TEXT(Z120,"###,###")</f>
        <v>1,849</v>
      </c>
    </row>
    <row r="121" spans="19:32" x14ac:dyDescent="0.25">
      <c r="S121" s="98" t="s">
        <v>98</v>
      </c>
      <c r="T121" s="109"/>
      <c r="U121" s="109"/>
      <c r="V121" s="109">
        <v>7</v>
      </c>
      <c r="W121" s="109">
        <v>6</v>
      </c>
      <c r="X121" s="109">
        <v>6</v>
      </c>
      <c r="Y121" s="109">
        <v>4</v>
      </c>
      <c r="Z121" s="109">
        <v>11</v>
      </c>
      <c r="AB121" s="106" t="str">
        <f>TEXT(Z121,"###,###")</f>
        <v>11</v>
      </c>
    </row>
    <row r="122" spans="19:32" x14ac:dyDescent="0.25">
      <c r="S122" s="98" t="s">
        <v>99</v>
      </c>
      <c r="T122" s="109"/>
      <c r="U122" s="109"/>
      <c r="V122" s="109">
        <v>21</v>
      </c>
      <c r="W122" s="109">
        <v>21</v>
      </c>
      <c r="X122" s="109">
        <v>18</v>
      </c>
      <c r="Y122" s="109">
        <v>15</v>
      </c>
      <c r="Z122" s="109">
        <v>33</v>
      </c>
      <c r="AB122" s="106" t="str">
        <f>TEXT(Z122,"###,###")</f>
        <v>33</v>
      </c>
    </row>
    <row r="123" spans="19:32" x14ac:dyDescent="0.25">
      <c r="AB123" s="122" t="s">
        <v>24</v>
      </c>
      <c r="AC123" s="103"/>
      <c r="AD123" s="103" t="s">
        <v>32</v>
      </c>
      <c r="AE123" s="103"/>
      <c r="AF123" s="103"/>
    </row>
    <row r="124" spans="19:32" x14ac:dyDescent="0.25">
      <c r="S124" s="98" t="s">
        <v>100</v>
      </c>
      <c r="T124" s="109"/>
      <c r="U124" s="109"/>
      <c r="V124" s="109">
        <v>1401</v>
      </c>
      <c r="W124" s="109">
        <v>1295</v>
      </c>
      <c r="X124" s="109">
        <v>978</v>
      </c>
      <c r="Y124" s="109">
        <v>1000</v>
      </c>
      <c r="Z124" s="109">
        <v>1882</v>
      </c>
      <c r="AB124" s="106" t="str">
        <f>TEXT(Z124,"###,###")</f>
        <v>1,882</v>
      </c>
      <c r="AD124" s="124">
        <f>Z124/$Z$7*100</f>
        <v>99.471458773784363</v>
      </c>
    </row>
    <row r="125" spans="19:32" x14ac:dyDescent="0.25">
      <c r="S125" s="98" t="s">
        <v>101</v>
      </c>
      <c r="T125" s="109"/>
      <c r="U125" s="109"/>
      <c r="V125" s="109">
        <v>28</v>
      </c>
      <c r="W125" s="109">
        <v>27</v>
      </c>
      <c r="X125" s="109">
        <v>24</v>
      </c>
      <c r="Y125" s="109">
        <v>19</v>
      </c>
      <c r="Z125" s="109">
        <v>44</v>
      </c>
      <c r="AB125" s="106" t="str">
        <f>TEXT(Z125,"###,###")</f>
        <v>44</v>
      </c>
      <c r="AD125" s="124">
        <f>Z125/$Z$7*100</f>
        <v>2.3255813953488373</v>
      </c>
    </row>
    <row r="127" spans="19:32" x14ac:dyDescent="0.25">
      <c r="S127" s="98" t="s">
        <v>102</v>
      </c>
      <c r="T127" s="109"/>
      <c r="U127" s="109"/>
      <c r="V127" s="109">
        <v>719</v>
      </c>
      <c r="W127" s="109">
        <v>654</v>
      </c>
      <c r="X127" s="109">
        <v>491</v>
      </c>
      <c r="Y127" s="109">
        <v>505</v>
      </c>
      <c r="Z127" s="109">
        <v>897</v>
      </c>
      <c r="AB127" s="106" t="str">
        <f>TEXT(Z127,"###,###")</f>
        <v>897</v>
      </c>
      <c r="AD127" s="124">
        <f>Z127/$Z$7*100</f>
        <v>47.41014799154334</v>
      </c>
    </row>
    <row r="128" spans="19:32" x14ac:dyDescent="0.25">
      <c r="S128" s="98" t="s">
        <v>103</v>
      </c>
      <c r="T128" s="109"/>
      <c r="U128" s="109"/>
      <c r="V128" s="109">
        <v>689</v>
      </c>
      <c r="W128" s="109">
        <v>647</v>
      </c>
      <c r="X128" s="109">
        <v>484</v>
      </c>
      <c r="Y128" s="109">
        <v>501</v>
      </c>
      <c r="Z128" s="109">
        <v>976</v>
      </c>
      <c r="AB128" s="106" t="str">
        <f>TEXT(Z128,"###,###")</f>
        <v>976</v>
      </c>
      <c r="AD128" s="124">
        <f>Z128/$Z$7*100</f>
        <v>51.585623678646932</v>
      </c>
    </row>
    <row r="130" spans="19:20" x14ac:dyDescent="0.25">
      <c r="S130" s="98" t="s">
        <v>155</v>
      </c>
      <c r="T130" s="124">
        <v>97.727272727272734</v>
      </c>
    </row>
    <row r="131" spans="19:20" x14ac:dyDescent="0.25">
      <c r="S131" s="98" t="s">
        <v>156</v>
      </c>
      <c r="T131" s="124">
        <v>0.58139534883720934</v>
      </c>
    </row>
    <row r="132" spans="19:20" x14ac:dyDescent="0.25">
      <c r="S132" s="98" t="s">
        <v>157</v>
      </c>
      <c r="T132" s="124">
        <v>1.7441860465116279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DF1B5D10-7E0F-4854-BEC2-BFDC5F5B4F3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E548E59E-9147-4980-9692-5AA6EA517BC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DD968FA3-C250-484D-B1C5-2531A812072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41AB550-AF20-48FB-8DC6-7F4A1880622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18</vt:i4>
      </vt:variant>
    </vt:vector>
  </HeadingPairs>
  <TitlesOfParts>
    <vt:vector size="38" baseType="lpstr">
      <vt:lpstr>Contents</vt:lpstr>
      <vt:lpstr>Table 13.1</vt:lpstr>
      <vt:lpstr>Table 13.2</vt:lpstr>
      <vt:lpstr>Table 13.3</vt:lpstr>
      <vt:lpstr>Table 13.4</vt:lpstr>
      <vt:lpstr>Table 13.5</vt:lpstr>
      <vt:lpstr>Table 13.6</vt:lpstr>
      <vt:lpstr>Table 13.7</vt:lpstr>
      <vt:lpstr>Table 13.8</vt:lpstr>
      <vt:lpstr>Table 13.9</vt:lpstr>
      <vt:lpstr>Table 13.10</vt:lpstr>
      <vt:lpstr>Table 13.11</vt:lpstr>
      <vt:lpstr>Table 13.12</vt:lpstr>
      <vt:lpstr>Table 13.13</vt:lpstr>
      <vt:lpstr>Table 13.14</vt:lpstr>
      <vt:lpstr>Table 13.15</vt:lpstr>
      <vt:lpstr>Table 13.16</vt:lpstr>
      <vt:lpstr>Table 13.17</vt:lpstr>
      <vt:lpstr>Table 13.18</vt:lpstr>
      <vt:lpstr>State data for spotlight</vt:lpstr>
      <vt:lpstr>'Table 13.1'!Print_Area</vt:lpstr>
      <vt:lpstr>'Table 13.10'!Print_Area</vt:lpstr>
      <vt:lpstr>'Table 13.11'!Print_Area</vt:lpstr>
      <vt:lpstr>'Table 13.12'!Print_Area</vt:lpstr>
      <vt:lpstr>'Table 13.13'!Print_Area</vt:lpstr>
      <vt:lpstr>'Table 13.14'!Print_Area</vt:lpstr>
      <vt:lpstr>'Table 13.15'!Print_Area</vt:lpstr>
      <vt:lpstr>'Table 13.16'!Print_Area</vt:lpstr>
      <vt:lpstr>'Table 13.17'!Print_Area</vt:lpstr>
      <vt:lpstr>'Table 13.18'!Print_Area</vt:lpstr>
      <vt:lpstr>'Table 13.2'!Print_Area</vt:lpstr>
      <vt:lpstr>'Table 13.3'!Print_Area</vt:lpstr>
      <vt:lpstr>'Table 13.4'!Print_Area</vt:lpstr>
      <vt:lpstr>'Table 13.5'!Print_Area</vt:lpstr>
      <vt:lpstr>'Table 13.6'!Print_Area</vt:lpstr>
      <vt:lpstr>'Table 13.7'!Print_Area</vt:lpstr>
      <vt:lpstr>'Table 13.8'!Print_Area</vt:lpstr>
      <vt:lpstr>'Table 13.9'!Print_Area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Wade1</dc:creator>
  <cp:lastModifiedBy>Son Chu</cp:lastModifiedBy>
  <cp:lastPrinted>2021-10-22T04:56:09Z</cp:lastPrinted>
  <dcterms:created xsi:type="dcterms:W3CDTF">2019-07-02T01:38:47Z</dcterms:created>
  <dcterms:modified xsi:type="dcterms:W3CDTF">2025-11-12T05:05:06Z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2021-05-19T23:35:57Z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dd829078-7429-43a0-921f-a67a55718a78</vt:lpwstr>
  </property>
  <property fmtid="{D5CDD505-2E9C-101B-9397-08002B2CF9AE}" pid="8" name="MSIP_Label_c8e5a7ee-c283-40b0-98eb-fa437df4c031_ContentBits">
    <vt:lpwstr>0</vt:lpwstr>
  </property>
</Properties>
</file>