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Draft\"/>
    </mc:Choice>
  </mc:AlternateContent>
  <xr:revisionPtr revIDLastSave="0" documentId="13_ncr:1_{80CDC4EE-50FA-4278-BC05-3AE43ABFEF50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5" r:id="rId1"/>
    <sheet name="Table 13.1" sheetId="180" r:id="rId2"/>
    <sheet name="Table 13.2" sheetId="181" r:id="rId3"/>
    <sheet name="Table 13.3" sheetId="182" r:id="rId4"/>
    <sheet name="Table 13.4" sheetId="183" r:id="rId5"/>
    <sheet name="Table 13.5" sheetId="184" r:id="rId6"/>
    <sheet name="Table 13.6" sheetId="185" r:id="rId7"/>
    <sheet name="Table 13.7" sheetId="186" r:id="rId8"/>
    <sheet name="Table 13.8" sheetId="197" r:id="rId9"/>
    <sheet name="Table 13.9" sheetId="187" r:id="rId10"/>
    <sheet name="Table 13.10" sheetId="188" r:id="rId11"/>
    <sheet name="Table 13.11" sheetId="189" r:id="rId12"/>
    <sheet name="Table 13.12" sheetId="190" r:id="rId13"/>
    <sheet name="Table 13.13" sheetId="191" r:id="rId14"/>
    <sheet name="Table 13.14" sheetId="192" r:id="rId15"/>
    <sheet name="Table 13.15" sheetId="193" r:id="rId16"/>
    <sheet name="Table 13.16" sheetId="194" r:id="rId17"/>
    <sheet name="Table 13.17" sheetId="195" r:id="rId18"/>
    <sheet name="Table 13.18" sheetId="196" r:id="rId19"/>
    <sheet name="State data for spotlight" sheetId="179" state="hidden" r:id="rId20"/>
  </sheets>
  <definedNames>
    <definedName name="_AMO_UniqueIdentifier" hidden="1">"'2995e12c-7f92-4103-a2d1-a1d598d57c6f'"</definedName>
    <definedName name="_xlnm.Print_Area" localSheetId="1">'Table 13.1'!$A$1:$P$99</definedName>
    <definedName name="_xlnm.Print_Area" localSheetId="10">'Table 13.10'!$A$1:$P$99</definedName>
    <definedName name="_xlnm.Print_Area" localSheetId="11">'Table 13.11'!$A$1:$P$99</definedName>
    <definedName name="_xlnm.Print_Area" localSheetId="12">'Table 13.12'!$A$1:$P$99</definedName>
    <definedName name="_xlnm.Print_Area" localSheetId="13">'Table 13.13'!$A$1:$P$99</definedName>
    <definedName name="_xlnm.Print_Area" localSheetId="14">'Table 13.14'!$A$1:$P$99</definedName>
    <definedName name="_xlnm.Print_Area" localSheetId="15">'Table 13.15'!$A$1:$P$99</definedName>
    <definedName name="_xlnm.Print_Area" localSheetId="16">'Table 13.16'!$A$1:$P$99</definedName>
    <definedName name="_xlnm.Print_Area" localSheetId="17">'Table 13.17'!$A$1:$P$99</definedName>
    <definedName name="_xlnm.Print_Area" localSheetId="18">'Table 13.18'!$A$1:$P$99</definedName>
    <definedName name="_xlnm.Print_Area" localSheetId="2">'Table 13.2'!$A$1:$P$99</definedName>
    <definedName name="_xlnm.Print_Area" localSheetId="3">'Table 13.3'!$A$1:$P$99</definedName>
    <definedName name="_xlnm.Print_Area" localSheetId="4">'Table 13.4'!$A$1:$P$99</definedName>
    <definedName name="_xlnm.Print_Area" localSheetId="5">'Table 13.5'!$A$1:$P$99</definedName>
    <definedName name="_xlnm.Print_Area" localSheetId="6">'Table 13.6'!$A$1:$P$99</definedName>
    <definedName name="_xlnm.Print_Area" localSheetId="7">'Table 13.7'!$A$1:$P$99</definedName>
    <definedName name="_xlnm.Print_Area" localSheetId="8">'Table 13.8'!$A$1:$P$99</definedName>
    <definedName name="_xlnm.Print_Area" localSheetId="9">'Table 13.9'!$A$1:$P$99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81" l="1"/>
  <c r="A32" i="182"/>
  <c r="A32" i="183"/>
  <c r="A32" i="184"/>
  <c r="A32" i="185"/>
  <c r="A32" i="186"/>
  <c r="A32" i="197"/>
  <c r="A32" i="187"/>
  <c r="A32" i="188"/>
  <c r="A32" i="189"/>
  <c r="A32" i="190"/>
  <c r="A32" i="191"/>
  <c r="A32" i="192"/>
  <c r="A32" i="193"/>
  <c r="A32" i="194"/>
  <c r="A32" i="195"/>
  <c r="A32" i="196"/>
  <c r="A32" i="179"/>
  <c r="A32" i="180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N9" i="179"/>
  <c r="O91" i="197" s="1"/>
  <c r="L9" i="179"/>
  <c r="L91" i="197" s="1"/>
  <c r="J9" i="179"/>
  <c r="K91" i="197" s="1"/>
  <c r="AF9" i="197"/>
  <c r="F91" i="197" s="1"/>
  <c r="AD9" i="197"/>
  <c r="E91" i="197" s="1"/>
  <c r="AB9" i="197"/>
  <c r="C91" i="197" s="1"/>
  <c r="N8" i="179"/>
  <c r="N90" i="197" s="1"/>
  <c r="L8" i="179"/>
  <c r="M90" i="197" s="1"/>
  <c r="J8" i="179"/>
  <c r="K90" i="197" s="1"/>
  <c r="AF8" i="197"/>
  <c r="F90" i="197" s="1"/>
  <c r="AD8" i="197"/>
  <c r="E90" i="197" s="1"/>
  <c r="AB8" i="197"/>
  <c r="C90" i="197" s="1"/>
  <c r="N7" i="179"/>
  <c r="O89" i="197" s="1"/>
  <c r="L7" i="179"/>
  <c r="L89" i="197" s="1"/>
  <c r="J7" i="179"/>
  <c r="J89" i="197" s="1"/>
  <c r="AF7" i="197"/>
  <c r="G89" i="197" s="1"/>
  <c r="F89" i="197"/>
  <c r="AD7" i="197"/>
  <c r="E89" i="197" s="1"/>
  <c r="AB7" i="197"/>
  <c r="C89" i="197" s="1"/>
  <c r="N6" i="179"/>
  <c r="O88" i="197" s="1"/>
  <c r="L6" i="179"/>
  <c r="M88" i="197" s="1"/>
  <c r="L88" i="197"/>
  <c r="J6" i="179"/>
  <c r="J88" i="197" s="1"/>
  <c r="AF6" i="197"/>
  <c r="F88" i="197" s="1"/>
  <c r="AD6" i="197"/>
  <c r="E88" i="197"/>
  <c r="AB6" i="197"/>
  <c r="C88" i="197"/>
  <c r="N5" i="179"/>
  <c r="O87" i="197" s="1"/>
  <c r="L5" i="179"/>
  <c r="M87" i="197" s="1"/>
  <c r="J5" i="179"/>
  <c r="J87" i="197" s="1"/>
  <c r="AF5" i="197"/>
  <c r="G87" i="197" s="1"/>
  <c r="F87" i="197"/>
  <c r="AD5" i="197"/>
  <c r="E87" i="197" s="1"/>
  <c r="AB5" i="197"/>
  <c r="C87" i="197" s="1"/>
  <c r="N4" i="179"/>
  <c r="N86" i="197" s="1"/>
  <c r="L4" i="179"/>
  <c r="L86" i="197" s="1"/>
  <c r="J4" i="179"/>
  <c r="J86" i="197" s="1"/>
  <c r="AF4" i="197"/>
  <c r="F86" i="197" s="1"/>
  <c r="G86" i="197"/>
  <c r="AD4" i="197"/>
  <c r="E86" i="197" s="1"/>
  <c r="AB4" i="197"/>
  <c r="C86" i="197" s="1"/>
  <c r="N85" i="197"/>
  <c r="F85" i="197"/>
  <c r="A1" i="179"/>
  <c r="J83" i="196" s="1"/>
  <c r="C83" i="197"/>
  <c r="A65" i="197"/>
  <c r="A50" i="197"/>
  <c r="AB38" i="197"/>
  <c r="O15" i="197" s="1"/>
  <c r="AB37" i="197"/>
  <c r="O16" i="197" s="1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G19" i="197"/>
  <c r="A19" i="197"/>
  <c r="AB18" i="197"/>
  <c r="AB17" i="197"/>
  <c r="AB16" i="197"/>
  <c r="D16" i="197"/>
  <c r="AB15" i="197"/>
  <c r="D15" i="197"/>
  <c r="O14" i="197"/>
  <c r="D14" i="197"/>
  <c r="O13" i="197"/>
  <c r="D13" i="197"/>
  <c r="O12" i="197"/>
  <c r="O11" i="197"/>
  <c r="O10" i="197"/>
  <c r="D10" i="197"/>
  <c r="O9" i="197"/>
  <c r="D9" i="197"/>
  <c r="A7" i="197"/>
  <c r="A4" i="197"/>
  <c r="AB2" i="197"/>
  <c r="A2" i="197"/>
  <c r="AB9" i="182"/>
  <c r="C91" i="182" s="1"/>
  <c r="AB8" i="182"/>
  <c r="C90" i="182" s="1"/>
  <c r="D90" i="182"/>
  <c r="D91" i="182"/>
  <c r="AB5" i="182"/>
  <c r="C87" i="182" s="1"/>
  <c r="AB6" i="182"/>
  <c r="C88" i="182" s="1"/>
  <c r="AB7" i="182"/>
  <c r="C89" i="182" s="1"/>
  <c r="AB4" i="182"/>
  <c r="C86" i="182" s="1"/>
  <c r="AD111" i="182"/>
  <c r="D16" i="182" s="1"/>
  <c r="AF5" i="182"/>
  <c r="G87" i="182" s="1"/>
  <c r="AF8" i="182"/>
  <c r="G90" i="182" s="1"/>
  <c r="AF9" i="182"/>
  <c r="AD109" i="182"/>
  <c r="D14" i="182" s="1"/>
  <c r="AD110" i="182"/>
  <c r="D15" i="182" s="1"/>
  <c r="AD108" i="182"/>
  <c r="D13" i="182" s="1"/>
  <c r="AB37" i="182"/>
  <c r="O16" i="182" s="1"/>
  <c r="AB38" i="182"/>
  <c r="O15" i="182" s="1"/>
  <c r="AB118" i="182"/>
  <c r="O14" i="182" s="1"/>
  <c r="AD128" i="182"/>
  <c r="O10" i="182" s="1"/>
  <c r="AD127" i="182"/>
  <c r="O9" i="182" s="1"/>
  <c r="AD127" i="183"/>
  <c r="O9" i="183" s="1"/>
  <c r="AD105" i="182"/>
  <c r="D10" i="182" s="1"/>
  <c r="AD104" i="182"/>
  <c r="D9" i="182" s="1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 s="1"/>
  <c r="AB37" i="181"/>
  <c r="AB38" i="183"/>
  <c r="O15" i="183" s="1"/>
  <c r="AB37" i="183"/>
  <c r="O16" i="183" s="1"/>
  <c r="AB38" i="184"/>
  <c r="AB37" i="184"/>
  <c r="O16" i="184" s="1"/>
  <c r="AB38" i="185"/>
  <c r="O15" i="185" s="1"/>
  <c r="AB37" i="185"/>
  <c r="O16" i="185" s="1"/>
  <c r="AB38" i="186"/>
  <c r="O15" i="186" s="1"/>
  <c r="AB37" i="186"/>
  <c r="O16" i="186" s="1"/>
  <c r="AB38" i="187"/>
  <c r="O15" i="187" s="1"/>
  <c r="AB37" i="187"/>
  <c r="AB38" i="188"/>
  <c r="O15" i="188" s="1"/>
  <c r="AB37" i="188"/>
  <c r="O16" i="188" s="1"/>
  <c r="AB38" i="189"/>
  <c r="O15" i="189" s="1"/>
  <c r="AB37" i="189"/>
  <c r="AB38" i="190"/>
  <c r="O15" i="190" s="1"/>
  <c r="AB37" i="190"/>
  <c r="AB38" i="191"/>
  <c r="O15" i="191" s="1"/>
  <c r="AB37" i="191"/>
  <c r="AB38" i="192"/>
  <c r="O15" i="192" s="1"/>
  <c r="AB37" i="192"/>
  <c r="O16" i="192" s="1"/>
  <c r="AB38" i="193"/>
  <c r="O15" i="193" s="1"/>
  <c r="AB37" i="193"/>
  <c r="O16" i="193"/>
  <c r="AB38" i="194"/>
  <c r="O15" i="194" s="1"/>
  <c r="AB37" i="194"/>
  <c r="O16" i="194" s="1"/>
  <c r="AB38" i="195"/>
  <c r="O15" i="195" s="1"/>
  <c r="AB37" i="195"/>
  <c r="O16" i="195" s="1"/>
  <c r="AB38" i="196"/>
  <c r="O15" i="196" s="1"/>
  <c r="AB37" i="196"/>
  <c r="AB38" i="180"/>
  <c r="O15" i="180" s="1"/>
  <c r="AB37" i="180"/>
  <c r="O16" i="180" s="1"/>
  <c r="O16" i="181"/>
  <c r="O15" i="184"/>
  <c r="O16" i="187"/>
  <c r="O16" i="189"/>
  <c r="O16" i="190"/>
  <c r="O16" i="191"/>
  <c r="O16" i="196"/>
  <c r="AD128" i="196"/>
  <c r="O10" i="196" s="1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D16" i="196" s="1"/>
  <c r="AB111" i="196"/>
  <c r="AD110" i="196"/>
  <c r="AB110" i="196"/>
  <c r="AD109" i="196"/>
  <c r="D14" i="196" s="1"/>
  <c r="AB109" i="196"/>
  <c r="AD108" i="196"/>
  <c r="AB108" i="196"/>
  <c r="AD105" i="196"/>
  <c r="AB105" i="196"/>
  <c r="AD104" i="196"/>
  <c r="AB104" i="196"/>
  <c r="M91" i="196"/>
  <c r="L91" i="196"/>
  <c r="K91" i="196"/>
  <c r="AF9" i="196"/>
  <c r="G91" i="196" s="1"/>
  <c r="AD9" i="196"/>
  <c r="E91" i="196" s="1"/>
  <c r="AB9" i="196"/>
  <c r="C91" i="196" s="1"/>
  <c r="O90" i="196"/>
  <c r="N90" i="196"/>
  <c r="M90" i="196"/>
  <c r="L90" i="196"/>
  <c r="K90" i="196"/>
  <c r="AF8" i="196"/>
  <c r="F90" i="196" s="1"/>
  <c r="AD8" i="196"/>
  <c r="E90" i="196" s="1"/>
  <c r="AB8" i="196"/>
  <c r="C90" i="196" s="1"/>
  <c r="N89" i="196"/>
  <c r="M89" i="196"/>
  <c r="L89" i="196"/>
  <c r="J89" i="196"/>
  <c r="AF7" i="196"/>
  <c r="F89" i="196" s="1"/>
  <c r="AD7" i="196"/>
  <c r="E89" i="196" s="1"/>
  <c r="AB7" i="196"/>
  <c r="C89" i="196" s="1"/>
  <c r="O88" i="196"/>
  <c r="M88" i="196"/>
  <c r="L88" i="196"/>
  <c r="J88" i="196"/>
  <c r="AF6" i="196"/>
  <c r="F88" i="196" s="1"/>
  <c r="AD6" i="196"/>
  <c r="D88" i="196" s="1"/>
  <c r="AB6" i="196"/>
  <c r="C88" i="196" s="1"/>
  <c r="O87" i="196"/>
  <c r="N87" i="196"/>
  <c r="M87" i="196"/>
  <c r="J87" i="196"/>
  <c r="AF5" i="196"/>
  <c r="G87" i="196" s="1"/>
  <c r="AD5" i="196"/>
  <c r="D87" i="196" s="1"/>
  <c r="AB5" i="196"/>
  <c r="C87" i="196" s="1"/>
  <c r="O86" i="196"/>
  <c r="N86" i="196"/>
  <c r="J86" i="196"/>
  <c r="AF4" i="196"/>
  <c r="G86" i="196" s="1"/>
  <c r="AD4" i="196"/>
  <c r="E86" i="196" s="1"/>
  <c r="AB4" i="196"/>
  <c r="C86" i="196" s="1"/>
  <c r="N85" i="196"/>
  <c r="F85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5" i="196"/>
  <c r="O14" i="196"/>
  <c r="D13" i="196"/>
  <c r="D10" i="196"/>
  <c r="O9" i="196"/>
  <c r="D9" i="196"/>
  <c r="A7" i="196"/>
  <c r="A4" i="196"/>
  <c r="AB2" i="196"/>
  <c r="A2" i="196"/>
  <c r="AD128" i="195"/>
  <c r="O10" i="195" s="1"/>
  <c r="AB128" i="195"/>
  <c r="AD127" i="195"/>
  <c r="O9" i="195" s="1"/>
  <c r="AB127" i="195"/>
  <c r="AD125" i="195"/>
  <c r="AB125" i="195"/>
  <c r="AD124" i="195"/>
  <c r="AB124" i="195"/>
  <c r="AB122" i="195"/>
  <c r="AB121" i="195"/>
  <c r="AB120" i="195"/>
  <c r="AB118" i="195"/>
  <c r="O14" i="195" s="1"/>
  <c r="AD111" i="195"/>
  <c r="D16" i="195" s="1"/>
  <c r="AB111" i="195"/>
  <c r="AD110" i="195"/>
  <c r="AB110" i="195"/>
  <c r="AD109" i="195"/>
  <c r="D14" i="195" s="1"/>
  <c r="AB109" i="195"/>
  <c r="AD108" i="195"/>
  <c r="AB108" i="195"/>
  <c r="AD105" i="195"/>
  <c r="D10" i="195" s="1"/>
  <c r="AB105" i="195"/>
  <c r="AD104" i="195"/>
  <c r="AB104" i="195"/>
  <c r="N91" i="195"/>
  <c r="M91" i="195"/>
  <c r="L91" i="195"/>
  <c r="K91" i="195"/>
  <c r="AF9" i="195"/>
  <c r="G91" i="195" s="1"/>
  <c r="AD9" i="195"/>
  <c r="D91" i="195" s="1"/>
  <c r="AB9" i="195"/>
  <c r="C91" i="195" s="1"/>
  <c r="O90" i="195"/>
  <c r="N90" i="195"/>
  <c r="M90" i="195"/>
  <c r="L90" i="195"/>
  <c r="K90" i="195"/>
  <c r="AF8" i="195"/>
  <c r="F90" i="195" s="1"/>
  <c r="AD8" i="195"/>
  <c r="E90" i="195" s="1"/>
  <c r="AB8" i="195"/>
  <c r="C90" i="195" s="1"/>
  <c r="N89" i="195"/>
  <c r="M89" i="195"/>
  <c r="L89" i="195"/>
  <c r="J89" i="195"/>
  <c r="AF7" i="195"/>
  <c r="G89" i="195" s="1"/>
  <c r="AD7" i="195"/>
  <c r="E89" i="195" s="1"/>
  <c r="AB7" i="195"/>
  <c r="O8" i="195" s="1"/>
  <c r="O88" i="195"/>
  <c r="M88" i="195"/>
  <c r="L88" i="195"/>
  <c r="J88" i="195"/>
  <c r="AF6" i="195"/>
  <c r="F88" i="195" s="1"/>
  <c r="G88" i="195"/>
  <c r="AD6" i="195"/>
  <c r="E88" i="195" s="1"/>
  <c r="AB6" i="195"/>
  <c r="C88" i="195" s="1"/>
  <c r="O87" i="195"/>
  <c r="N87" i="195"/>
  <c r="J87" i="195"/>
  <c r="AF5" i="195"/>
  <c r="G87" i="195" s="1"/>
  <c r="AD5" i="195"/>
  <c r="D87" i="195" s="1"/>
  <c r="AB5" i="195"/>
  <c r="C87" i="195" s="1"/>
  <c r="O86" i="195"/>
  <c r="N86" i="195"/>
  <c r="M86" i="195"/>
  <c r="J86" i="195"/>
  <c r="AF4" i="195"/>
  <c r="F86" i="195" s="1"/>
  <c r="AD4" i="195"/>
  <c r="E86" i="195" s="1"/>
  <c r="AB4" i="195"/>
  <c r="D8" i="195" s="1"/>
  <c r="C86" i="195"/>
  <c r="N85" i="195"/>
  <c r="F85" i="195"/>
  <c r="J83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AB17" i="195"/>
  <c r="AB16" i="195"/>
  <c r="AB15" i="195"/>
  <c r="D15" i="195"/>
  <c r="D13" i="195"/>
  <c r="D9" i="195"/>
  <c r="A7" i="195"/>
  <c r="A4" i="195"/>
  <c r="AB2" i="195"/>
  <c r="A2" i="195"/>
  <c r="AD128" i="194"/>
  <c r="O10" i="194" s="1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O14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M91" i="194"/>
  <c r="L91" i="194"/>
  <c r="K91" i="194"/>
  <c r="AF9" i="194"/>
  <c r="G91" i="194" s="1"/>
  <c r="AD9" i="194"/>
  <c r="E91" i="194" s="1"/>
  <c r="AB9" i="194"/>
  <c r="C91" i="194" s="1"/>
  <c r="O90" i="194"/>
  <c r="N90" i="194"/>
  <c r="M90" i="194"/>
  <c r="L90" i="194"/>
  <c r="K90" i="194"/>
  <c r="AF8" i="194"/>
  <c r="G90" i="194" s="1"/>
  <c r="AD8" i="194"/>
  <c r="E90" i="194" s="1"/>
  <c r="AB8" i="194"/>
  <c r="C90" i="194" s="1"/>
  <c r="M89" i="194"/>
  <c r="L89" i="194"/>
  <c r="J89" i="194"/>
  <c r="AF7" i="194"/>
  <c r="F89" i="194" s="1"/>
  <c r="AD7" i="194"/>
  <c r="E89" i="194" s="1"/>
  <c r="AB7" i="194"/>
  <c r="C89" i="194" s="1"/>
  <c r="N88" i="194"/>
  <c r="M88" i="194"/>
  <c r="L88" i="194"/>
  <c r="J88" i="194"/>
  <c r="AF6" i="194"/>
  <c r="F88" i="194" s="1"/>
  <c r="AD6" i="194"/>
  <c r="E88" i="194" s="1"/>
  <c r="AB6" i="194"/>
  <c r="C88" i="194" s="1"/>
  <c r="O87" i="194"/>
  <c r="N87" i="194"/>
  <c r="J87" i="194"/>
  <c r="AF5" i="194"/>
  <c r="G87" i="194" s="1"/>
  <c r="AD5" i="194"/>
  <c r="D87" i="194" s="1"/>
  <c r="E87" i="194"/>
  <c r="AB5" i="194"/>
  <c r="C87" i="194" s="1"/>
  <c r="O86" i="194"/>
  <c r="N86" i="194"/>
  <c r="M86" i="194"/>
  <c r="J86" i="194"/>
  <c r="AF4" i="194"/>
  <c r="G86" i="194" s="1"/>
  <c r="AD4" i="194"/>
  <c r="E86" i="194" s="1"/>
  <c r="AB4" i="194"/>
  <c r="C86" i="194" s="1"/>
  <c r="N85" i="194"/>
  <c r="F85" i="194"/>
  <c r="J83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D14" i="194"/>
  <c r="D13" i="194"/>
  <c r="D10" i="194"/>
  <c r="O9" i="194"/>
  <c r="D9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4" i="193" s="1"/>
  <c r="AD111" i="193"/>
  <c r="AB111" i="193"/>
  <c r="AD110" i="193"/>
  <c r="AB110" i="193"/>
  <c r="AD109" i="193"/>
  <c r="AB109" i="193"/>
  <c r="AD108" i="193"/>
  <c r="D13" i="193" s="1"/>
  <c r="AB108" i="193"/>
  <c r="AD105" i="193"/>
  <c r="AB105" i="193"/>
  <c r="AD104" i="193"/>
  <c r="D9" i="193"/>
  <c r="AB104" i="193"/>
  <c r="N91" i="193"/>
  <c r="M91" i="193"/>
  <c r="L91" i="193"/>
  <c r="K91" i="193"/>
  <c r="AF9" i="193"/>
  <c r="G91" i="193" s="1"/>
  <c r="AD9" i="193"/>
  <c r="E91" i="193" s="1"/>
  <c r="AB9" i="193"/>
  <c r="C91" i="193" s="1"/>
  <c r="O90" i="193"/>
  <c r="N90" i="193"/>
  <c r="M90" i="193"/>
  <c r="L90" i="193"/>
  <c r="K90" i="193"/>
  <c r="AF8" i="193"/>
  <c r="G90" i="193" s="1"/>
  <c r="AD8" i="193"/>
  <c r="E90" i="193" s="1"/>
  <c r="AB8" i="193"/>
  <c r="C90" i="193" s="1"/>
  <c r="N89" i="193"/>
  <c r="M89" i="193"/>
  <c r="L89" i="193"/>
  <c r="J89" i="193"/>
  <c r="AF7" i="193"/>
  <c r="G89" i="193"/>
  <c r="AD7" i="193"/>
  <c r="E89" i="193" s="1"/>
  <c r="AB7" i="193"/>
  <c r="C89" i="193" s="1"/>
  <c r="M88" i="193"/>
  <c r="L88" i="193"/>
  <c r="J88" i="193"/>
  <c r="AF6" i="193"/>
  <c r="G88" i="193" s="1"/>
  <c r="AD6" i="193"/>
  <c r="E88" i="193" s="1"/>
  <c r="AB6" i="193"/>
  <c r="C88" i="193" s="1"/>
  <c r="O87" i="193"/>
  <c r="N87" i="193"/>
  <c r="J87" i="193"/>
  <c r="AF5" i="193"/>
  <c r="G87" i="193" s="1"/>
  <c r="AD5" i="193"/>
  <c r="E87" i="193" s="1"/>
  <c r="AB5" i="193"/>
  <c r="C87" i="193" s="1"/>
  <c r="O86" i="193"/>
  <c r="N86" i="193"/>
  <c r="J86" i="193"/>
  <c r="AF4" i="193"/>
  <c r="G86" i="193" s="1"/>
  <c r="AD4" i="193"/>
  <c r="E86" i="193"/>
  <c r="AB4" i="193"/>
  <c r="C86" i="193" s="1"/>
  <c r="N85" i="193"/>
  <c r="F85" i="193"/>
  <c r="J83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D14" i="193"/>
  <c r="O10" i="193"/>
  <c r="D10" i="193"/>
  <c r="O9" i="193"/>
  <c r="D8" i="193"/>
  <c r="A7" i="193"/>
  <c r="A4" i="193"/>
  <c r="AB2" i="193"/>
  <c r="A2" i="193"/>
  <c r="AD128" i="192"/>
  <c r="O10" i="192" s="1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O14" i="192" s="1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M91" i="192"/>
  <c r="L91" i="192"/>
  <c r="K91" i="192"/>
  <c r="AF9" i="192"/>
  <c r="F91" i="192" s="1"/>
  <c r="AD9" i="192"/>
  <c r="E91" i="192" s="1"/>
  <c r="AB9" i="192"/>
  <c r="C91" i="192" s="1"/>
  <c r="O90" i="192"/>
  <c r="N90" i="192"/>
  <c r="M90" i="192"/>
  <c r="L90" i="192"/>
  <c r="K90" i="192"/>
  <c r="AF8" i="192"/>
  <c r="G90" i="192" s="1"/>
  <c r="AD8" i="192"/>
  <c r="D90" i="192" s="1"/>
  <c r="AB8" i="192"/>
  <c r="C90" i="192" s="1"/>
  <c r="N89" i="192"/>
  <c r="M89" i="192"/>
  <c r="L89" i="192"/>
  <c r="J89" i="192"/>
  <c r="AF7" i="192"/>
  <c r="G89" i="192" s="1"/>
  <c r="AD7" i="192"/>
  <c r="E89" i="192" s="1"/>
  <c r="AB7" i="192"/>
  <c r="C89" i="192" s="1"/>
  <c r="M88" i="192"/>
  <c r="L88" i="192"/>
  <c r="J88" i="192"/>
  <c r="AF6" i="192"/>
  <c r="G88" i="192"/>
  <c r="AD6" i="192"/>
  <c r="E88" i="192" s="1"/>
  <c r="AB6" i="192"/>
  <c r="C88" i="192" s="1"/>
  <c r="O87" i="192"/>
  <c r="N87" i="192"/>
  <c r="L87" i="192"/>
  <c r="J87" i="192"/>
  <c r="AF5" i="192"/>
  <c r="G87" i="192" s="1"/>
  <c r="AD5" i="192"/>
  <c r="E87" i="192" s="1"/>
  <c r="AB5" i="192"/>
  <c r="C87" i="192" s="1"/>
  <c r="O86" i="192"/>
  <c r="N86" i="192"/>
  <c r="J86" i="192"/>
  <c r="AF4" i="192"/>
  <c r="F86" i="192" s="1"/>
  <c r="AD4" i="192"/>
  <c r="E86" i="192" s="1"/>
  <c r="AB4" i="192"/>
  <c r="C86" i="192"/>
  <c r="N85" i="192"/>
  <c r="F85" i="192"/>
  <c r="J83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B17" i="192"/>
  <c r="AB16" i="192"/>
  <c r="AB15" i="192"/>
  <c r="D16" i="192"/>
  <c r="D15" i="192"/>
  <c r="D14" i="192"/>
  <c r="D13" i="192"/>
  <c r="D10" i="192"/>
  <c r="O9" i="192"/>
  <c r="D9" i="192"/>
  <c r="A7" i="192"/>
  <c r="A4" i="192"/>
  <c r="AB2" i="192"/>
  <c r="A2" i="192"/>
  <c r="AD128" i="191"/>
  <c r="AB128" i="191"/>
  <c r="AD127" i="191"/>
  <c r="O9" i="191" s="1"/>
  <c r="AB127" i="191"/>
  <c r="AD125" i="191"/>
  <c r="AB125" i="191"/>
  <c r="AD124" i="191"/>
  <c r="AB124" i="191"/>
  <c r="AB122" i="191"/>
  <c r="AB121" i="191"/>
  <c r="AB120" i="191"/>
  <c r="AB118" i="191"/>
  <c r="O14" i="191" s="1"/>
  <c r="AD111" i="191"/>
  <c r="AB111" i="191"/>
  <c r="AD110" i="191"/>
  <c r="AB110" i="191"/>
  <c r="AD109" i="191"/>
  <c r="AB109" i="191"/>
  <c r="AD108" i="191"/>
  <c r="D13" i="191" s="1"/>
  <c r="AB108" i="191"/>
  <c r="AD105" i="191"/>
  <c r="AB105" i="191"/>
  <c r="AD104" i="191"/>
  <c r="D9" i="191" s="1"/>
  <c r="AB104" i="191"/>
  <c r="M91" i="191"/>
  <c r="L91" i="191"/>
  <c r="K91" i="191"/>
  <c r="AF9" i="191"/>
  <c r="G91" i="191" s="1"/>
  <c r="AD9" i="191"/>
  <c r="D91" i="191" s="1"/>
  <c r="AB9" i="191"/>
  <c r="C91" i="191" s="1"/>
  <c r="O90" i="191"/>
  <c r="N90" i="191"/>
  <c r="M90" i="191"/>
  <c r="L90" i="191"/>
  <c r="K90" i="191"/>
  <c r="AF8" i="191"/>
  <c r="G90" i="191" s="1"/>
  <c r="AD8" i="191"/>
  <c r="E90" i="191" s="1"/>
  <c r="AB8" i="191"/>
  <c r="C90" i="191" s="1"/>
  <c r="O89" i="191"/>
  <c r="M89" i="191"/>
  <c r="L89" i="191"/>
  <c r="J89" i="191"/>
  <c r="AF7" i="191"/>
  <c r="F89" i="191" s="1"/>
  <c r="AD7" i="191"/>
  <c r="E89" i="191" s="1"/>
  <c r="AB7" i="191"/>
  <c r="C89" i="191" s="1"/>
  <c r="O88" i="191"/>
  <c r="M88" i="191"/>
  <c r="L88" i="191"/>
  <c r="J88" i="191"/>
  <c r="AF6" i="191"/>
  <c r="G88" i="191" s="1"/>
  <c r="AD6" i="191"/>
  <c r="E88" i="191" s="1"/>
  <c r="AB6" i="191"/>
  <c r="C88" i="191"/>
  <c r="O87" i="191"/>
  <c r="N87" i="191"/>
  <c r="M87" i="191"/>
  <c r="J87" i="191"/>
  <c r="AF5" i="191"/>
  <c r="G87" i="191" s="1"/>
  <c r="AD5" i="191"/>
  <c r="E87" i="191" s="1"/>
  <c r="AB5" i="191"/>
  <c r="C87" i="191" s="1"/>
  <c r="O86" i="191"/>
  <c r="N86" i="191"/>
  <c r="J86" i="191"/>
  <c r="AF4" i="191"/>
  <c r="F86" i="191" s="1"/>
  <c r="AD4" i="191"/>
  <c r="D86" i="191" s="1"/>
  <c r="AB4" i="191"/>
  <c r="C86" i="191" s="1"/>
  <c r="N85" i="191"/>
  <c r="F85" i="191"/>
  <c r="J83" i="191"/>
  <c r="C83" i="191"/>
  <c r="A65" i="191"/>
  <c r="A50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19" i="191"/>
  <c r="AB17" i="191"/>
  <c r="AB16" i="191"/>
  <c r="AB15" i="191"/>
  <c r="D16" i="191"/>
  <c r="D15" i="191"/>
  <c r="D14" i="191"/>
  <c r="O10" i="191"/>
  <c r="D10" i="191"/>
  <c r="D8" i="191"/>
  <c r="A7" i="191"/>
  <c r="A4" i="191"/>
  <c r="AB2" i="191"/>
  <c r="A2" i="191"/>
  <c r="AD128" i="190"/>
  <c r="O10" i="190" s="1"/>
  <c r="AB128" i="190"/>
  <c r="AD127" i="190"/>
  <c r="O9" i="190"/>
  <c r="AB127" i="190"/>
  <c r="AD125" i="190"/>
  <c r="AB125" i="190"/>
  <c r="AD124" i="190"/>
  <c r="AB124" i="190"/>
  <c r="AB122" i="190"/>
  <c r="AB121" i="190"/>
  <c r="AB120" i="190"/>
  <c r="AB118" i="190"/>
  <c r="AD111" i="190"/>
  <c r="D16" i="190" s="1"/>
  <c r="AB111" i="190"/>
  <c r="AD110" i="190"/>
  <c r="D15" i="190" s="1"/>
  <c r="AB110" i="190"/>
  <c r="AD109" i="190"/>
  <c r="D14" i="190" s="1"/>
  <c r="AB109" i="190"/>
  <c r="AD108" i="190"/>
  <c r="D13" i="190" s="1"/>
  <c r="AB108" i="190"/>
  <c r="AD105" i="190"/>
  <c r="D10" i="190" s="1"/>
  <c r="AB105" i="190"/>
  <c r="AD104" i="190"/>
  <c r="D9" i="190" s="1"/>
  <c r="AB104" i="190"/>
  <c r="M91" i="190"/>
  <c r="L91" i="190"/>
  <c r="K91" i="190"/>
  <c r="AF9" i="190"/>
  <c r="G91" i="190" s="1"/>
  <c r="AD9" i="190"/>
  <c r="E91" i="190" s="1"/>
  <c r="AB9" i="190"/>
  <c r="C91" i="190" s="1"/>
  <c r="O90" i="190"/>
  <c r="N90" i="190"/>
  <c r="M90" i="190"/>
  <c r="L90" i="190"/>
  <c r="K90" i="190"/>
  <c r="AF8" i="190"/>
  <c r="G90" i="190" s="1"/>
  <c r="AD8" i="190"/>
  <c r="E90" i="190" s="1"/>
  <c r="AB8" i="190"/>
  <c r="C90" i="190" s="1"/>
  <c r="M89" i="190"/>
  <c r="L89" i="190"/>
  <c r="J89" i="190"/>
  <c r="AF7" i="190"/>
  <c r="G89" i="190" s="1"/>
  <c r="AD7" i="190"/>
  <c r="E89" i="190" s="1"/>
  <c r="D89" i="190"/>
  <c r="AB7" i="190"/>
  <c r="C89" i="190" s="1"/>
  <c r="O88" i="190"/>
  <c r="M88" i="190"/>
  <c r="L88" i="190"/>
  <c r="J88" i="190"/>
  <c r="AF6" i="190"/>
  <c r="F88" i="190" s="1"/>
  <c r="AD6" i="190"/>
  <c r="E88" i="190"/>
  <c r="D88" i="190"/>
  <c r="AB6" i="190"/>
  <c r="C88" i="190" s="1"/>
  <c r="O87" i="190"/>
  <c r="N87" i="190"/>
  <c r="M87" i="190"/>
  <c r="J87" i="190"/>
  <c r="AF5" i="190"/>
  <c r="G87" i="190"/>
  <c r="AD5" i="190"/>
  <c r="D87" i="190" s="1"/>
  <c r="AB5" i="190"/>
  <c r="C87" i="190" s="1"/>
  <c r="O86" i="190"/>
  <c r="N86" i="190"/>
  <c r="L86" i="190"/>
  <c r="J86" i="190"/>
  <c r="AF4" i="190"/>
  <c r="F86" i="190" s="1"/>
  <c r="AD4" i="190"/>
  <c r="E86" i="190" s="1"/>
  <c r="AB4" i="190"/>
  <c r="C86" i="190" s="1"/>
  <c r="N85" i="190"/>
  <c r="F85" i="190"/>
  <c r="J83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O14" i="190"/>
  <c r="A7" i="190"/>
  <c r="A4" i="190"/>
  <c r="AB2" i="190"/>
  <c r="A2" i="190"/>
  <c r="AD128" i="189"/>
  <c r="O10" i="189" s="1"/>
  <c r="AB128" i="189"/>
  <c r="AD127" i="189"/>
  <c r="O9" i="189" s="1"/>
  <c r="AB127" i="189"/>
  <c r="AD125" i="189"/>
  <c r="AB125" i="189"/>
  <c r="AD124" i="189"/>
  <c r="AB124" i="189"/>
  <c r="AB122" i="189"/>
  <c r="AB121" i="189"/>
  <c r="AB120" i="189"/>
  <c r="AB118" i="189"/>
  <c r="O14" i="189" s="1"/>
  <c r="AD111" i="189"/>
  <c r="D16" i="189" s="1"/>
  <c r="AB111" i="189"/>
  <c r="AD110" i="189"/>
  <c r="D15" i="189"/>
  <c r="AB110" i="189"/>
  <c r="AD109" i="189"/>
  <c r="D14" i="189" s="1"/>
  <c r="AB109" i="189"/>
  <c r="AD108" i="189"/>
  <c r="D13" i="189" s="1"/>
  <c r="AB108" i="189"/>
  <c r="AD105" i="189"/>
  <c r="D10" i="189" s="1"/>
  <c r="AB105" i="189"/>
  <c r="AD104" i="189"/>
  <c r="AB104" i="189"/>
  <c r="M91" i="189"/>
  <c r="L91" i="189"/>
  <c r="K91" i="189"/>
  <c r="AF9" i="189"/>
  <c r="F91" i="189" s="1"/>
  <c r="AD9" i="189"/>
  <c r="E91" i="189" s="1"/>
  <c r="AB9" i="189"/>
  <c r="C91" i="189" s="1"/>
  <c r="O90" i="189"/>
  <c r="N90" i="189"/>
  <c r="M90" i="189"/>
  <c r="L90" i="189"/>
  <c r="K90" i="189"/>
  <c r="AF8" i="189"/>
  <c r="G90" i="189"/>
  <c r="F90" i="189"/>
  <c r="AD8" i="189"/>
  <c r="E90" i="189" s="1"/>
  <c r="AB8" i="189"/>
  <c r="C90" i="189" s="1"/>
  <c r="M89" i="189"/>
  <c r="L89" i="189"/>
  <c r="J89" i="189"/>
  <c r="AF7" i="189"/>
  <c r="F89" i="189" s="1"/>
  <c r="G89" i="189"/>
  <c r="AD7" i="189"/>
  <c r="E89" i="189" s="1"/>
  <c r="D89" i="189"/>
  <c r="AB7" i="189"/>
  <c r="C89" i="189" s="1"/>
  <c r="M88" i="189"/>
  <c r="L88" i="189"/>
  <c r="J88" i="189"/>
  <c r="AF6" i="189"/>
  <c r="G88" i="189" s="1"/>
  <c r="AD6" i="189"/>
  <c r="D88" i="189" s="1"/>
  <c r="E88" i="189"/>
  <c r="AB6" i="189"/>
  <c r="C88" i="189" s="1"/>
  <c r="O87" i="189"/>
  <c r="N87" i="189"/>
  <c r="L87" i="189"/>
  <c r="J87" i="189"/>
  <c r="AF5" i="189"/>
  <c r="F87" i="189" s="1"/>
  <c r="AD5" i="189"/>
  <c r="E87" i="189" s="1"/>
  <c r="AB5" i="189"/>
  <c r="C87" i="189" s="1"/>
  <c r="O86" i="189"/>
  <c r="N86" i="189"/>
  <c r="J86" i="189"/>
  <c r="AF4" i="189"/>
  <c r="F86" i="189" s="1"/>
  <c r="AD4" i="189"/>
  <c r="E86" i="189" s="1"/>
  <c r="D86" i="189"/>
  <c r="AB4" i="189"/>
  <c r="C86" i="189" s="1"/>
  <c r="N85" i="189"/>
  <c r="F85" i="189"/>
  <c r="J83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D9" i="189"/>
  <c r="A7" i="189"/>
  <c r="A4" i="189"/>
  <c r="AB2" i="189"/>
  <c r="A2" i="189"/>
  <c r="AD128" i="188"/>
  <c r="O10" i="188" s="1"/>
  <c r="AB128" i="188"/>
  <c r="AD127" i="188"/>
  <c r="O9" i="188" s="1"/>
  <c r="AB127" i="188"/>
  <c r="AD125" i="188"/>
  <c r="AB125" i="188"/>
  <c r="AD124" i="188"/>
  <c r="AB124" i="188"/>
  <c r="AB122" i="188"/>
  <c r="AB121" i="188"/>
  <c r="AB120" i="188"/>
  <c r="AB118" i="188"/>
  <c r="O14" i="188" s="1"/>
  <c r="AD111" i="188"/>
  <c r="AB111" i="188"/>
  <c r="AD110" i="188"/>
  <c r="D15" i="188" s="1"/>
  <c r="AB110" i="188"/>
  <c r="AD109" i="188"/>
  <c r="D14" i="188" s="1"/>
  <c r="AB109" i="188"/>
  <c r="AD108" i="188"/>
  <c r="D13" i="188" s="1"/>
  <c r="AB108" i="188"/>
  <c r="AD105" i="188"/>
  <c r="AB105" i="188"/>
  <c r="AD104" i="188"/>
  <c r="AB104" i="188"/>
  <c r="O91" i="188"/>
  <c r="M91" i="188"/>
  <c r="L91" i="188"/>
  <c r="K91" i="188"/>
  <c r="AF9" i="188"/>
  <c r="G91" i="188" s="1"/>
  <c r="AD9" i="188"/>
  <c r="D91" i="188" s="1"/>
  <c r="AB9" i="188"/>
  <c r="C91" i="188" s="1"/>
  <c r="O90" i="188"/>
  <c r="N90" i="188"/>
  <c r="M90" i="188"/>
  <c r="L90" i="188"/>
  <c r="K90" i="188"/>
  <c r="AF8" i="188"/>
  <c r="G90" i="188"/>
  <c r="F90" i="188"/>
  <c r="AD8" i="188"/>
  <c r="E90" i="188" s="1"/>
  <c r="AB8" i="188"/>
  <c r="C90" i="188" s="1"/>
  <c r="M89" i="188"/>
  <c r="L89" i="188"/>
  <c r="J89" i="188"/>
  <c r="AF7" i="188"/>
  <c r="G89" i="188" s="1"/>
  <c r="AD7" i="188"/>
  <c r="E89" i="188" s="1"/>
  <c r="D89" i="188"/>
  <c r="AB7" i="188"/>
  <c r="C89" i="188" s="1"/>
  <c r="N88" i="188"/>
  <c r="M88" i="188"/>
  <c r="L88" i="188"/>
  <c r="J88" i="188"/>
  <c r="AF6" i="188"/>
  <c r="F88" i="188" s="1"/>
  <c r="AD6" i="188"/>
  <c r="E88" i="188" s="1"/>
  <c r="AB6" i="188"/>
  <c r="C88" i="188" s="1"/>
  <c r="O87" i="188"/>
  <c r="N87" i="188"/>
  <c r="L87" i="188"/>
  <c r="J87" i="188"/>
  <c r="AF5" i="188"/>
  <c r="G87" i="188"/>
  <c r="F87" i="188"/>
  <c r="AD5" i="188"/>
  <c r="D87" i="188" s="1"/>
  <c r="AB5" i="188"/>
  <c r="C87" i="188" s="1"/>
  <c r="O86" i="188"/>
  <c r="N86" i="188"/>
  <c r="J86" i="188"/>
  <c r="AF4" i="188"/>
  <c r="F86" i="188" s="1"/>
  <c r="G86" i="188"/>
  <c r="AD4" i="188"/>
  <c r="E86" i="188" s="1"/>
  <c r="AB4" i="188"/>
  <c r="C86" i="188" s="1"/>
  <c r="N85" i="188"/>
  <c r="F85" i="188"/>
  <c r="J83" i="188"/>
  <c r="C83" i="188"/>
  <c r="A65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16" i="188"/>
  <c r="D10" i="188"/>
  <c r="D9" i="188"/>
  <c r="A7" i="188"/>
  <c r="A4" i="188"/>
  <c r="AB2" i="188"/>
  <c r="A2" i="188"/>
  <c r="AD128" i="187"/>
  <c r="O10" i="187" s="1"/>
  <c r="AB128" i="187"/>
  <c r="AD127" i="187"/>
  <c r="O9" i="187" s="1"/>
  <c r="AB127" i="187"/>
  <c r="AD125" i="187"/>
  <c r="AB125" i="187"/>
  <c r="AD124" i="187"/>
  <c r="AB124" i="187"/>
  <c r="AB122" i="187"/>
  <c r="AB121" i="187"/>
  <c r="AB120" i="187"/>
  <c r="AB118" i="187"/>
  <c r="O14" i="187" s="1"/>
  <c r="AD111" i="187"/>
  <c r="AB111" i="187"/>
  <c r="AD110" i="187"/>
  <c r="D15" i="187"/>
  <c r="AB110" i="187"/>
  <c r="AD109" i="187"/>
  <c r="D14" i="187" s="1"/>
  <c r="AB109" i="187"/>
  <c r="AD108" i="187"/>
  <c r="D13" i="187" s="1"/>
  <c r="AB108" i="187"/>
  <c r="AD105" i="187"/>
  <c r="AB105" i="187"/>
  <c r="AD104" i="187"/>
  <c r="D9" i="187" s="1"/>
  <c r="AB104" i="187"/>
  <c r="O91" i="187"/>
  <c r="M91" i="187"/>
  <c r="L91" i="187"/>
  <c r="K91" i="187"/>
  <c r="AF9" i="187"/>
  <c r="G91" i="187" s="1"/>
  <c r="AD9" i="187"/>
  <c r="E91" i="187" s="1"/>
  <c r="D91" i="187"/>
  <c r="AB9" i="187"/>
  <c r="C91" i="187" s="1"/>
  <c r="O90" i="187"/>
  <c r="N90" i="187"/>
  <c r="M90" i="187"/>
  <c r="L90" i="187"/>
  <c r="K90" i="187"/>
  <c r="AF8" i="187"/>
  <c r="G90" i="187" s="1"/>
  <c r="AD8" i="187"/>
  <c r="D90" i="187" s="1"/>
  <c r="AB8" i="187"/>
  <c r="C90" i="187" s="1"/>
  <c r="O89" i="187"/>
  <c r="M89" i="187"/>
  <c r="L89" i="187"/>
  <c r="J89" i="187"/>
  <c r="AF7" i="187"/>
  <c r="F89" i="187" s="1"/>
  <c r="AD7" i="187"/>
  <c r="D89" i="187" s="1"/>
  <c r="AB7" i="187"/>
  <c r="C89" i="187" s="1"/>
  <c r="M88" i="187"/>
  <c r="L88" i="187"/>
  <c r="J88" i="187"/>
  <c r="AF6" i="187"/>
  <c r="G88" i="187" s="1"/>
  <c r="AD6" i="187"/>
  <c r="E88" i="187" s="1"/>
  <c r="D88" i="187"/>
  <c r="AB6" i="187"/>
  <c r="C88" i="187" s="1"/>
  <c r="O87" i="187"/>
  <c r="N87" i="187"/>
  <c r="L87" i="187"/>
  <c r="J87" i="187"/>
  <c r="AF5" i="187"/>
  <c r="G87" i="187" s="1"/>
  <c r="AD5" i="187"/>
  <c r="E87" i="187" s="1"/>
  <c r="AB5" i="187"/>
  <c r="C87" i="187" s="1"/>
  <c r="O86" i="187"/>
  <c r="N86" i="187"/>
  <c r="J86" i="187"/>
  <c r="AF4" i="187"/>
  <c r="F86" i="187" s="1"/>
  <c r="AD4" i="187"/>
  <c r="E86" i="187" s="1"/>
  <c r="AB4" i="187"/>
  <c r="C86" i="187"/>
  <c r="N85" i="187"/>
  <c r="F85" i="187"/>
  <c r="J83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19" i="187"/>
  <c r="AB17" i="187"/>
  <c r="AB16" i="187"/>
  <c r="AB15" i="187"/>
  <c r="D16" i="187"/>
  <c r="D10" i="187"/>
  <c r="O8" i="187"/>
  <c r="D8" i="187"/>
  <c r="A7" i="187"/>
  <c r="A4" i="187"/>
  <c r="AB2" i="187"/>
  <c r="A2" i="187"/>
  <c r="AD128" i="186"/>
  <c r="O10" i="186" s="1"/>
  <c r="AB128" i="186"/>
  <c r="AD127" i="186"/>
  <c r="O9" i="186" s="1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D15" i="186"/>
  <c r="AB110" i="186"/>
  <c r="AD109" i="186"/>
  <c r="D14" i="186" s="1"/>
  <c r="AB109" i="186"/>
  <c r="AD108" i="186"/>
  <c r="D13" i="186" s="1"/>
  <c r="AB108" i="186"/>
  <c r="AD105" i="186"/>
  <c r="D10" i="186" s="1"/>
  <c r="AB105" i="186"/>
  <c r="AD104" i="186"/>
  <c r="AB104" i="186"/>
  <c r="M91" i="186"/>
  <c r="L91" i="186"/>
  <c r="K91" i="186"/>
  <c r="AF9" i="186"/>
  <c r="G91" i="186" s="1"/>
  <c r="AD9" i="186"/>
  <c r="D91" i="186" s="1"/>
  <c r="AB9" i="186"/>
  <c r="C91" i="186" s="1"/>
  <c r="O90" i="186"/>
  <c r="N90" i="186"/>
  <c r="M90" i="186"/>
  <c r="L90" i="186"/>
  <c r="K90" i="186"/>
  <c r="AF8" i="186"/>
  <c r="F90" i="186" s="1"/>
  <c r="AD8" i="186"/>
  <c r="E90" i="186" s="1"/>
  <c r="AB8" i="186"/>
  <c r="C90" i="186" s="1"/>
  <c r="M89" i="186"/>
  <c r="L89" i="186"/>
  <c r="J89" i="186"/>
  <c r="AF7" i="186"/>
  <c r="F89" i="186" s="1"/>
  <c r="AD7" i="186"/>
  <c r="E89" i="186"/>
  <c r="D89" i="186"/>
  <c r="AB7" i="186"/>
  <c r="C89" i="186" s="1"/>
  <c r="M88" i="186"/>
  <c r="L88" i="186"/>
  <c r="J88" i="186"/>
  <c r="AF6" i="186"/>
  <c r="F88" i="186" s="1"/>
  <c r="AD6" i="186"/>
  <c r="D88" i="186" s="1"/>
  <c r="E88" i="186"/>
  <c r="AB6" i="186"/>
  <c r="C88" i="186" s="1"/>
  <c r="O87" i="186"/>
  <c r="N87" i="186"/>
  <c r="J87" i="186"/>
  <c r="AF5" i="186"/>
  <c r="G87" i="186" s="1"/>
  <c r="AD5" i="186"/>
  <c r="E87" i="186" s="1"/>
  <c r="AB5" i="186"/>
  <c r="C87" i="186" s="1"/>
  <c r="O86" i="186"/>
  <c r="N86" i="186"/>
  <c r="M86" i="186"/>
  <c r="J86" i="186"/>
  <c r="AF4" i="186"/>
  <c r="G86" i="186" s="1"/>
  <c r="AD4" i="186"/>
  <c r="E86" i="186" s="1"/>
  <c r="AB4" i="186"/>
  <c r="D8" i="186" s="1"/>
  <c r="N85" i="186"/>
  <c r="F85" i="186"/>
  <c r="J83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O14" i="186"/>
  <c r="D9" i="186"/>
  <c r="O8" i="186"/>
  <c r="A7" i="186"/>
  <c r="A4" i="186"/>
  <c r="AB2" i="186"/>
  <c r="A2" i="186"/>
  <c r="AD128" i="185"/>
  <c r="O10" i="185" s="1"/>
  <c r="AB128" i="185"/>
  <c r="AD127" i="185"/>
  <c r="O9" i="185" s="1"/>
  <c r="AB127" i="185"/>
  <c r="AD125" i="185"/>
  <c r="AB125" i="185"/>
  <c r="AD124" i="185"/>
  <c r="AB124" i="185"/>
  <c r="AB122" i="185"/>
  <c r="AB121" i="185"/>
  <c r="AB120" i="185"/>
  <c r="AB118" i="185"/>
  <c r="AD111" i="185"/>
  <c r="D16" i="185"/>
  <c r="AB111" i="185"/>
  <c r="AD110" i="185"/>
  <c r="D15" i="185" s="1"/>
  <c r="AB110" i="185"/>
  <c r="AD109" i="185"/>
  <c r="D14" i="185" s="1"/>
  <c r="AB109" i="185"/>
  <c r="AD108" i="185"/>
  <c r="D13" i="185" s="1"/>
  <c r="AB108" i="185"/>
  <c r="AD105" i="185"/>
  <c r="AB105" i="185"/>
  <c r="AD104" i="185"/>
  <c r="AB104" i="185"/>
  <c r="O91" i="185"/>
  <c r="M91" i="185"/>
  <c r="L91" i="185"/>
  <c r="K91" i="185"/>
  <c r="AF9" i="185"/>
  <c r="G91" i="185" s="1"/>
  <c r="AD9" i="185"/>
  <c r="E91" i="185" s="1"/>
  <c r="AB9" i="185"/>
  <c r="C91" i="185" s="1"/>
  <c r="O90" i="185"/>
  <c r="N90" i="185"/>
  <c r="M90" i="185"/>
  <c r="L90" i="185"/>
  <c r="K90" i="185"/>
  <c r="AF8" i="185"/>
  <c r="F90" i="185" s="1"/>
  <c r="AD8" i="185"/>
  <c r="E90" i="185" s="1"/>
  <c r="AB8" i="185"/>
  <c r="C90" i="185" s="1"/>
  <c r="O89" i="185"/>
  <c r="M89" i="185"/>
  <c r="L89" i="185"/>
  <c r="J89" i="185"/>
  <c r="AF7" i="185"/>
  <c r="G89" i="185" s="1"/>
  <c r="AD7" i="185"/>
  <c r="E89" i="185" s="1"/>
  <c r="D89" i="185"/>
  <c r="AB7" i="185"/>
  <c r="C89" i="185" s="1"/>
  <c r="N88" i="185"/>
  <c r="M88" i="185"/>
  <c r="L88" i="185"/>
  <c r="J88" i="185"/>
  <c r="AF6" i="185"/>
  <c r="G88" i="185" s="1"/>
  <c r="AD6" i="185"/>
  <c r="E88" i="185" s="1"/>
  <c r="AB6" i="185"/>
  <c r="C88" i="185" s="1"/>
  <c r="O87" i="185"/>
  <c r="N87" i="185"/>
  <c r="M87" i="185"/>
  <c r="J87" i="185"/>
  <c r="AF5" i="185"/>
  <c r="G87" i="185" s="1"/>
  <c r="AD5" i="185"/>
  <c r="E87" i="185" s="1"/>
  <c r="AB5" i="185"/>
  <c r="C87" i="185" s="1"/>
  <c r="O86" i="185"/>
  <c r="N86" i="185"/>
  <c r="M86" i="185"/>
  <c r="J86" i="185"/>
  <c r="AF4" i="185"/>
  <c r="F86" i="185" s="1"/>
  <c r="AD4" i="185"/>
  <c r="E86" i="185" s="1"/>
  <c r="AB4" i="185"/>
  <c r="C86" i="185" s="1"/>
  <c r="N85" i="185"/>
  <c r="F85" i="185"/>
  <c r="J83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O14" i="185"/>
  <c r="D10" i="185"/>
  <c r="D9" i="185"/>
  <c r="D8" i="185"/>
  <c r="A7" i="185"/>
  <c r="A4" i="185"/>
  <c r="AB2" i="185"/>
  <c r="A2" i="185"/>
  <c r="AD128" i="184"/>
  <c r="O10" i="184" s="1"/>
  <c r="AB128" i="184"/>
  <c r="AD127" i="184"/>
  <c r="O9" i="184" s="1"/>
  <c r="AB127" i="184"/>
  <c r="AD125" i="184"/>
  <c r="AB125" i="184"/>
  <c r="AD124" i="184"/>
  <c r="AB124" i="184"/>
  <c r="AB122" i="184"/>
  <c r="AB121" i="184"/>
  <c r="AB120" i="184"/>
  <c r="AB118" i="184"/>
  <c r="O14" i="184" s="1"/>
  <c r="AD111" i="184"/>
  <c r="AB111" i="184"/>
  <c r="AD110" i="184"/>
  <c r="D15" i="184" s="1"/>
  <c r="AB110" i="184"/>
  <c r="AD109" i="184"/>
  <c r="D14" i="184" s="1"/>
  <c r="AB109" i="184"/>
  <c r="AD108" i="184"/>
  <c r="D13" i="184" s="1"/>
  <c r="AB108" i="184"/>
  <c r="AD105" i="184"/>
  <c r="AB105" i="184"/>
  <c r="AD104" i="184"/>
  <c r="D9" i="184" s="1"/>
  <c r="AB104" i="184"/>
  <c r="M91" i="184"/>
  <c r="L91" i="184"/>
  <c r="K91" i="184"/>
  <c r="AF9" i="184"/>
  <c r="G91" i="184" s="1"/>
  <c r="F91" i="184"/>
  <c r="AD9" i="184"/>
  <c r="E91" i="184" s="1"/>
  <c r="D91" i="184"/>
  <c r="AB9" i="184"/>
  <c r="C91" i="184" s="1"/>
  <c r="O90" i="184"/>
  <c r="N90" i="184"/>
  <c r="M90" i="184"/>
  <c r="L90" i="184"/>
  <c r="K90" i="184"/>
  <c r="AF8" i="184"/>
  <c r="G90" i="184" s="1"/>
  <c r="AD8" i="184"/>
  <c r="E90" i="184" s="1"/>
  <c r="AB8" i="184"/>
  <c r="C90" i="184" s="1"/>
  <c r="M89" i="184"/>
  <c r="L89" i="184"/>
  <c r="J89" i="184"/>
  <c r="AF7" i="184"/>
  <c r="F89" i="184" s="1"/>
  <c r="AD7" i="184"/>
  <c r="E89" i="184"/>
  <c r="AB7" i="184"/>
  <c r="O8" i="184" s="1"/>
  <c r="N88" i="184"/>
  <c r="M88" i="184"/>
  <c r="L88" i="184"/>
  <c r="J88" i="184"/>
  <c r="AF6" i="184"/>
  <c r="G88" i="184" s="1"/>
  <c r="AD6" i="184"/>
  <c r="D88" i="184"/>
  <c r="E88" i="184"/>
  <c r="AB6" i="184"/>
  <c r="C88" i="184" s="1"/>
  <c r="O87" i="184"/>
  <c r="N87" i="184"/>
  <c r="L87" i="184"/>
  <c r="J87" i="184"/>
  <c r="AF5" i="184"/>
  <c r="F87" i="184" s="1"/>
  <c r="AD5" i="184"/>
  <c r="E87" i="184" s="1"/>
  <c r="AB5" i="184"/>
  <c r="C87" i="184" s="1"/>
  <c r="O86" i="184"/>
  <c r="N86" i="184"/>
  <c r="M86" i="184"/>
  <c r="J86" i="184"/>
  <c r="AF4" i="184"/>
  <c r="G86" i="184" s="1"/>
  <c r="AD4" i="184"/>
  <c r="E86" i="184" s="1"/>
  <c r="AB4" i="184"/>
  <c r="C86" i="184" s="1"/>
  <c r="N85" i="184"/>
  <c r="F85" i="184"/>
  <c r="J83" i="184"/>
  <c r="C83" i="184"/>
  <c r="A65" i="184"/>
  <c r="A50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19" i="184"/>
  <c r="AB17" i="184"/>
  <c r="AB16" i="184"/>
  <c r="AB15" i="184"/>
  <c r="D16" i="184"/>
  <c r="D10" i="184"/>
  <c r="A7" i="184"/>
  <c r="A4" i="184"/>
  <c r="AB2" i="184"/>
  <c r="A2" i="184"/>
  <c r="AD128" i="183"/>
  <c r="O10" i="183" s="1"/>
  <c r="AB128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D15" i="183"/>
  <c r="AB110" i="183"/>
  <c r="AD109" i="183"/>
  <c r="D14" i="183" s="1"/>
  <c r="AB109" i="183"/>
  <c r="AD108" i="183"/>
  <c r="D13" i="183" s="1"/>
  <c r="AB108" i="183"/>
  <c r="AD105" i="183"/>
  <c r="AB105" i="183"/>
  <c r="AD104" i="183"/>
  <c r="AB104" i="183"/>
  <c r="N91" i="183"/>
  <c r="M91" i="183"/>
  <c r="L91" i="183"/>
  <c r="K91" i="183"/>
  <c r="AF9" i="183"/>
  <c r="G91" i="183" s="1"/>
  <c r="AD9" i="183"/>
  <c r="D91" i="183" s="1"/>
  <c r="AB9" i="183"/>
  <c r="C91" i="183" s="1"/>
  <c r="O90" i="183"/>
  <c r="N90" i="183"/>
  <c r="M90" i="183"/>
  <c r="L90" i="183"/>
  <c r="K90" i="183"/>
  <c r="AF8" i="183"/>
  <c r="G90" i="183" s="1"/>
  <c r="AD8" i="183"/>
  <c r="E90" i="183" s="1"/>
  <c r="AB8" i="183"/>
  <c r="C90" i="183" s="1"/>
  <c r="M89" i="183"/>
  <c r="L89" i="183"/>
  <c r="J89" i="183"/>
  <c r="AF7" i="183"/>
  <c r="F89" i="183" s="1"/>
  <c r="AD7" i="183"/>
  <c r="E89" i="183" s="1"/>
  <c r="AB7" i="183"/>
  <c r="C89" i="183" s="1"/>
  <c r="N88" i="183"/>
  <c r="M88" i="183"/>
  <c r="L88" i="183"/>
  <c r="J88" i="183"/>
  <c r="AF6" i="183"/>
  <c r="F88" i="183" s="1"/>
  <c r="AD6" i="183"/>
  <c r="D88" i="183" s="1"/>
  <c r="AB6" i="183"/>
  <c r="C88" i="183" s="1"/>
  <c r="O87" i="183"/>
  <c r="N87" i="183"/>
  <c r="J87" i="183"/>
  <c r="AF5" i="183"/>
  <c r="F87" i="183" s="1"/>
  <c r="AD5" i="183"/>
  <c r="D87" i="183" s="1"/>
  <c r="AB5" i="183"/>
  <c r="C87" i="183" s="1"/>
  <c r="O86" i="183"/>
  <c r="N86" i="183"/>
  <c r="J86" i="183"/>
  <c r="AF4" i="183"/>
  <c r="G86" i="183" s="1"/>
  <c r="AD4" i="183"/>
  <c r="D86" i="183" s="1"/>
  <c r="AB4" i="183"/>
  <c r="C86" i="183" s="1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19" i="183"/>
  <c r="AB17" i="183"/>
  <c r="AB16" i="183"/>
  <c r="AB15" i="183"/>
  <c r="D16" i="183"/>
  <c r="O14" i="183"/>
  <c r="D10" i="183"/>
  <c r="D9" i="183"/>
  <c r="O8" i="183"/>
  <c r="A7" i="183"/>
  <c r="A4" i="183"/>
  <c r="AB2" i="183"/>
  <c r="A2" i="183"/>
  <c r="AB128" i="182"/>
  <c r="AB127" i="182"/>
  <c r="AD125" i="182"/>
  <c r="AB125" i="182"/>
  <c r="AD124" i="182"/>
  <c r="AB124" i="182"/>
  <c r="AB122" i="182"/>
  <c r="AB121" i="182"/>
  <c r="AB120" i="182"/>
  <c r="AB111" i="182"/>
  <c r="AB110" i="182"/>
  <c r="AB109" i="182"/>
  <c r="AB108" i="182"/>
  <c r="AB105" i="182"/>
  <c r="AB104" i="182"/>
  <c r="M91" i="182"/>
  <c r="L91" i="182"/>
  <c r="K91" i="182"/>
  <c r="G91" i="182"/>
  <c r="F91" i="182"/>
  <c r="E91" i="182"/>
  <c r="O90" i="182"/>
  <c r="N90" i="182"/>
  <c r="M90" i="182"/>
  <c r="L90" i="182"/>
  <c r="K90" i="182"/>
  <c r="E90" i="182"/>
  <c r="O89" i="182"/>
  <c r="M89" i="182"/>
  <c r="L89" i="182"/>
  <c r="J89" i="182"/>
  <c r="AF7" i="182"/>
  <c r="G89" i="182" s="1"/>
  <c r="E89" i="182"/>
  <c r="D89" i="182"/>
  <c r="O88" i="182"/>
  <c r="M88" i="182"/>
  <c r="L88" i="182"/>
  <c r="J88" i="182"/>
  <c r="AF6" i="182"/>
  <c r="G88" i="182" s="1"/>
  <c r="F88" i="182"/>
  <c r="E88" i="182"/>
  <c r="D88" i="182"/>
  <c r="O87" i="182"/>
  <c r="N87" i="182"/>
  <c r="M87" i="182"/>
  <c r="J87" i="182"/>
  <c r="F87" i="182"/>
  <c r="E87" i="182"/>
  <c r="D87" i="182"/>
  <c r="O86" i="182"/>
  <c r="N86" i="182"/>
  <c r="M86" i="182"/>
  <c r="J86" i="182"/>
  <c r="AF4" i="182"/>
  <c r="G86" i="182" s="1"/>
  <c r="E86" i="182"/>
  <c r="D86" i="182"/>
  <c r="N85" i="182"/>
  <c r="F85" i="182"/>
  <c r="J83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8" i="182"/>
  <c r="A7" i="182"/>
  <c r="A4" i="182"/>
  <c r="AB2" i="182"/>
  <c r="A2" i="182"/>
  <c r="AD128" i="181"/>
  <c r="O10" i="181" s="1"/>
  <c r="AB128" i="181"/>
  <c r="AD127" i="181"/>
  <c r="O9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D15" i="181"/>
  <c r="AB110" i="181"/>
  <c r="AD109" i="181"/>
  <c r="D14" i="181" s="1"/>
  <c r="AB109" i="181"/>
  <c r="AD108" i="181"/>
  <c r="D13" i="181" s="1"/>
  <c r="AB108" i="181"/>
  <c r="AD105" i="181"/>
  <c r="AB105" i="181"/>
  <c r="AD104" i="181"/>
  <c r="D9" i="181" s="1"/>
  <c r="AB104" i="181"/>
  <c r="N91" i="181"/>
  <c r="M91" i="181"/>
  <c r="L91" i="181"/>
  <c r="K91" i="181"/>
  <c r="AF9" i="181"/>
  <c r="F91" i="181" s="1"/>
  <c r="AD9" i="181"/>
  <c r="E91" i="181" s="1"/>
  <c r="AB9" i="181"/>
  <c r="C91" i="181" s="1"/>
  <c r="O90" i="181"/>
  <c r="N90" i="181"/>
  <c r="M90" i="181"/>
  <c r="L90" i="181"/>
  <c r="K90" i="181"/>
  <c r="AF8" i="181"/>
  <c r="F90" i="181" s="1"/>
  <c r="AD8" i="181"/>
  <c r="E90" i="181" s="1"/>
  <c r="AB8" i="181"/>
  <c r="C90" i="181" s="1"/>
  <c r="M89" i="181"/>
  <c r="L89" i="181"/>
  <c r="J89" i="181"/>
  <c r="AF7" i="181"/>
  <c r="G89" i="181" s="1"/>
  <c r="AD7" i="181"/>
  <c r="E89" i="181" s="1"/>
  <c r="AB7" i="181"/>
  <c r="C89" i="181" s="1"/>
  <c r="N88" i="181"/>
  <c r="M88" i="181"/>
  <c r="L88" i="181"/>
  <c r="J88" i="181"/>
  <c r="AF6" i="181"/>
  <c r="G88" i="181" s="1"/>
  <c r="AD6" i="181"/>
  <c r="D88" i="181" s="1"/>
  <c r="AB6" i="181"/>
  <c r="C88" i="181" s="1"/>
  <c r="O87" i="181"/>
  <c r="N87" i="181"/>
  <c r="J87" i="181"/>
  <c r="AF5" i="181"/>
  <c r="G87" i="181" s="1"/>
  <c r="AD5" i="181"/>
  <c r="E87" i="181" s="1"/>
  <c r="AB5" i="181"/>
  <c r="C87" i="181" s="1"/>
  <c r="O86" i="181"/>
  <c r="N86" i="181"/>
  <c r="L86" i="181"/>
  <c r="J86" i="181"/>
  <c r="AF4" i="181"/>
  <c r="G86" i="181" s="1"/>
  <c r="AD4" i="181"/>
  <c r="D86" i="181" s="1"/>
  <c r="AB4" i="181"/>
  <c r="C86" i="181" s="1"/>
  <c r="N85" i="181"/>
  <c r="F85" i="181"/>
  <c r="J83" i="181"/>
  <c r="C83" i="181"/>
  <c r="A65" i="181"/>
  <c r="A50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19" i="181"/>
  <c r="AB17" i="181"/>
  <c r="AB16" i="181"/>
  <c r="AB15" i="181"/>
  <c r="D16" i="181"/>
  <c r="O14" i="181"/>
  <c r="D10" i="181"/>
  <c r="O8" i="181"/>
  <c r="D8" i="181"/>
  <c r="A7" i="181"/>
  <c r="A4" i="181"/>
  <c r="AB2" i="181"/>
  <c r="A2" i="181"/>
  <c r="AD128" i="180"/>
  <c r="O10" i="180" s="1"/>
  <c r="AB128" i="180"/>
  <c r="AD127" i="180"/>
  <c r="O9" i="180" s="1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D15" i="180" s="1"/>
  <c r="AB110" i="180"/>
  <c r="AD109" i="180"/>
  <c r="D14" i="180" s="1"/>
  <c r="AB109" i="180"/>
  <c r="AD108" i="180"/>
  <c r="D13" i="180" s="1"/>
  <c r="AB108" i="180"/>
  <c r="AD105" i="180"/>
  <c r="AB105" i="180"/>
  <c r="AD104" i="180"/>
  <c r="D9" i="180"/>
  <c r="AB104" i="180"/>
  <c r="O91" i="180"/>
  <c r="M91" i="180"/>
  <c r="L91" i="180"/>
  <c r="K91" i="180"/>
  <c r="AF9" i="180"/>
  <c r="G91" i="180" s="1"/>
  <c r="AD9" i="180"/>
  <c r="E91" i="180" s="1"/>
  <c r="D91" i="180"/>
  <c r="AB9" i="180"/>
  <c r="C91" i="180" s="1"/>
  <c r="O90" i="180"/>
  <c r="N90" i="180"/>
  <c r="M90" i="180"/>
  <c r="L90" i="180"/>
  <c r="K90" i="180"/>
  <c r="AF8" i="180"/>
  <c r="F90" i="180" s="1"/>
  <c r="AD8" i="180"/>
  <c r="D90" i="180" s="1"/>
  <c r="E90" i="180"/>
  <c r="AB8" i="180"/>
  <c r="C90" i="180" s="1"/>
  <c r="M89" i="180"/>
  <c r="L89" i="180"/>
  <c r="J89" i="180"/>
  <c r="AF7" i="180"/>
  <c r="G89" i="180" s="1"/>
  <c r="AD7" i="180"/>
  <c r="E89" i="180" s="1"/>
  <c r="D89" i="180"/>
  <c r="AB7" i="180"/>
  <c r="C89" i="180" s="1"/>
  <c r="N88" i="180"/>
  <c r="M88" i="180"/>
  <c r="L88" i="180"/>
  <c r="J88" i="180"/>
  <c r="AF6" i="180"/>
  <c r="G88" i="180" s="1"/>
  <c r="AD6" i="180"/>
  <c r="E88" i="180" s="1"/>
  <c r="AB6" i="180"/>
  <c r="C88" i="180" s="1"/>
  <c r="O87" i="180"/>
  <c r="N87" i="180"/>
  <c r="J87" i="180"/>
  <c r="AF5" i="180"/>
  <c r="G87" i="180" s="1"/>
  <c r="AD5" i="180"/>
  <c r="E87" i="180" s="1"/>
  <c r="AB5" i="180"/>
  <c r="C87" i="180" s="1"/>
  <c r="O86" i="180"/>
  <c r="N86" i="180"/>
  <c r="J86" i="180"/>
  <c r="AF4" i="180"/>
  <c r="F86" i="180" s="1"/>
  <c r="AD4" i="180"/>
  <c r="E86" i="180" s="1"/>
  <c r="AB4" i="180"/>
  <c r="C86" i="180" s="1"/>
  <c r="N85" i="180"/>
  <c r="F85" i="180"/>
  <c r="J83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O14" i="180"/>
  <c r="D10" i="180"/>
  <c r="D8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C83" i="192"/>
  <c r="A50" i="192"/>
  <c r="A19" i="192"/>
  <c r="O8" i="191"/>
  <c r="F87" i="191"/>
  <c r="D90" i="191"/>
  <c r="A65" i="192"/>
  <c r="D88" i="192"/>
  <c r="F89" i="192"/>
  <c r="C83" i="193"/>
  <c r="A50" i="193"/>
  <c r="A19" i="193"/>
  <c r="D86" i="193"/>
  <c r="F87" i="193"/>
  <c r="D90" i="193"/>
  <c r="A19" i="194"/>
  <c r="A50" i="194"/>
  <c r="A19" i="195"/>
  <c r="A50" i="195"/>
  <c r="D8" i="196"/>
  <c r="A19" i="196"/>
  <c r="A50" i="196"/>
  <c r="G19" i="195"/>
  <c r="D8" i="192"/>
  <c r="A19" i="190"/>
  <c r="A50" i="190"/>
  <c r="A19" i="189"/>
  <c r="A50" i="189"/>
  <c r="A50" i="188"/>
  <c r="A50" i="187"/>
  <c r="A19" i="186"/>
  <c r="A50" i="186"/>
  <c r="O8" i="185"/>
  <c r="A19" i="185"/>
  <c r="A50" i="185"/>
  <c r="D8" i="184"/>
  <c r="A50" i="183"/>
  <c r="A19" i="182"/>
  <c r="A50" i="182"/>
  <c r="A19" i="180"/>
  <c r="A50" i="180"/>
  <c r="O86" i="197"/>
  <c r="M89" i="197"/>
  <c r="O90" i="197"/>
  <c r="E88" i="196"/>
  <c r="F91" i="196"/>
  <c r="C89" i="195"/>
  <c r="D88" i="195"/>
  <c r="G89" i="194"/>
  <c r="F88" i="193"/>
  <c r="D87" i="193"/>
  <c r="D88" i="193"/>
  <c r="F89" i="193"/>
  <c r="G91" i="192"/>
  <c r="D86" i="192"/>
  <c r="F87" i="192"/>
  <c r="F88" i="192"/>
  <c r="E91" i="191"/>
  <c r="F87" i="190"/>
  <c r="D90" i="190"/>
  <c r="F91" i="190"/>
  <c r="D87" i="189"/>
  <c r="F88" i="189"/>
  <c r="D91" i="189"/>
  <c r="D8" i="189"/>
  <c r="E87" i="188"/>
  <c r="D88" i="188"/>
  <c r="G88" i="188"/>
  <c r="F89" i="188"/>
  <c r="E91" i="188"/>
  <c r="G89" i="187"/>
  <c r="F87" i="187"/>
  <c r="F91" i="187"/>
  <c r="D86" i="197"/>
  <c r="D87" i="197"/>
  <c r="D88" i="197"/>
  <c r="D89" i="197"/>
  <c r="D90" i="197"/>
  <c r="D91" i="197"/>
  <c r="D86" i="186"/>
  <c r="F87" i="186"/>
  <c r="F91" i="186"/>
  <c r="D87" i="185"/>
  <c r="F88" i="185"/>
  <c r="D91" i="185"/>
  <c r="D88" i="185"/>
  <c r="F89" i="185"/>
  <c r="F86" i="184"/>
  <c r="D89" i="184"/>
  <c r="F90" i="184"/>
  <c r="E88" i="183"/>
  <c r="G89" i="183"/>
  <c r="D87" i="181"/>
  <c r="F88" i="181"/>
  <c r="D91" i="181"/>
  <c r="F89" i="180"/>
  <c r="J83" i="197" l="1"/>
  <c r="F89" i="195"/>
  <c r="E87" i="195"/>
  <c r="G86" i="195"/>
  <c r="G90" i="195"/>
  <c r="E91" i="195"/>
  <c r="D88" i="194"/>
  <c r="D89" i="194"/>
  <c r="F90" i="194"/>
  <c r="D8" i="194"/>
  <c r="F91" i="193"/>
  <c r="E90" i="192"/>
  <c r="G86" i="192"/>
  <c r="F90" i="192"/>
  <c r="E86" i="191"/>
  <c r="G89" i="191"/>
  <c r="D88" i="191"/>
  <c r="D86" i="190"/>
  <c r="F89" i="190"/>
  <c r="F90" i="190"/>
  <c r="D91" i="190"/>
  <c r="G91" i="189"/>
  <c r="G86" i="189"/>
  <c r="G87" i="189"/>
  <c r="D90" i="188"/>
  <c r="F90" i="187"/>
  <c r="E89" i="187"/>
  <c r="E90" i="187"/>
  <c r="D8" i="197"/>
  <c r="G90" i="197"/>
  <c r="G91" i="197"/>
  <c r="D90" i="186"/>
  <c r="D86" i="185"/>
  <c r="G86" i="185"/>
  <c r="D90" i="184"/>
  <c r="F90" i="183"/>
  <c r="E87" i="183"/>
  <c r="F91" i="183"/>
  <c r="E86" i="183"/>
  <c r="E86" i="181"/>
  <c r="G90" i="181"/>
  <c r="L86" i="196"/>
  <c r="L90" i="197"/>
  <c r="N87" i="197"/>
  <c r="M91" i="197"/>
  <c r="G89" i="196"/>
  <c r="F87" i="196"/>
  <c r="D86" i="196"/>
  <c r="G88" i="196"/>
  <c r="E87" i="196"/>
  <c r="G90" i="196"/>
  <c r="D86" i="195"/>
  <c r="F87" i="195"/>
  <c r="D90" i="194"/>
  <c r="F91" i="194"/>
  <c r="F90" i="193"/>
  <c r="O8" i="193"/>
  <c r="D89" i="192"/>
  <c r="D87" i="191"/>
  <c r="G86" i="191"/>
  <c r="F90" i="191"/>
  <c r="F91" i="191"/>
  <c r="D89" i="191"/>
  <c r="O8" i="190"/>
  <c r="E87" i="190"/>
  <c r="G86" i="190"/>
  <c r="D86" i="188"/>
  <c r="F91" i="188"/>
  <c r="D87" i="187"/>
  <c r="G86" i="187"/>
  <c r="C86" i="186"/>
  <c r="F86" i="186"/>
  <c r="G89" i="186"/>
  <c r="G90" i="186"/>
  <c r="E91" i="186"/>
  <c r="D87" i="186"/>
  <c r="G90" i="185"/>
  <c r="F87" i="185"/>
  <c r="D90" i="185"/>
  <c r="D8" i="183"/>
  <c r="D89" i="183"/>
  <c r="D90" i="183"/>
  <c r="G87" i="183"/>
  <c r="E88" i="181"/>
  <c r="D89" i="181"/>
  <c r="D90" i="181"/>
  <c r="G86" i="180"/>
  <c r="F91" i="180"/>
  <c r="L86" i="180"/>
  <c r="O88" i="180"/>
  <c r="M86" i="181"/>
  <c r="L87" i="181"/>
  <c r="O88" i="181"/>
  <c r="N89" i="181"/>
  <c r="O91" i="181"/>
  <c r="N91" i="182"/>
  <c r="L86" i="183"/>
  <c r="L87" i="183"/>
  <c r="O88" i="183"/>
  <c r="O91" i="183"/>
  <c r="M87" i="184"/>
  <c r="O88" i="184"/>
  <c r="N89" i="184"/>
  <c r="O88" i="185"/>
  <c r="N89" i="186"/>
  <c r="N91" i="186"/>
  <c r="L86" i="187"/>
  <c r="M87" i="187"/>
  <c r="N88" i="187"/>
  <c r="L86" i="188"/>
  <c r="M87" i="188"/>
  <c r="O88" i="188"/>
  <c r="M87" i="189"/>
  <c r="N88" i="189"/>
  <c r="N89" i="189"/>
  <c r="M86" i="190"/>
  <c r="N91" i="191"/>
  <c r="M87" i="192"/>
  <c r="N88" i="192"/>
  <c r="O89" i="192"/>
  <c r="N91" i="192"/>
  <c r="L86" i="193"/>
  <c r="O89" i="193"/>
  <c r="O91" i="193"/>
  <c r="L87" i="194"/>
  <c r="O88" i="194"/>
  <c r="N89" i="194"/>
  <c r="N91" i="194"/>
  <c r="O89" i="195"/>
  <c r="O91" i="195"/>
  <c r="M86" i="196"/>
  <c r="O89" i="196"/>
  <c r="M86" i="180"/>
  <c r="L87" i="180"/>
  <c r="N89" i="180"/>
  <c r="M87" i="181"/>
  <c r="O89" i="181"/>
  <c r="O91" i="182"/>
  <c r="M86" i="183"/>
  <c r="M87" i="183"/>
  <c r="N89" i="183"/>
  <c r="O89" i="184"/>
  <c r="N91" i="184"/>
  <c r="L87" i="186"/>
  <c r="N88" i="186"/>
  <c r="O89" i="186"/>
  <c r="O91" i="186"/>
  <c r="M86" i="187"/>
  <c r="O88" i="187"/>
  <c r="M86" i="188"/>
  <c r="N89" i="188"/>
  <c r="L86" i="189"/>
  <c r="O88" i="189"/>
  <c r="O89" i="189"/>
  <c r="N91" i="189"/>
  <c r="N89" i="190"/>
  <c r="N91" i="190"/>
  <c r="L86" i="191"/>
  <c r="O91" i="191"/>
  <c r="L86" i="192"/>
  <c r="O88" i="192"/>
  <c r="O91" i="192"/>
  <c r="M86" i="193"/>
  <c r="L87" i="193"/>
  <c r="N88" i="193"/>
  <c r="M87" i="194"/>
  <c r="O89" i="194"/>
  <c r="O91" i="194"/>
  <c r="L87" i="195"/>
  <c r="N91" i="196"/>
  <c r="M86" i="197"/>
  <c r="L87" i="197"/>
  <c r="N88" i="197"/>
  <c r="N89" i="197"/>
  <c r="N91" i="197"/>
  <c r="M87" i="180"/>
  <c r="O89" i="180"/>
  <c r="N91" i="180"/>
  <c r="L86" i="182"/>
  <c r="L87" i="182"/>
  <c r="N88" i="182"/>
  <c r="N89" i="182"/>
  <c r="O89" i="183"/>
  <c r="L86" i="184"/>
  <c r="O91" i="184"/>
  <c r="L86" i="185"/>
  <c r="L87" i="185"/>
  <c r="N89" i="185"/>
  <c r="N91" i="185"/>
  <c r="L86" i="186"/>
  <c r="M87" i="186"/>
  <c r="O88" i="186"/>
  <c r="N89" i="187"/>
  <c r="N91" i="187"/>
  <c r="O89" i="188"/>
  <c r="N91" i="188"/>
  <c r="M86" i="189"/>
  <c r="O91" i="189"/>
  <c r="L87" i="190"/>
  <c r="N88" i="190"/>
  <c r="O89" i="190"/>
  <c r="O91" i="190"/>
  <c r="M86" i="191"/>
  <c r="L87" i="191"/>
  <c r="N88" i="191"/>
  <c r="N89" i="191"/>
  <c r="M86" i="192"/>
  <c r="M87" i="193"/>
  <c r="O88" i="193"/>
  <c r="L86" i="194"/>
  <c r="L86" i="195"/>
  <c r="M87" i="195"/>
  <c r="N88" i="195"/>
  <c r="L87" i="196"/>
  <c r="N88" i="196"/>
  <c r="O91" i="196"/>
  <c r="O8" i="196"/>
  <c r="D89" i="196"/>
  <c r="D90" i="196"/>
  <c r="F86" i="196"/>
  <c r="D91" i="196"/>
  <c r="D89" i="195"/>
  <c r="D90" i="195"/>
  <c r="F91" i="195"/>
  <c r="O8" i="194"/>
  <c r="F86" i="194"/>
  <c r="D91" i="194"/>
  <c r="D86" i="194"/>
  <c r="F87" i="194"/>
  <c r="G88" i="194"/>
  <c r="D91" i="193"/>
  <c r="F86" i="193"/>
  <c r="D89" i="193"/>
  <c r="D87" i="192"/>
  <c r="D91" i="192"/>
  <c r="O8" i="192"/>
  <c r="F88" i="191"/>
  <c r="D8" i="190"/>
  <c r="G88" i="190"/>
  <c r="O8" i="189"/>
  <c r="D90" i="189"/>
  <c r="D8" i="188"/>
  <c r="O8" i="188"/>
  <c r="D86" i="187"/>
  <c r="F88" i="187"/>
  <c r="O8" i="197"/>
  <c r="G88" i="197"/>
  <c r="G88" i="186"/>
  <c r="F91" i="185"/>
  <c r="D86" i="184"/>
  <c r="D87" i="184"/>
  <c r="G87" i="184"/>
  <c r="F88" i="184"/>
  <c r="C89" i="184"/>
  <c r="G89" i="184"/>
  <c r="F86" i="183"/>
  <c r="E91" i="183"/>
  <c r="G88" i="183"/>
  <c r="F86" i="182"/>
  <c r="F89" i="182"/>
  <c r="F90" i="182"/>
  <c r="O8" i="182"/>
  <c r="F89" i="181"/>
  <c r="G91" i="181"/>
  <c r="F86" i="181"/>
  <c r="F87" i="181"/>
  <c r="O8" i="180"/>
  <c r="D86" i="180"/>
  <c r="F87" i="180"/>
  <c r="F88" i="180"/>
  <c r="D87" i="180"/>
  <c r="G90" i="180"/>
  <c r="D88" i="180"/>
</calcChain>
</file>

<file path=xl/sharedStrings.xml><?xml version="1.0" encoding="utf-8"?>
<sst xmlns="http://schemas.openxmlformats.org/spreadsheetml/2006/main" count="3693" uniqueCount="172">
  <si>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</si>
  <si>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</si>
  <si>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</si>
  <si>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</si>
  <si>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</si>
  <si>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</si>
  <si>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</si>
  <si>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</si>
  <si>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</si>
  <si>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</si>
  <si>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</si>
  <si>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</si>
  <si>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</si>
  <si>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</si>
  <si>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</si>
  <si>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</si>
  <si>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</si>
  <si>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</si>
  <si>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</si>
  <si>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</si>
  <si>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</si>
  <si>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</si>
  <si>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</si>
  <si>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</si>
  <si>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</si>
  <si>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</si>
  <si>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</si>
  <si>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</si>
  <si>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</si>
  <si>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</si>
  <si>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</si>
  <si>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</si>
  <si>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</si>
  <si>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</si>
  <si>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</si>
  <si>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</si>
  <si>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</si>
  <si>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</si>
  <si>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</si>
  <si>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</si>
  <si>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</si>
  <si>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</si>
  <si>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</si>
  <si>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</si>
  <si>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</si>
  <si>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</si>
  <si>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</si>
  <si>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</si>
  <si>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</si>
  <si>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</si>
  <si>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</si>
  <si>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</si>
  <si>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</si>
  <si>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</si>
  <si>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</si>
  <si>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</si>
  <si>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</si>
  <si>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</si>
  <si>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</si>
  <si>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</si>
  <si>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</si>
  <si>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</si>
  <si>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</si>
  <si>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</si>
  <si>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</si>
  <si>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</si>
  <si>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</si>
  <si>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</si>
  <si>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</si>
  <si>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</si>
  <si>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</si>
  <si>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</si>
  <si>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</si>
  <si>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</si>
  <si>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</si>
  <si>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</si>
  <si>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</si>
  <si>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</si>
  <si>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</si>
  <si>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</si>
  <si>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</si>
  <si>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</si>
  <si>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</si>
  <si>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</si>
  <si>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</si>
  <si>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</si>
  <si>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</si>
  <si>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</si>
  <si>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</si>
  <si>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</si>
  <si>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</si>
  <si>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</si>
  <si>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</si>
  <si>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</si>
  <si>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</si>
  <si>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</si>
  <si>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</si>
  <si>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</si>
  <si>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</si>
  <si>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</si>
  <si>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</si>
  <si>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</si>
  <si>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</si>
  <si>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</si>
  <si>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</si>
  <si>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</si>
  <si>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</si>
  <si>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</si>
  <si>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</si>
  <si>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</si>
  <si>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</si>
  <si>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</si>
  <si>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</si>
  <si>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</si>
  <si>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</si>
  <si>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</si>
  <si>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</si>
  <si>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</si>
  <si>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</si>
  <si>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</si>
  <si>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</si>
  <si>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</si>
  <si>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</si>
  <si>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</si>
  <si>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</si>
  <si>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</si>
  <si>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</si>
  <si>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</si>
  <si>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</si>
  <si>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</si>
  <si>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</si>
  <si>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</si>
  <si>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</si>
  <si>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</si>
  <si>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</si>
  <si>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</si>
  <si>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</si>
  <si>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</si>
  <si>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</si>
  <si>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</si>
  <si>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</si>
  <si>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</si>
  <si>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</si>
  <si>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</si>
  <si>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</si>
  <si>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</si>
  <si>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</si>
  <si>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</si>
  <si>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</si>
  <si>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</si>
  <si>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</si>
  <si>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</si>
  <si>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</si>
  <si>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</si>
  <si>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</si>
  <si>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</si>
  <si>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</si>
  <si>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</si>
  <si>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</si>
  <si>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</si>
  <si>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</si>
  <si>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</si>
  <si>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</si>
  <si>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Darwin Waterfront Precinct</t>
  </si>
  <si>
    <t>13.18</t>
  </si>
  <si>
    <t>2020-21</t>
  </si>
  <si>
    <t>Jobs in Australia: Table 13. Northern Territory Spotlights by Local Government Areas, 2021</t>
  </si>
  <si>
    <t>Duration adjusted median employee income per job in</t>
  </si>
  <si>
    <t xml:space="preserve">* Data in this release is on Australian Statistical Geography Standard (ASGS) Edition 3. </t>
  </si>
  <si>
    <t>* There are some small revisions to data for 2016-17 to 2019-20.</t>
  </si>
  <si>
    <t>Released at 11.30am (Canberra time) 8 March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</si>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</sst>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8">
    <xf numFmtId="0" fontId="0" fillId="0" borderId="0" xfId="0"/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3" applyFont="1" applyAlignment="1" applyProtection="1">
      <alignment vertical="center"/>
      <protection locked="0" hidden="1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167" fontId="18" fillId="0" borderId="0" xfId="0" applyNumberFormat="1" applyFont="1" applyAlignment="1" applyProtection="1">
      <alignment horizontal="right"/>
      <protection locked="0" hidden="1"/>
    </xf>
    <xf numFmtId="0" fontId="33" fillId="0" borderId="0" xfId="0" applyFont="1"/>
    <xf numFmtId="49" fontId="10" fillId="0" borderId="0" xfId="5" applyNumberFormat="1" applyAlignment="1" applyProtection="1">
      <alignment horizontal="right"/>
    </xf>
    <xf numFmtId="49" fontId="10" fillId="0" borderId="0" xfId="5" quotePrefix="1" applyNumberFormat="1" applyAlignment="1" applyProtection="1">
      <alignment horizontal="right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18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1">
                  <c:v>26292</c:v>
                </c:pt>
                <c:pt idx="2">
                  <c:v>32300</c:v>
                </c:pt>
                <c:pt idx="3">
                  <c:v>27707</c:v>
                </c:pt>
                <c:pt idx="4">
                  <c:v>30591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892-BFF1-6A538434158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1">
                  <c:v>16542</c:v>
                </c:pt>
                <c:pt idx="2">
                  <c:v>20927</c:v>
                </c:pt>
                <c:pt idx="3">
                  <c:v>17519</c:v>
                </c:pt>
                <c:pt idx="4">
                  <c:v>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892-BFF1-6A538434158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1">
                  <c:v>24840</c:v>
                </c:pt>
                <c:pt idx="2">
                  <c:v>30573</c:v>
                </c:pt>
                <c:pt idx="3">
                  <c:v>26124</c:v>
                </c:pt>
                <c:pt idx="4">
                  <c:v>28845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892-BFF1-6A538434158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1">
                  <c:v>1450</c:v>
                </c:pt>
                <c:pt idx="2">
                  <c:v>1730</c:v>
                </c:pt>
                <c:pt idx="3">
                  <c:v>1582</c:v>
                </c:pt>
                <c:pt idx="4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892-BFF1-6A53843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13.1'!$V$8:$Z$8</c:f>
              <c:numCache>
                <c:formatCode>#,##0</c:formatCode>
                <c:ptCount val="5"/>
                <c:pt idx="0">
                  <c:v>46871</c:v>
                </c:pt>
                <c:pt idx="1">
                  <c:v>42441.04</c:v>
                </c:pt>
                <c:pt idx="2">
                  <c:v>47954</c:v>
                </c:pt>
                <c:pt idx="3">
                  <c:v>43572.34</c:v>
                </c:pt>
                <c:pt idx="4">
                  <c:v>47127.24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E51-9000-0E22923120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E51-9000-0E229231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13.10'!$V$8:$Z$8</c:f>
              <c:numCache>
                <c:formatCode>#,##0</c:formatCode>
                <c:ptCount val="5"/>
                <c:pt idx="0">
                  <c:v>55505.27</c:v>
                </c:pt>
                <c:pt idx="1">
                  <c:v>57142.11</c:v>
                </c:pt>
                <c:pt idx="2">
                  <c:v>56212.84</c:v>
                </c:pt>
                <c:pt idx="3">
                  <c:v>56461.95</c:v>
                </c:pt>
                <c:pt idx="4">
                  <c:v>58534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DD0-AFF6-4A370511BAE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DD0-AFF6-4A370511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1">
                  <c:v>591</c:v>
                </c:pt>
                <c:pt idx="2">
                  <c:v>880</c:v>
                </c:pt>
                <c:pt idx="3">
                  <c:v>1018</c:v>
                </c:pt>
                <c:pt idx="4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8FE-99C1-D7CF9C4814B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1">
                  <c:v>404</c:v>
                </c:pt>
                <c:pt idx="2">
                  <c:v>593</c:v>
                </c:pt>
                <c:pt idx="3">
                  <c:v>750</c:v>
                </c:pt>
                <c:pt idx="4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8FE-99C1-D7CF9C4814B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1">
                  <c:v>586</c:v>
                </c:pt>
                <c:pt idx="2">
                  <c:v>865</c:v>
                </c:pt>
                <c:pt idx="3">
                  <c:v>1012</c:v>
                </c:pt>
                <c:pt idx="4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8FE-99C1-D7CF9C4814B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1">
                  <c:v>3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8FE-99C1-D7CF9C48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2.2099447513812154E-2</c:v>
                </c:pt>
                <c:pt idx="1">
                  <c:v>2.7624309392265192E-3</c:v>
                </c:pt>
                <c:pt idx="2">
                  <c:v>1.4732965009208104E-2</c:v>
                </c:pt>
                <c:pt idx="3">
                  <c:v>0</c:v>
                </c:pt>
                <c:pt idx="4">
                  <c:v>6.4456721915285453E-2</c:v>
                </c:pt>
                <c:pt idx="5">
                  <c:v>1.4732965009208104E-2</c:v>
                </c:pt>
                <c:pt idx="6">
                  <c:v>5.2486187845303865E-2</c:v>
                </c:pt>
                <c:pt idx="7">
                  <c:v>6.7219152854511965E-2</c:v>
                </c:pt>
                <c:pt idx="8">
                  <c:v>7.3664825046040518E-3</c:v>
                </c:pt>
                <c:pt idx="9">
                  <c:v>5.5248618784530384E-3</c:v>
                </c:pt>
                <c:pt idx="10">
                  <c:v>7.3664825046040518E-3</c:v>
                </c:pt>
                <c:pt idx="11">
                  <c:v>1.0128913443830571E-2</c:v>
                </c:pt>
                <c:pt idx="12">
                  <c:v>2.2099447513812154E-2</c:v>
                </c:pt>
                <c:pt idx="13">
                  <c:v>2.3941068139963169E-2</c:v>
                </c:pt>
                <c:pt idx="14">
                  <c:v>0.24217311233885819</c:v>
                </c:pt>
                <c:pt idx="15">
                  <c:v>0.1141804788213628</c:v>
                </c:pt>
                <c:pt idx="16">
                  <c:v>0.20073664825046039</c:v>
                </c:pt>
                <c:pt idx="17">
                  <c:v>1.3812154696132596E-2</c:v>
                </c:pt>
                <c:pt idx="18">
                  <c:v>0.10313075506445672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7-4F80-970C-B0429E6A50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7-4F80-970C-B0429E6A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24</c:v>
                </c:pt>
                <c:pt idx="3">
                  <c:v>40</c:v>
                </c:pt>
                <c:pt idx="4">
                  <c:v>73</c:v>
                </c:pt>
                <c:pt idx="5">
                  <c:v>69</c:v>
                </c:pt>
                <c:pt idx="6">
                  <c:v>53</c:v>
                </c:pt>
                <c:pt idx="7">
                  <c:v>48</c:v>
                </c:pt>
                <c:pt idx="8">
                  <c:v>43</c:v>
                </c:pt>
                <c:pt idx="9">
                  <c:v>27</c:v>
                </c:pt>
                <c:pt idx="10">
                  <c:v>35</c:v>
                </c:pt>
                <c:pt idx="11">
                  <c:v>17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36A-8F6F-B042851EBA6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28</c:v>
                </c:pt>
                <c:pt idx="3">
                  <c:v>41</c:v>
                </c:pt>
                <c:pt idx="4">
                  <c:v>94</c:v>
                </c:pt>
                <c:pt idx="5">
                  <c:v>87</c:v>
                </c:pt>
                <c:pt idx="6">
                  <c:v>66</c:v>
                </c:pt>
                <c:pt idx="7">
                  <c:v>50</c:v>
                </c:pt>
                <c:pt idx="8">
                  <c:v>49</c:v>
                </c:pt>
                <c:pt idx="9">
                  <c:v>58</c:v>
                </c:pt>
                <c:pt idx="10">
                  <c:v>41</c:v>
                </c:pt>
                <c:pt idx="11">
                  <c:v>31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436A-8F6F-B042851E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23</c:v>
                </c:pt>
                <c:pt idx="1">
                  <c:v>36</c:v>
                </c:pt>
                <c:pt idx="2">
                  <c:v>24</c:v>
                </c:pt>
                <c:pt idx="3">
                  <c:v>99</c:v>
                </c:pt>
                <c:pt idx="4">
                  <c:v>7</c:v>
                </c:pt>
                <c:pt idx="5">
                  <c:v>0</c:v>
                </c:pt>
                <c:pt idx="6">
                  <c:v>9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B93-9D31-F430D015687B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19</c:v>
                </c:pt>
                <c:pt idx="1">
                  <c:v>69</c:v>
                </c:pt>
                <c:pt idx="2">
                  <c:v>0</c:v>
                </c:pt>
                <c:pt idx="3">
                  <c:v>143</c:v>
                </c:pt>
                <c:pt idx="4">
                  <c:v>26</c:v>
                </c:pt>
                <c:pt idx="5">
                  <c:v>13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B93-9D31-F430D015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1">
                  <c:v>19986.41</c:v>
                </c:pt>
                <c:pt idx="2">
                  <c:v>20015</c:v>
                </c:pt>
                <c:pt idx="3">
                  <c:v>21014.94</c:v>
                </c:pt>
                <c:pt idx="4">
                  <c:v>22353.759999999998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1-41E8-A252-5F60E72B9D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1-41E8-A252-5F60E72B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13.11'!$V$4:$Z$4</c:f>
              <c:numCache>
                <c:formatCode>#,##0</c:formatCode>
                <c:ptCount val="5"/>
                <c:pt idx="0">
                  <c:v>591</c:v>
                </c:pt>
                <c:pt idx="1">
                  <c:v>880</c:v>
                </c:pt>
                <c:pt idx="2">
                  <c:v>1018</c:v>
                </c:pt>
                <c:pt idx="3">
                  <c:v>1005</c:v>
                </c:pt>
                <c:pt idx="4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4F-83F4-370599103F6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13.11'!$V$7:$Z$7</c:f>
              <c:numCache>
                <c:formatCode>#,##0</c:formatCode>
                <c:ptCount val="5"/>
                <c:pt idx="0">
                  <c:v>404</c:v>
                </c:pt>
                <c:pt idx="1">
                  <c:v>593</c:v>
                </c:pt>
                <c:pt idx="2">
                  <c:v>750</c:v>
                </c:pt>
                <c:pt idx="3">
                  <c:v>745</c:v>
                </c:pt>
                <c:pt idx="4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4F-83F4-370599103F6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13.11'!$V$11:$Z$11</c:f>
              <c:numCache>
                <c:formatCode>#,##0</c:formatCode>
                <c:ptCount val="5"/>
                <c:pt idx="0">
                  <c:v>586</c:v>
                </c:pt>
                <c:pt idx="1">
                  <c:v>865</c:v>
                </c:pt>
                <c:pt idx="2">
                  <c:v>1012</c:v>
                </c:pt>
                <c:pt idx="3">
                  <c:v>997</c:v>
                </c:pt>
                <c:pt idx="4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4F-83F4-370599103F6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13.11'!$V$12:$Z$12</c:f>
              <c:numCache>
                <c:formatCode>#,##0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5-454F-83F4-37059910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2.2099447513812154E-2</c:v>
                </c:pt>
                <c:pt idx="1">
                  <c:v>2.7624309392265192E-3</c:v>
                </c:pt>
                <c:pt idx="2">
                  <c:v>1.4732965009208104E-2</c:v>
                </c:pt>
                <c:pt idx="3">
                  <c:v>0</c:v>
                </c:pt>
                <c:pt idx="4">
                  <c:v>6.4456721915285453E-2</c:v>
                </c:pt>
                <c:pt idx="5">
                  <c:v>1.4732965009208104E-2</c:v>
                </c:pt>
                <c:pt idx="6">
                  <c:v>5.2486187845303865E-2</c:v>
                </c:pt>
                <c:pt idx="7">
                  <c:v>6.7219152854511965E-2</c:v>
                </c:pt>
                <c:pt idx="8">
                  <c:v>7.3664825046040518E-3</c:v>
                </c:pt>
                <c:pt idx="9">
                  <c:v>5.5248618784530384E-3</c:v>
                </c:pt>
                <c:pt idx="10">
                  <c:v>7.3664825046040518E-3</c:v>
                </c:pt>
                <c:pt idx="11">
                  <c:v>1.0128913443830571E-2</c:v>
                </c:pt>
                <c:pt idx="12">
                  <c:v>2.2099447513812154E-2</c:v>
                </c:pt>
                <c:pt idx="13">
                  <c:v>2.3941068139963169E-2</c:v>
                </c:pt>
                <c:pt idx="14">
                  <c:v>0.24217311233885819</c:v>
                </c:pt>
                <c:pt idx="15">
                  <c:v>0.1141804788213628</c:v>
                </c:pt>
                <c:pt idx="16">
                  <c:v>0.20073664825046039</c:v>
                </c:pt>
                <c:pt idx="17">
                  <c:v>1.3812154696132596E-2</c:v>
                </c:pt>
                <c:pt idx="18">
                  <c:v>0.10313075506445672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A-AB53-78288C477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A-AB53-78288C4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48</c:v>
                </c:pt>
                <c:pt idx="4">
                  <c:v>76</c:v>
                </c:pt>
                <c:pt idx="5">
                  <c:v>82</c:v>
                </c:pt>
                <c:pt idx="6">
                  <c:v>86</c:v>
                </c:pt>
                <c:pt idx="7">
                  <c:v>49</c:v>
                </c:pt>
                <c:pt idx="8">
                  <c:v>36</c:v>
                </c:pt>
                <c:pt idx="9">
                  <c:v>54</c:v>
                </c:pt>
                <c:pt idx="10">
                  <c:v>50</c:v>
                </c:pt>
                <c:pt idx="11">
                  <c:v>26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42E-B70F-4C25FF688A2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24</c:v>
                </c:pt>
                <c:pt idx="3">
                  <c:v>33</c:v>
                </c:pt>
                <c:pt idx="4">
                  <c:v>77</c:v>
                </c:pt>
                <c:pt idx="5">
                  <c:v>88</c:v>
                </c:pt>
                <c:pt idx="6">
                  <c:v>69</c:v>
                </c:pt>
                <c:pt idx="7">
                  <c:v>46</c:v>
                </c:pt>
                <c:pt idx="8">
                  <c:v>55</c:v>
                </c:pt>
                <c:pt idx="9">
                  <c:v>59</c:v>
                </c:pt>
                <c:pt idx="10">
                  <c:v>37</c:v>
                </c:pt>
                <c:pt idx="11">
                  <c:v>35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F-442E-B70F-4C25FF68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23</c:v>
                </c:pt>
                <c:pt idx="1">
                  <c:v>42</c:v>
                </c:pt>
                <c:pt idx="2">
                  <c:v>21</c:v>
                </c:pt>
                <c:pt idx="3">
                  <c:v>80</c:v>
                </c:pt>
                <c:pt idx="4">
                  <c:v>10</c:v>
                </c:pt>
                <c:pt idx="5">
                  <c:v>6</c:v>
                </c:pt>
                <c:pt idx="6">
                  <c:v>15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D46-B42C-78BD473C2267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17</c:v>
                </c:pt>
                <c:pt idx="1">
                  <c:v>76</c:v>
                </c:pt>
                <c:pt idx="2">
                  <c:v>5</c:v>
                </c:pt>
                <c:pt idx="3">
                  <c:v>137</c:v>
                </c:pt>
                <c:pt idx="4">
                  <c:v>17</c:v>
                </c:pt>
                <c:pt idx="5">
                  <c:v>14</c:v>
                </c:pt>
                <c:pt idx="6">
                  <c:v>3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D46-B42C-78BD473C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1">
                  <c:v>2730</c:v>
                </c:pt>
                <c:pt idx="2">
                  <c:v>3514</c:v>
                </c:pt>
                <c:pt idx="3">
                  <c:v>2960</c:v>
                </c:pt>
                <c:pt idx="4">
                  <c:v>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3AD-8B53-9759364B42C5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1">
                  <c:v>1802</c:v>
                </c:pt>
                <c:pt idx="2">
                  <c:v>2367</c:v>
                </c:pt>
                <c:pt idx="3">
                  <c:v>2034</c:v>
                </c:pt>
                <c:pt idx="4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3AD-8B53-9759364B42C5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1">
                  <c:v>2637</c:v>
                </c:pt>
                <c:pt idx="2">
                  <c:v>3375</c:v>
                </c:pt>
                <c:pt idx="3">
                  <c:v>2856</c:v>
                </c:pt>
                <c:pt idx="4">
                  <c:v>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C-43AD-8B53-9759364B42C5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1">
                  <c:v>88</c:v>
                </c:pt>
                <c:pt idx="2">
                  <c:v>140</c:v>
                </c:pt>
                <c:pt idx="3">
                  <c:v>100</c:v>
                </c:pt>
                <c:pt idx="4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C-43AD-8B53-9759364B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13.11'!$V$8:$Z$8</c:f>
              <c:numCache>
                <c:formatCode>#,##0</c:formatCode>
                <c:ptCount val="5"/>
                <c:pt idx="0">
                  <c:v>19986.41</c:v>
                </c:pt>
                <c:pt idx="1">
                  <c:v>20015</c:v>
                </c:pt>
                <c:pt idx="2">
                  <c:v>21014.94</c:v>
                </c:pt>
                <c:pt idx="3">
                  <c:v>22353.759999999998</c:v>
                </c:pt>
                <c:pt idx="4">
                  <c:v>19979.5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6E-B702-577742B21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6E-B702-577742B2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1">
                  <c:v>34254</c:v>
                </c:pt>
                <c:pt idx="2">
                  <c:v>35281</c:v>
                </c:pt>
                <c:pt idx="3">
                  <c:v>35445</c:v>
                </c:pt>
                <c:pt idx="4">
                  <c:v>34277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5E-8582-2E7D618A85FE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1">
                  <c:v>23010</c:v>
                </c:pt>
                <c:pt idx="2">
                  <c:v>23542</c:v>
                </c:pt>
                <c:pt idx="3">
                  <c:v>23592</c:v>
                </c:pt>
                <c:pt idx="4">
                  <c:v>23476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5E-8582-2E7D618A85FE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1">
                  <c:v>32624</c:v>
                </c:pt>
                <c:pt idx="2">
                  <c:v>33604</c:v>
                </c:pt>
                <c:pt idx="3">
                  <c:v>33656</c:v>
                </c:pt>
                <c:pt idx="4">
                  <c:v>32308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05E-8582-2E7D618A85FE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1">
                  <c:v>1631</c:v>
                </c:pt>
                <c:pt idx="2">
                  <c:v>1679</c:v>
                </c:pt>
                <c:pt idx="3">
                  <c:v>1793</c:v>
                </c:pt>
                <c:pt idx="4">
                  <c:v>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6-405E-8582-2E7D618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9.4869418243280091E-3</c:v>
                </c:pt>
                <c:pt idx="1">
                  <c:v>2.0336950002726131E-2</c:v>
                </c:pt>
                <c:pt idx="2">
                  <c:v>3.4785453355869363E-2</c:v>
                </c:pt>
                <c:pt idx="3">
                  <c:v>1.1994983915817022E-2</c:v>
                </c:pt>
                <c:pt idx="4">
                  <c:v>0.10492884793631754</c:v>
                </c:pt>
                <c:pt idx="5">
                  <c:v>2.9060574668774874E-2</c:v>
                </c:pt>
                <c:pt idx="6">
                  <c:v>8.5436999073114875E-2</c:v>
                </c:pt>
                <c:pt idx="7">
                  <c:v>8.3419660869091111E-2</c:v>
                </c:pt>
                <c:pt idx="8">
                  <c:v>4.7162095850826015E-2</c:v>
                </c:pt>
                <c:pt idx="9">
                  <c:v>3.3531432310124859E-3</c:v>
                </c:pt>
                <c:pt idx="10">
                  <c:v>1.4148628755247805E-2</c:v>
                </c:pt>
                <c:pt idx="11">
                  <c:v>1.630227359467859E-2</c:v>
                </c:pt>
                <c:pt idx="12">
                  <c:v>4.6807698598767787E-2</c:v>
                </c:pt>
                <c:pt idx="13">
                  <c:v>8.3801319448230743E-2</c:v>
                </c:pt>
                <c:pt idx="14">
                  <c:v>0.13510713701542992</c:v>
                </c:pt>
                <c:pt idx="15">
                  <c:v>7.4832342838449376E-2</c:v>
                </c:pt>
                <c:pt idx="16">
                  <c:v>0.12158551878305436</c:v>
                </c:pt>
                <c:pt idx="17">
                  <c:v>2.020064336731912E-2</c:v>
                </c:pt>
                <c:pt idx="18">
                  <c:v>4.4027043236464752E-2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9A3-8423-8E54F387E9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C-49A3-8423-8E54F387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23</c:v>
                </c:pt>
                <c:pt idx="1">
                  <c:v>375</c:v>
                </c:pt>
                <c:pt idx="2">
                  <c:v>816</c:v>
                </c:pt>
                <c:pt idx="3">
                  <c:v>1771</c:v>
                </c:pt>
                <c:pt idx="4">
                  <c:v>2560</c:v>
                </c:pt>
                <c:pt idx="5">
                  <c:v>2923</c:v>
                </c:pt>
                <c:pt idx="6">
                  <c:v>2398</c:v>
                </c:pt>
                <c:pt idx="7">
                  <c:v>1940</c:v>
                </c:pt>
                <c:pt idx="8">
                  <c:v>1797</c:v>
                </c:pt>
                <c:pt idx="9">
                  <c:v>1442</c:v>
                </c:pt>
                <c:pt idx="10">
                  <c:v>1041</c:v>
                </c:pt>
                <c:pt idx="11">
                  <c:v>703</c:v>
                </c:pt>
                <c:pt idx="12">
                  <c:v>310</c:v>
                </c:pt>
                <c:pt idx="13">
                  <c:v>94</c:v>
                </c:pt>
                <c:pt idx="14">
                  <c:v>20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26C-95D6-F2449DBBE508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39</c:v>
                </c:pt>
                <c:pt idx="1">
                  <c:v>428</c:v>
                </c:pt>
                <c:pt idx="2">
                  <c:v>1010</c:v>
                </c:pt>
                <c:pt idx="3">
                  <c:v>1580</c:v>
                </c:pt>
                <c:pt idx="4">
                  <c:v>2357</c:v>
                </c:pt>
                <c:pt idx="5">
                  <c:v>2325</c:v>
                </c:pt>
                <c:pt idx="6">
                  <c:v>2153</c:v>
                </c:pt>
                <c:pt idx="7">
                  <c:v>1702</c:v>
                </c:pt>
                <c:pt idx="8">
                  <c:v>1526</c:v>
                </c:pt>
                <c:pt idx="9">
                  <c:v>1191</c:v>
                </c:pt>
                <c:pt idx="10">
                  <c:v>905</c:v>
                </c:pt>
                <c:pt idx="11">
                  <c:v>518</c:v>
                </c:pt>
                <c:pt idx="12">
                  <c:v>233</c:v>
                </c:pt>
                <c:pt idx="13">
                  <c:v>75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26C-95D6-F2449DBB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1426</c:v>
                </c:pt>
                <c:pt idx="1">
                  <c:v>1071</c:v>
                </c:pt>
                <c:pt idx="2">
                  <c:v>3018</c:v>
                </c:pt>
                <c:pt idx="3">
                  <c:v>1669</c:v>
                </c:pt>
                <c:pt idx="4">
                  <c:v>633</c:v>
                </c:pt>
                <c:pt idx="5">
                  <c:v>504</c:v>
                </c:pt>
                <c:pt idx="6">
                  <c:v>1270</c:v>
                </c:pt>
                <c:pt idx="7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735-A35E-393A35B78F2D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1293</c:v>
                </c:pt>
                <c:pt idx="1">
                  <c:v>1841</c:v>
                </c:pt>
                <c:pt idx="2">
                  <c:v>420</c:v>
                </c:pt>
                <c:pt idx="3">
                  <c:v>1992</c:v>
                </c:pt>
                <c:pt idx="4">
                  <c:v>2591</c:v>
                </c:pt>
                <c:pt idx="5">
                  <c:v>1123</c:v>
                </c:pt>
                <c:pt idx="6">
                  <c:v>170</c:v>
                </c:pt>
                <c:pt idx="7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9-4735-A35E-393A35B7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1">
                  <c:v>55851.02</c:v>
                </c:pt>
                <c:pt idx="2">
                  <c:v>56741.34</c:v>
                </c:pt>
                <c:pt idx="3">
                  <c:v>56464.44</c:v>
                </c:pt>
                <c:pt idx="4">
                  <c:v>55594.79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814-81F7-ADDE958D16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814-81F7-ADDE958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13.12'!$V$4:$Z$4</c:f>
              <c:numCache>
                <c:formatCode>#,##0</c:formatCode>
                <c:ptCount val="5"/>
                <c:pt idx="0">
                  <c:v>34254</c:v>
                </c:pt>
                <c:pt idx="1">
                  <c:v>35281</c:v>
                </c:pt>
                <c:pt idx="2">
                  <c:v>35445</c:v>
                </c:pt>
                <c:pt idx="3">
                  <c:v>34277</c:v>
                </c:pt>
                <c:pt idx="4">
                  <c:v>36682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B9B-AE2D-2E64D661D5B8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13.12'!$V$7:$Z$7</c:f>
              <c:numCache>
                <c:formatCode>#,##0</c:formatCode>
                <c:ptCount val="5"/>
                <c:pt idx="0">
                  <c:v>23010</c:v>
                </c:pt>
                <c:pt idx="1">
                  <c:v>23542</c:v>
                </c:pt>
                <c:pt idx="2">
                  <c:v>23592</c:v>
                </c:pt>
                <c:pt idx="3">
                  <c:v>23476</c:v>
                </c:pt>
                <c:pt idx="4">
                  <c:v>24214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B9B-AE2D-2E64D661D5B8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13.12'!$V$11:$Z$11</c:f>
              <c:numCache>
                <c:formatCode>#,##0</c:formatCode>
                <c:ptCount val="5"/>
                <c:pt idx="0">
                  <c:v>32624</c:v>
                </c:pt>
                <c:pt idx="1">
                  <c:v>33604</c:v>
                </c:pt>
                <c:pt idx="2">
                  <c:v>33656</c:v>
                </c:pt>
                <c:pt idx="3">
                  <c:v>32308</c:v>
                </c:pt>
                <c:pt idx="4">
                  <c:v>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E-4B9B-AE2D-2E64D661D5B8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13.12'!$V$12:$Z$12</c:f>
              <c:numCache>
                <c:formatCode>#,##0</c:formatCode>
                <c:ptCount val="5"/>
                <c:pt idx="0">
                  <c:v>1631</c:v>
                </c:pt>
                <c:pt idx="1">
                  <c:v>1679</c:v>
                </c:pt>
                <c:pt idx="2">
                  <c:v>1793</c:v>
                </c:pt>
                <c:pt idx="3">
                  <c:v>1971</c:v>
                </c:pt>
                <c:pt idx="4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E-4B9B-AE2D-2E64D661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9.4869418243280091E-3</c:v>
                </c:pt>
                <c:pt idx="1">
                  <c:v>2.0336950002726131E-2</c:v>
                </c:pt>
                <c:pt idx="2">
                  <c:v>3.4785453355869363E-2</c:v>
                </c:pt>
                <c:pt idx="3">
                  <c:v>1.1994983915817022E-2</c:v>
                </c:pt>
                <c:pt idx="4">
                  <c:v>0.10492884793631754</c:v>
                </c:pt>
                <c:pt idx="5">
                  <c:v>2.9060574668774874E-2</c:v>
                </c:pt>
                <c:pt idx="6">
                  <c:v>8.5436999073114875E-2</c:v>
                </c:pt>
                <c:pt idx="7">
                  <c:v>8.3419660869091111E-2</c:v>
                </c:pt>
                <c:pt idx="8">
                  <c:v>4.7162095850826015E-2</c:v>
                </c:pt>
                <c:pt idx="9">
                  <c:v>3.3531432310124859E-3</c:v>
                </c:pt>
                <c:pt idx="10">
                  <c:v>1.4148628755247805E-2</c:v>
                </c:pt>
                <c:pt idx="11">
                  <c:v>1.630227359467859E-2</c:v>
                </c:pt>
                <c:pt idx="12">
                  <c:v>4.6807698598767787E-2</c:v>
                </c:pt>
                <c:pt idx="13">
                  <c:v>8.3801319448230743E-2</c:v>
                </c:pt>
                <c:pt idx="14">
                  <c:v>0.13510713701542992</c:v>
                </c:pt>
                <c:pt idx="15">
                  <c:v>7.4832342838449376E-2</c:v>
                </c:pt>
                <c:pt idx="16">
                  <c:v>0.12158551878305436</c:v>
                </c:pt>
                <c:pt idx="17">
                  <c:v>2.020064336731912E-2</c:v>
                </c:pt>
                <c:pt idx="18">
                  <c:v>4.4027043236464752E-2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CE6-93D9-A040782197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3-4CE6-93D9-A0407821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33</c:v>
                </c:pt>
                <c:pt idx="1">
                  <c:v>459</c:v>
                </c:pt>
                <c:pt idx="2">
                  <c:v>981</c:v>
                </c:pt>
                <c:pt idx="3">
                  <c:v>1802</c:v>
                </c:pt>
                <c:pt idx="4">
                  <c:v>2816</c:v>
                </c:pt>
                <c:pt idx="5">
                  <c:v>2862</c:v>
                </c:pt>
                <c:pt idx="6">
                  <c:v>2543</c:v>
                </c:pt>
                <c:pt idx="7">
                  <c:v>2097</c:v>
                </c:pt>
                <c:pt idx="8">
                  <c:v>1705</c:v>
                </c:pt>
                <c:pt idx="9">
                  <c:v>1582</c:v>
                </c:pt>
                <c:pt idx="10">
                  <c:v>1157</c:v>
                </c:pt>
                <c:pt idx="11">
                  <c:v>763</c:v>
                </c:pt>
                <c:pt idx="12">
                  <c:v>348</c:v>
                </c:pt>
                <c:pt idx="13">
                  <c:v>90</c:v>
                </c:pt>
                <c:pt idx="14">
                  <c:v>27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6B8-921B-4DCF255E9C65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55</c:v>
                </c:pt>
                <c:pt idx="1">
                  <c:v>559</c:v>
                </c:pt>
                <c:pt idx="2">
                  <c:v>1122</c:v>
                </c:pt>
                <c:pt idx="3">
                  <c:v>1731</c:v>
                </c:pt>
                <c:pt idx="4">
                  <c:v>2574</c:v>
                </c:pt>
                <c:pt idx="5">
                  <c:v>2506</c:v>
                </c:pt>
                <c:pt idx="6">
                  <c:v>2248</c:v>
                </c:pt>
                <c:pt idx="7">
                  <c:v>1831</c:v>
                </c:pt>
                <c:pt idx="8">
                  <c:v>1551</c:v>
                </c:pt>
                <c:pt idx="9">
                  <c:v>1291</c:v>
                </c:pt>
                <c:pt idx="10">
                  <c:v>974</c:v>
                </c:pt>
                <c:pt idx="11">
                  <c:v>574</c:v>
                </c:pt>
                <c:pt idx="12">
                  <c:v>241</c:v>
                </c:pt>
                <c:pt idx="13">
                  <c:v>93</c:v>
                </c:pt>
                <c:pt idx="14">
                  <c:v>13</c:v>
                </c:pt>
                <c:pt idx="15">
                  <c:v>5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6B8-921B-4DCF255E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1413</c:v>
                </c:pt>
                <c:pt idx="1">
                  <c:v>1115</c:v>
                </c:pt>
                <c:pt idx="2">
                  <c:v>3081</c:v>
                </c:pt>
                <c:pt idx="3">
                  <c:v>1772</c:v>
                </c:pt>
                <c:pt idx="4">
                  <c:v>647</c:v>
                </c:pt>
                <c:pt idx="5">
                  <c:v>494</c:v>
                </c:pt>
                <c:pt idx="6">
                  <c:v>1312</c:v>
                </c:pt>
                <c:pt idx="7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5E8-A435-51DB65C71E11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1314</c:v>
                </c:pt>
                <c:pt idx="1">
                  <c:v>1932</c:v>
                </c:pt>
                <c:pt idx="2">
                  <c:v>427</c:v>
                </c:pt>
                <c:pt idx="3">
                  <c:v>2123</c:v>
                </c:pt>
                <c:pt idx="4">
                  <c:v>2622</c:v>
                </c:pt>
                <c:pt idx="5">
                  <c:v>1114</c:v>
                </c:pt>
                <c:pt idx="6">
                  <c:v>182</c:v>
                </c:pt>
                <c:pt idx="7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5E8-A435-51DB65C7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6.0084626234132583E-2</c:v>
                </c:pt>
                <c:pt idx="1">
                  <c:v>1.2129760225669958E-2</c:v>
                </c:pt>
                <c:pt idx="2">
                  <c:v>1.1001410437235543E-2</c:v>
                </c:pt>
                <c:pt idx="3">
                  <c:v>4.7954866008462623E-3</c:v>
                </c:pt>
                <c:pt idx="4">
                  <c:v>6.7983074753173486E-2</c:v>
                </c:pt>
                <c:pt idx="5">
                  <c:v>4.7954866008462623E-3</c:v>
                </c:pt>
                <c:pt idx="6">
                  <c:v>9.3370944992947819E-2</c:v>
                </c:pt>
                <c:pt idx="7">
                  <c:v>6.0084626234132583E-2</c:v>
                </c:pt>
                <c:pt idx="8">
                  <c:v>1.5232722143864598E-2</c:v>
                </c:pt>
                <c:pt idx="9">
                  <c:v>3.385049365303244E-3</c:v>
                </c:pt>
                <c:pt idx="10">
                  <c:v>6.2059238363892811E-3</c:v>
                </c:pt>
                <c:pt idx="11">
                  <c:v>9.0267983074753168E-3</c:v>
                </c:pt>
                <c:pt idx="12">
                  <c:v>3.554301833568406E-2</c:v>
                </c:pt>
                <c:pt idx="13">
                  <c:v>4.2595204513399154E-2</c:v>
                </c:pt>
                <c:pt idx="14">
                  <c:v>0.18222849083215797</c:v>
                </c:pt>
                <c:pt idx="15">
                  <c:v>0.1232722143864598</c:v>
                </c:pt>
                <c:pt idx="16">
                  <c:v>0.19210155148095909</c:v>
                </c:pt>
                <c:pt idx="17">
                  <c:v>1.5232722143864598E-2</c:v>
                </c:pt>
                <c:pt idx="18">
                  <c:v>3.8081805359661498E-2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1A0-B981-97C8DA322BF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B-41A0-B981-97C8DA3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13.12'!$V$8:$Z$8</c:f>
              <c:numCache>
                <c:formatCode>#,##0</c:formatCode>
                <c:ptCount val="5"/>
                <c:pt idx="0">
                  <c:v>55851.02</c:v>
                </c:pt>
                <c:pt idx="1">
                  <c:v>56741.34</c:v>
                </c:pt>
                <c:pt idx="2">
                  <c:v>56464.44</c:v>
                </c:pt>
                <c:pt idx="3">
                  <c:v>55594.79</c:v>
                </c:pt>
                <c:pt idx="4">
                  <c:v>57474.69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38A-A22E-16406C8B4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38A-A22E-16406C8B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1">
                  <c:v>995</c:v>
                </c:pt>
                <c:pt idx="2">
                  <c:v>1633</c:v>
                </c:pt>
                <c:pt idx="3">
                  <c:v>1259</c:v>
                </c:pt>
                <c:pt idx="4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66C-B647-A4FE4DE9945A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1">
                  <c:v>641</c:v>
                </c:pt>
                <c:pt idx="2">
                  <c:v>1100</c:v>
                </c:pt>
                <c:pt idx="3">
                  <c:v>865</c:v>
                </c:pt>
                <c:pt idx="4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66C-B647-A4FE4DE9945A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1">
                  <c:v>946</c:v>
                </c:pt>
                <c:pt idx="2">
                  <c:v>1548</c:v>
                </c:pt>
                <c:pt idx="3">
                  <c:v>1213</c:v>
                </c:pt>
                <c:pt idx="4">
                  <c:v>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0-466C-B647-A4FE4DE9945A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1">
                  <c:v>48</c:v>
                </c:pt>
                <c:pt idx="2">
                  <c:v>89</c:v>
                </c:pt>
                <c:pt idx="3">
                  <c:v>44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20-466C-B647-A4FE4DE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8.0796900940785829E-2</c:v>
                </c:pt>
                <c:pt idx="1">
                  <c:v>2.8776978417266189E-2</c:v>
                </c:pt>
                <c:pt idx="2">
                  <c:v>8.8544548976203646E-3</c:v>
                </c:pt>
                <c:pt idx="3">
                  <c:v>1.6602102933038186E-3</c:v>
                </c:pt>
                <c:pt idx="4">
                  <c:v>4.5379081350304371E-2</c:v>
                </c:pt>
                <c:pt idx="5">
                  <c:v>6.6408411732152743E-3</c:v>
                </c:pt>
                <c:pt idx="6">
                  <c:v>7.6369673491975654E-2</c:v>
                </c:pt>
                <c:pt idx="7">
                  <c:v>3.5971223021582732E-2</c:v>
                </c:pt>
                <c:pt idx="8">
                  <c:v>9.9612617598229102E-3</c:v>
                </c:pt>
                <c:pt idx="9">
                  <c:v>2.2136137244050912E-3</c:v>
                </c:pt>
                <c:pt idx="10">
                  <c:v>3.3204205866076372E-3</c:v>
                </c:pt>
                <c:pt idx="11">
                  <c:v>7.1942446043165471E-3</c:v>
                </c:pt>
                <c:pt idx="12">
                  <c:v>2.0475926950747094E-2</c:v>
                </c:pt>
                <c:pt idx="13">
                  <c:v>5.4786939679026009E-2</c:v>
                </c:pt>
                <c:pt idx="14">
                  <c:v>0.19756502490315439</c:v>
                </c:pt>
                <c:pt idx="15">
                  <c:v>0.16104039845047038</c:v>
                </c:pt>
                <c:pt idx="16">
                  <c:v>4.6485888212506918E-2</c:v>
                </c:pt>
                <c:pt idx="17">
                  <c:v>1.549529607083564E-2</c:v>
                </c:pt>
                <c:pt idx="18">
                  <c:v>0.1732152739346984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4E1-B50C-703EF7516F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F-44E1-B50C-703EF751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126</c:v>
                </c:pt>
                <c:pt idx="4">
                  <c:v>199</c:v>
                </c:pt>
                <c:pt idx="5">
                  <c:v>154</c:v>
                </c:pt>
                <c:pt idx="6">
                  <c:v>122</c:v>
                </c:pt>
                <c:pt idx="7">
                  <c:v>92</c:v>
                </c:pt>
                <c:pt idx="8">
                  <c:v>98</c:v>
                </c:pt>
                <c:pt idx="9">
                  <c:v>112</c:v>
                </c:pt>
                <c:pt idx="10">
                  <c:v>75</c:v>
                </c:pt>
                <c:pt idx="11">
                  <c:v>73</c:v>
                </c:pt>
                <c:pt idx="12">
                  <c:v>33</c:v>
                </c:pt>
                <c:pt idx="13">
                  <c:v>15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B30-BA70-1DA647DB3B1C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56</c:v>
                </c:pt>
                <c:pt idx="3">
                  <c:v>105</c:v>
                </c:pt>
                <c:pt idx="4">
                  <c:v>193</c:v>
                </c:pt>
                <c:pt idx="5">
                  <c:v>128</c:v>
                </c:pt>
                <c:pt idx="6">
                  <c:v>139</c:v>
                </c:pt>
                <c:pt idx="7">
                  <c:v>110</c:v>
                </c:pt>
                <c:pt idx="8">
                  <c:v>105</c:v>
                </c:pt>
                <c:pt idx="9">
                  <c:v>126</c:v>
                </c:pt>
                <c:pt idx="10">
                  <c:v>72</c:v>
                </c:pt>
                <c:pt idx="11">
                  <c:v>58</c:v>
                </c:pt>
                <c:pt idx="12">
                  <c:v>27</c:v>
                </c:pt>
                <c:pt idx="13">
                  <c:v>14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B30-BA70-1DA647DB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61</c:v>
                </c:pt>
                <c:pt idx="1">
                  <c:v>79</c:v>
                </c:pt>
                <c:pt idx="2">
                  <c:v>64</c:v>
                </c:pt>
                <c:pt idx="3">
                  <c:v>135</c:v>
                </c:pt>
                <c:pt idx="4">
                  <c:v>11</c:v>
                </c:pt>
                <c:pt idx="5">
                  <c:v>16</c:v>
                </c:pt>
                <c:pt idx="6">
                  <c:v>67</c:v>
                </c:pt>
                <c:pt idx="7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EC0-A5E1-388565F3BD68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40</c:v>
                </c:pt>
                <c:pt idx="1">
                  <c:v>137</c:v>
                </c:pt>
                <c:pt idx="2">
                  <c:v>17</c:v>
                </c:pt>
                <c:pt idx="3">
                  <c:v>225</c:v>
                </c:pt>
                <c:pt idx="4">
                  <c:v>71</c:v>
                </c:pt>
                <c:pt idx="5">
                  <c:v>34</c:v>
                </c:pt>
                <c:pt idx="6">
                  <c:v>16</c:v>
                </c:pt>
                <c:pt idx="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F-4EC0-A5E1-388565F3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1">
                  <c:v>32081.75</c:v>
                </c:pt>
                <c:pt idx="2">
                  <c:v>29277.200000000001</c:v>
                </c:pt>
                <c:pt idx="3">
                  <c:v>31482</c:v>
                </c:pt>
                <c:pt idx="4">
                  <c:v>25274.84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C58-BDC1-8E07A1818D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C58-BDC1-8E07A181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13.13'!$V$4:$Z$4</c:f>
              <c:numCache>
                <c:formatCode>#,##0</c:formatCode>
                <c:ptCount val="5"/>
                <c:pt idx="0">
                  <c:v>995</c:v>
                </c:pt>
                <c:pt idx="1">
                  <c:v>1633</c:v>
                </c:pt>
                <c:pt idx="2">
                  <c:v>1259</c:v>
                </c:pt>
                <c:pt idx="3">
                  <c:v>2301</c:v>
                </c:pt>
                <c:pt idx="4">
                  <c:v>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1-416E-A935-1B21051B4BD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13.13'!$V$7:$Z$7</c:f>
              <c:numCache>
                <c:formatCode>#,##0</c:formatCode>
                <c:ptCount val="5"/>
                <c:pt idx="0">
                  <c:v>641</c:v>
                </c:pt>
                <c:pt idx="1">
                  <c:v>1100</c:v>
                </c:pt>
                <c:pt idx="2">
                  <c:v>865</c:v>
                </c:pt>
                <c:pt idx="3">
                  <c:v>1578</c:v>
                </c:pt>
                <c:pt idx="4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1-416E-A935-1B21051B4BD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13.13'!$V$11:$Z$11</c:f>
              <c:numCache>
                <c:formatCode>#,##0</c:formatCode>
                <c:ptCount val="5"/>
                <c:pt idx="0">
                  <c:v>946</c:v>
                </c:pt>
                <c:pt idx="1">
                  <c:v>1548</c:v>
                </c:pt>
                <c:pt idx="2">
                  <c:v>1213</c:v>
                </c:pt>
                <c:pt idx="3">
                  <c:v>2217</c:v>
                </c:pt>
                <c:pt idx="4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1-416E-A935-1B21051B4BD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13.13'!$V$12:$Z$12</c:f>
              <c:numCache>
                <c:formatCode>#,##0</c:formatCode>
                <c:ptCount val="5"/>
                <c:pt idx="0">
                  <c:v>48</c:v>
                </c:pt>
                <c:pt idx="1">
                  <c:v>89</c:v>
                </c:pt>
                <c:pt idx="2">
                  <c:v>44</c:v>
                </c:pt>
                <c:pt idx="3">
                  <c:v>81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1-416E-A935-1B21051B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8.0796900940785829E-2</c:v>
                </c:pt>
                <c:pt idx="1">
                  <c:v>2.8776978417266189E-2</c:v>
                </c:pt>
                <c:pt idx="2">
                  <c:v>8.8544548976203646E-3</c:v>
                </c:pt>
                <c:pt idx="3">
                  <c:v>1.6602102933038186E-3</c:v>
                </c:pt>
                <c:pt idx="4">
                  <c:v>4.5379081350304371E-2</c:v>
                </c:pt>
                <c:pt idx="5">
                  <c:v>6.6408411732152743E-3</c:v>
                </c:pt>
                <c:pt idx="6">
                  <c:v>7.6369673491975654E-2</c:v>
                </c:pt>
                <c:pt idx="7">
                  <c:v>3.5971223021582732E-2</c:v>
                </c:pt>
                <c:pt idx="8">
                  <c:v>9.9612617598229102E-3</c:v>
                </c:pt>
                <c:pt idx="9">
                  <c:v>2.2136137244050912E-3</c:v>
                </c:pt>
                <c:pt idx="10">
                  <c:v>3.3204205866076372E-3</c:v>
                </c:pt>
                <c:pt idx="11">
                  <c:v>7.1942446043165471E-3</c:v>
                </c:pt>
                <c:pt idx="12">
                  <c:v>2.0475926950747094E-2</c:v>
                </c:pt>
                <c:pt idx="13">
                  <c:v>5.4786939679026009E-2</c:v>
                </c:pt>
                <c:pt idx="14">
                  <c:v>0.19756502490315439</c:v>
                </c:pt>
                <c:pt idx="15">
                  <c:v>0.16104039845047038</c:v>
                </c:pt>
                <c:pt idx="16">
                  <c:v>4.6485888212506918E-2</c:v>
                </c:pt>
                <c:pt idx="17">
                  <c:v>1.549529607083564E-2</c:v>
                </c:pt>
                <c:pt idx="18">
                  <c:v>0.1732152739346984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8-4852-B1F0-7F4A7F17EB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8-4852-B1F0-7F4A7F1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41</c:v>
                </c:pt>
                <c:pt idx="3">
                  <c:v>79</c:v>
                </c:pt>
                <c:pt idx="4">
                  <c:v>127</c:v>
                </c:pt>
                <c:pt idx="5">
                  <c:v>127</c:v>
                </c:pt>
                <c:pt idx="6">
                  <c:v>105</c:v>
                </c:pt>
                <c:pt idx="7">
                  <c:v>92</c:v>
                </c:pt>
                <c:pt idx="8">
                  <c:v>64</c:v>
                </c:pt>
                <c:pt idx="9">
                  <c:v>98</c:v>
                </c:pt>
                <c:pt idx="10">
                  <c:v>84</c:v>
                </c:pt>
                <c:pt idx="11">
                  <c:v>49</c:v>
                </c:pt>
                <c:pt idx="12">
                  <c:v>40</c:v>
                </c:pt>
                <c:pt idx="13">
                  <c:v>9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C-4359-A3B3-15417805BC3E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1</c:v>
                </c:pt>
                <c:pt idx="1">
                  <c:v>7</c:v>
                </c:pt>
                <c:pt idx="2">
                  <c:v>43</c:v>
                </c:pt>
                <c:pt idx="3">
                  <c:v>80</c:v>
                </c:pt>
                <c:pt idx="4">
                  <c:v>161</c:v>
                </c:pt>
                <c:pt idx="5">
                  <c:v>100</c:v>
                </c:pt>
                <c:pt idx="6">
                  <c:v>85</c:v>
                </c:pt>
                <c:pt idx="7">
                  <c:v>84</c:v>
                </c:pt>
                <c:pt idx="8">
                  <c:v>78</c:v>
                </c:pt>
                <c:pt idx="9">
                  <c:v>100</c:v>
                </c:pt>
                <c:pt idx="10">
                  <c:v>50</c:v>
                </c:pt>
                <c:pt idx="11">
                  <c:v>55</c:v>
                </c:pt>
                <c:pt idx="12">
                  <c:v>15</c:v>
                </c:pt>
                <c:pt idx="13">
                  <c:v>10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C-4359-A3B3-1541780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42</c:v>
                </c:pt>
                <c:pt idx="1">
                  <c:v>50</c:v>
                </c:pt>
                <c:pt idx="2">
                  <c:v>58</c:v>
                </c:pt>
                <c:pt idx="3">
                  <c:v>96</c:v>
                </c:pt>
                <c:pt idx="4">
                  <c:v>12</c:v>
                </c:pt>
                <c:pt idx="5">
                  <c:v>13</c:v>
                </c:pt>
                <c:pt idx="6">
                  <c:v>61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3BA-9EB2-DDCF548CEA8E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33</c:v>
                </c:pt>
                <c:pt idx="1">
                  <c:v>109</c:v>
                </c:pt>
                <c:pt idx="2">
                  <c:v>13</c:v>
                </c:pt>
                <c:pt idx="3">
                  <c:v>154</c:v>
                </c:pt>
                <c:pt idx="4">
                  <c:v>59</c:v>
                </c:pt>
                <c:pt idx="5">
                  <c:v>25</c:v>
                </c:pt>
                <c:pt idx="6">
                  <c:v>5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C-43BA-9EB2-DDCF548C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4</c:v>
                </c:pt>
                <c:pt idx="1">
                  <c:v>14</c:v>
                </c:pt>
                <c:pt idx="2">
                  <c:v>81</c:v>
                </c:pt>
                <c:pt idx="3">
                  <c:v>139</c:v>
                </c:pt>
                <c:pt idx="4">
                  <c:v>280</c:v>
                </c:pt>
                <c:pt idx="5">
                  <c:v>290</c:v>
                </c:pt>
                <c:pt idx="6">
                  <c:v>218</c:v>
                </c:pt>
                <c:pt idx="7">
                  <c:v>125</c:v>
                </c:pt>
                <c:pt idx="8">
                  <c:v>169</c:v>
                </c:pt>
                <c:pt idx="9">
                  <c:v>163</c:v>
                </c:pt>
                <c:pt idx="10">
                  <c:v>166</c:v>
                </c:pt>
                <c:pt idx="11">
                  <c:v>108</c:v>
                </c:pt>
                <c:pt idx="12">
                  <c:v>60</c:v>
                </c:pt>
                <c:pt idx="13">
                  <c:v>35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E50-A959-E4709EE4C0F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0</c:v>
                </c:pt>
                <c:pt idx="1">
                  <c:v>25</c:v>
                </c:pt>
                <c:pt idx="2">
                  <c:v>75</c:v>
                </c:pt>
                <c:pt idx="3">
                  <c:v>125</c:v>
                </c:pt>
                <c:pt idx="4">
                  <c:v>249</c:v>
                </c:pt>
                <c:pt idx="5">
                  <c:v>253</c:v>
                </c:pt>
                <c:pt idx="6">
                  <c:v>178</c:v>
                </c:pt>
                <c:pt idx="7">
                  <c:v>105</c:v>
                </c:pt>
                <c:pt idx="8">
                  <c:v>147</c:v>
                </c:pt>
                <c:pt idx="9">
                  <c:v>147</c:v>
                </c:pt>
                <c:pt idx="10">
                  <c:v>128</c:v>
                </c:pt>
                <c:pt idx="11">
                  <c:v>97</c:v>
                </c:pt>
                <c:pt idx="12">
                  <c:v>44</c:v>
                </c:pt>
                <c:pt idx="13">
                  <c:v>22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E50-A959-E4709EE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13.13'!$V$8:$Z$8</c:f>
              <c:numCache>
                <c:formatCode>#,##0</c:formatCode>
                <c:ptCount val="5"/>
                <c:pt idx="0">
                  <c:v>32081.75</c:v>
                </c:pt>
                <c:pt idx="1">
                  <c:v>29277.200000000001</c:v>
                </c:pt>
                <c:pt idx="2">
                  <c:v>31482</c:v>
                </c:pt>
                <c:pt idx="3">
                  <c:v>25274.84</c:v>
                </c:pt>
                <c:pt idx="4">
                  <c:v>24139.47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E40-A4C9-AC2D672913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E40-A4C9-AC2D672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1">
                  <c:v>328</c:v>
                </c:pt>
                <c:pt idx="2">
                  <c:v>553</c:v>
                </c:pt>
                <c:pt idx="3">
                  <c:v>722</c:v>
                </c:pt>
                <c:pt idx="4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15F-88FC-991F5796ADA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1">
                  <c:v>243</c:v>
                </c:pt>
                <c:pt idx="2">
                  <c:v>402</c:v>
                </c:pt>
                <c:pt idx="3">
                  <c:v>519</c:v>
                </c:pt>
                <c:pt idx="4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15F-88FC-991F5796ADA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1">
                  <c:v>322</c:v>
                </c:pt>
                <c:pt idx="2">
                  <c:v>543</c:v>
                </c:pt>
                <c:pt idx="3">
                  <c:v>711</c:v>
                </c:pt>
                <c:pt idx="4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2-415F-88FC-991F5796ADA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1">
                  <c:v>0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2-415F-88FC-991F5796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1.5267175572519083E-2</c:v>
                </c:pt>
                <c:pt idx="1">
                  <c:v>0</c:v>
                </c:pt>
                <c:pt idx="2">
                  <c:v>1.2722646310432571E-3</c:v>
                </c:pt>
                <c:pt idx="3">
                  <c:v>0</c:v>
                </c:pt>
                <c:pt idx="4">
                  <c:v>2.2900763358778626E-2</c:v>
                </c:pt>
                <c:pt idx="5">
                  <c:v>0</c:v>
                </c:pt>
                <c:pt idx="6">
                  <c:v>0.11704834605597965</c:v>
                </c:pt>
                <c:pt idx="7">
                  <c:v>2.1628498727735368E-2</c:v>
                </c:pt>
                <c:pt idx="8">
                  <c:v>1.7811704834605598E-2</c:v>
                </c:pt>
                <c:pt idx="9">
                  <c:v>0</c:v>
                </c:pt>
                <c:pt idx="10">
                  <c:v>2.5445292620865142E-3</c:v>
                </c:pt>
                <c:pt idx="11">
                  <c:v>0</c:v>
                </c:pt>
                <c:pt idx="12">
                  <c:v>8.9058524173027988E-3</c:v>
                </c:pt>
                <c:pt idx="13">
                  <c:v>1.7811704834605598E-2</c:v>
                </c:pt>
                <c:pt idx="14">
                  <c:v>0.22646310432569974</c:v>
                </c:pt>
                <c:pt idx="15">
                  <c:v>0.22900763358778625</c:v>
                </c:pt>
                <c:pt idx="16">
                  <c:v>0.10305343511450382</c:v>
                </c:pt>
                <c:pt idx="17">
                  <c:v>3.8167938931297708E-3</c:v>
                </c:pt>
                <c:pt idx="18">
                  <c:v>0.17302798982188294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7F2-A053-6ADAA13A9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1-47F2-A053-6ADAA13A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26</c:v>
                </c:pt>
                <c:pt idx="4">
                  <c:v>41</c:v>
                </c:pt>
                <c:pt idx="5">
                  <c:v>54</c:v>
                </c:pt>
                <c:pt idx="6">
                  <c:v>57</c:v>
                </c:pt>
                <c:pt idx="7">
                  <c:v>41</c:v>
                </c:pt>
                <c:pt idx="8">
                  <c:v>33</c:v>
                </c:pt>
                <c:pt idx="9">
                  <c:v>33</c:v>
                </c:pt>
                <c:pt idx="10">
                  <c:v>30</c:v>
                </c:pt>
                <c:pt idx="11">
                  <c:v>16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288-823B-95AA3E10B15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26</c:v>
                </c:pt>
                <c:pt idx="4">
                  <c:v>49</c:v>
                </c:pt>
                <c:pt idx="5">
                  <c:v>54</c:v>
                </c:pt>
                <c:pt idx="6">
                  <c:v>39</c:v>
                </c:pt>
                <c:pt idx="7">
                  <c:v>37</c:v>
                </c:pt>
                <c:pt idx="8">
                  <c:v>43</c:v>
                </c:pt>
                <c:pt idx="9">
                  <c:v>31</c:v>
                </c:pt>
                <c:pt idx="10">
                  <c:v>25</c:v>
                </c:pt>
                <c:pt idx="11">
                  <c:v>16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1-4288-823B-95AA3E10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14</c:v>
                </c:pt>
                <c:pt idx="1">
                  <c:v>25</c:v>
                </c:pt>
                <c:pt idx="2">
                  <c:v>31</c:v>
                </c:pt>
                <c:pt idx="3">
                  <c:v>57</c:v>
                </c:pt>
                <c:pt idx="4">
                  <c:v>7</c:v>
                </c:pt>
                <c:pt idx="5">
                  <c:v>4</c:v>
                </c:pt>
                <c:pt idx="6">
                  <c:v>13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2-424D-9E43-EEF0D528D6B5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10</c:v>
                </c:pt>
                <c:pt idx="1">
                  <c:v>39</c:v>
                </c:pt>
                <c:pt idx="2">
                  <c:v>4</c:v>
                </c:pt>
                <c:pt idx="3">
                  <c:v>84</c:v>
                </c:pt>
                <c:pt idx="4">
                  <c:v>35</c:v>
                </c:pt>
                <c:pt idx="5">
                  <c:v>16</c:v>
                </c:pt>
                <c:pt idx="6">
                  <c:v>0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2-424D-9E43-EEF0D52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1">
                  <c:v>32316.62</c:v>
                </c:pt>
                <c:pt idx="2">
                  <c:v>25974.15</c:v>
                </c:pt>
                <c:pt idx="3">
                  <c:v>28881</c:v>
                </c:pt>
                <c:pt idx="4">
                  <c:v>25974.84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089-9AA9-989F68F4805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089-9AA9-989F68F4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13.14'!$V$4:$Z$4</c:f>
              <c:numCache>
                <c:formatCode>#,##0</c:formatCode>
                <c:ptCount val="5"/>
                <c:pt idx="0">
                  <c:v>328</c:v>
                </c:pt>
                <c:pt idx="1">
                  <c:v>553</c:v>
                </c:pt>
                <c:pt idx="2">
                  <c:v>722</c:v>
                </c:pt>
                <c:pt idx="3">
                  <c:v>699</c:v>
                </c:pt>
                <c:pt idx="4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F9F-9EA8-03A96EC3E4F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13.14'!$V$7:$Z$7</c:f>
              <c:numCache>
                <c:formatCode>#,##0</c:formatCode>
                <c:ptCount val="5"/>
                <c:pt idx="0">
                  <c:v>243</c:v>
                </c:pt>
                <c:pt idx="1">
                  <c:v>402</c:v>
                </c:pt>
                <c:pt idx="2">
                  <c:v>519</c:v>
                </c:pt>
                <c:pt idx="3">
                  <c:v>510</c:v>
                </c:pt>
                <c:pt idx="4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F9F-9EA8-03A96EC3E4F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13.14'!$V$11:$Z$11</c:f>
              <c:numCache>
                <c:formatCode>#,##0</c:formatCode>
                <c:ptCount val="5"/>
                <c:pt idx="0">
                  <c:v>322</c:v>
                </c:pt>
                <c:pt idx="1">
                  <c:v>543</c:v>
                </c:pt>
                <c:pt idx="2">
                  <c:v>711</c:v>
                </c:pt>
                <c:pt idx="3">
                  <c:v>692</c:v>
                </c:pt>
                <c:pt idx="4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9-4F9F-9EA8-03A96EC3E4F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13.14'!$V$12:$Z$12</c:f>
              <c:numCache>
                <c:formatCode>#,##0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9-4F9F-9EA8-03A96EC3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1.5267175572519083E-2</c:v>
                </c:pt>
                <c:pt idx="1">
                  <c:v>0</c:v>
                </c:pt>
                <c:pt idx="2">
                  <c:v>1.2722646310432571E-3</c:v>
                </c:pt>
                <c:pt idx="3">
                  <c:v>0</c:v>
                </c:pt>
                <c:pt idx="4">
                  <c:v>2.2900763358778626E-2</c:v>
                </c:pt>
                <c:pt idx="5">
                  <c:v>0</c:v>
                </c:pt>
                <c:pt idx="6">
                  <c:v>0.11704834605597965</c:v>
                </c:pt>
                <c:pt idx="7">
                  <c:v>2.1628498727735368E-2</c:v>
                </c:pt>
                <c:pt idx="8">
                  <c:v>1.7811704834605598E-2</c:v>
                </c:pt>
                <c:pt idx="9">
                  <c:v>0</c:v>
                </c:pt>
                <c:pt idx="10">
                  <c:v>2.5445292620865142E-3</c:v>
                </c:pt>
                <c:pt idx="11">
                  <c:v>0</c:v>
                </c:pt>
                <c:pt idx="12">
                  <c:v>8.9058524173027988E-3</c:v>
                </c:pt>
                <c:pt idx="13">
                  <c:v>1.7811704834605598E-2</c:v>
                </c:pt>
                <c:pt idx="14">
                  <c:v>0.22646310432569974</c:v>
                </c:pt>
                <c:pt idx="15">
                  <c:v>0.22900763358778625</c:v>
                </c:pt>
                <c:pt idx="16">
                  <c:v>0.10305343511450382</c:v>
                </c:pt>
                <c:pt idx="17">
                  <c:v>3.8167938931297708E-3</c:v>
                </c:pt>
                <c:pt idx="18">
                  <c:v>0.17302798982188294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8E9-A21A-0245C57FC9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8E9-A21A-0245C57F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21</c:v>
                </c:pt>
                <c:pt idx="3">
                  <c:v>18</c:v>
                </c:pt>
                <c:pt idx="4">
                  <c:v>47</c:v>
                </c:pt>
                <c:pt idx="5">
                  <c:v>56</c:v>
                </c:pt>
                <c:pt idx="6">
                  <c:v>63</c:v>
                </c:pt>
                <c:pt idx="7">
                  <c:v>48</c:v>
                </c:pt>
                <c:pt idx="8">
                  <c:v>39</c:v>
                </c:pt>
                <c:pt idx="9">
                  <c:v>43</c:v>
                </c:pt>
                <c:pt idx="10">
                  <c:v>21</c:v>
                </c:pt>
                <c:pt idx="11">
                  <c:v>22</c:v>
                </c:pt>
                <c:pt idx="12">
                  <c:v>16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AF8-9A91-4FBDE4640FCB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41</c:v>
                </c:pt>
                <c:pt idx="4">
                  <c:v>44</c:v>
                </c:pt>
                <c:pt idx="5">
                  <c:v>38</c:v>
                </c:pt>
                <c:pt idx="6">
                  <c:v>52</c:v>
                </c:pt>
                <c:pt idx="7">
                  <c:v>27</c:v>
                </c:pt>
                <c:pt idx="8">
                  <c:v>44</c:v>
                </c:pt>
                <c:pt idx="9">
                  <c:v>50</c:v>
                </c:pt>
                <c:pt idx="10">
                  <c:v>27</c:v>
                </c:pt>
                <c:pt idx="11">
                  <c:v>21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D-4AF8-9A91-4FBDE4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19</c:v>
                </c:pt>
                <c:pt idx="1">
                  <c:v>37</c:v>
                </c:pt>
                <c:pt idx="2">
                  <c:v>34</c:v>
                </c:pt>
                <c:pt idx="3">
                  <c:v>65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6-4780-8CBE-33B25DB4716F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13</c:v>
                </c:pt>
                <c:pt idx="1">
                  <c:v>38</c:v>
                </c:pt>
                <c:pt idx="2">
                  <c:v>7</c:v>
                </c:pt>
                <c:pt idx="3">
                  <c:v>75</c:v>
                </c:pt>
                <c:pt idx="4">
                  <c:v>33</c:v>
                </c:pt>
                <c:pt idx="5">
                  <c:v>22</c:v>
                </c:pt>
                <c:pt idx="6">
                  <c:v>0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6-4780-8CBE-33B25DB4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114</c:v>
                </c:pt>
                <c:pt idx="1">
                  <c:v>118</c:v>
                </c:pt>
                <c:pt idx="2">
                  <c:v>165</c:v>
                </c:pt>
                <c:pt idx="3">
                  <c:v>244</c:v>
                </c:pt>
                <c:pt idx="4">
                  <c:v>49</c:v>
                </c:pt>
                <c:pt idx="5">
                  <c:v>58</c:v>
                </c:pt>
                <c:pt idx="6">
                  <c:v>59</c:v>
                </c:pt>
                <c:pt idx="7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F68-9F15-57445B0DD150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97</c:v>
                </c:pt>
                <c:pt idx="1">
                  <c:v>223</c:v>
                </c:pt>
                <c:pt idx="2">
                  <c:v>26</c:v>
                </c:pt>
                <c:pt idx="3">
                  <c:v>230</c:v>
                </c:pt>
                <c:pt idx="4">
                  <c:v>181</c:v>
                </c:pt>
                <c:pt idx="5">
                  <c:v>44</c:v>
                </c:pt>
                <c:pt idx="6">
                  <c:v>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F68-9F15-57445B0D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13.14'!$V$8:$Z$8</c:f>
              <c:numCache>
                <c:formatCode>#,##0</c:formatCode>
                <c:ptCount val="5"/>
                <c:pt idx="0">
                  <c:v>32316.62</c:v>
                </c:pt>
                <c:pt idx="1">
                  <c:v>25974.15</c:v>
                </c:pt>
                <c:pt idx="2">
                  <c:v>28881</c:v>
                </c:pt>
                <c:pt idx="3">
                  <c:v>25974.84</c:v>
                </c:pt>
                <c:pt idx="4">
                  <c:v>25030.05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EB2-894A-5223C445F2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EB2-894A-5223C445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1">
                  <c:v>858</c:v>
                </c:pt>
                <c:pt idx="2">
                  <c:v>1118</c:v>
                </c:pt>
                <c:pt idx="3">
                  <c:v>947</c:v>
                </c:pt>
                <c:pt idx="4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E-490D-860F-9ED4A2380260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1">
                  <c:v>564</c:v>
                </c:pt>
                <c:pt idx="2">
                  <c:v>738</c:v>
                </c:pt>
                <c:pt idx="3">
                  <c:v>633</c:v>
                </c:pt>
                <c:pt idx="4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90D-860F-9ED4A2380260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1">
                  <c:v>823</c:v>
                </c:pt>
                <c:pt idx="2">
                  <c:v>1058</c:v>
                </c:pt>
                <c:pt idx="3">
                  <c:v>898</c:v>
                </c:pt>
                <c:pt idx="4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E-490D-860F-9ED4A2380260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1">
                  <c:v>38</c:v>
                </c:pt>
                <c:pt idx="2">
                  <c:v>55</c:v>
                </c:pt>
                <c:pt idx="3">
                  <c:v>50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5E-490D-860F-9ED4A238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0.11222780569514237</c:v>
                </c:pt>
                <c:pt idx="1">
                  <c:v>2.0100502512562814E-2</c:v>
                </c:pt>
                <c:pt idx="2">
                  <c:v>1.423785594639866E-2</c:v>
                </c:pt>
                <c:pt idx="3">
                  <c:v>4.1876046901172526E-3</c:v>
                </c:pt>
                <c:pt idx="4">
                  <c:v>9.1289782244556111E-2</c:v>
                </c:pt>
                <c:pt idx="5">
                  <c:v>3.3500837520938024E-3</c:v>
                </c:pt>
                <c:pt idx="6">
                  <c:v>0.10301507537688442</c:v>
                </c:pt>
                <c:pt idx="7">
                  <c:v>4.8576214405360134E-2</c:v>
                </c:pt>
                <c:pt idx="8">
                  <c:v>9.212730318257957E-3</c:v>
                </c:pt>
                <c:pt idx="9">
                  <c:v>2.5125628140703518E-3</c:v>
                </c:pt>
                <c:pt idx="10">
                  <c:v>5.8626465661641538E-3</c:v>
                </c:pt>
                <c:pt idx="11">
                  <c:v>1.340033500837521E-2</c:v>
                </c:pt>
                <c:pt idx="12">
                  <c:v>2.7638190954773871E-2</c:v>
                </c:pt>
                <c:pt idx="13">
                  <c:v>4.0201005025125629E-2</c:v>
                </c:pt>
                <c:pt idx="14">
                  <c:v>0.15326633165829145</c:v>
                </c:pt>
                <c:pt idx="15">
                  <c:v>0.11641541038525963</c:v>
                </c:pt>
                <c:pt idx="16">
                  <c:v>9.2964824120603015E-2</c:v>
                </c:pt>
                <c:pt idx="17">
                  <c:v>1.2562814070351759E-2</c:v>
                </c:pt>
                <c:pt idx="18">
                  <c:v>9.7152428810720268E-2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10F-B6DE-0EE77966D6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10F-B6DE-0EE77966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39</c:v>
                </c:pt>
                <c:pt idx="3">
                  <c:v>59</c:v>
                </c:pt>
                <c:pt idx="4">
                  <c:v>76</c:v>
                </c:pt>
                <c:pt idx="5">
                  <c:v>58</c:v>
                </c:pt>
                <c:pt idx="6">
                  <c:v>62</c:v>
                </c:pt>
                <c:pt idx="7">
                  <c:v>64</c:v>
                </c:pt>
                <c:pt idx="8">
                  <c:v>39</c:v>
                </c:pt>
                <c:pt idx="9">
                  <c:v>45</c:v>
                </c:pt>
                <c:pt idx="10">
                  <c:v>43</c:v>
                </c:pt>
                <c:pt idx="11">
                  <c:v>31</c:v>
                </c:pt>
                <c:pt idx="12">
                  <c:v>26</c:v>
                </c:pt>
                <c:pt idx="13">
                  <c:v>5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4-4D0F-A2B4-E0B564000643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38</c:v>
                </c:pt>
                <c:pt idx="3">
                  <c:v>66</c:v>
                </c:pt>
                <c:pt idx="4">
                  <c:v>78</c:v>
                </c:pt>
                <c:pt idx="5">
                  <c:v>58</c:v>
                </c:pt>
                <c:pt idx="6">
                  <c:v>42</c:v>
                </c:pt>
                <c:pt idx="7">
                  <c:v>34</c:v>
                </c:pt>
                <c:pt idx="8">
                  <c:v>50</c:v>
                </c:pt>
                <c:pt idx="9">
                  <c:v>49</c:v>
                </c:pt>
                <c:pt idx="10">
                  <c:v>45</c:v>
                </c:pt>
                <c:pt idx="11">
                  <c:v>34</c:v>
                </c:pt>
                <c:pt idx="12">
                  <c:v>14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4-4D0F-A2B4-E0B56400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30</c:v>
                </c:pt>
                <c:pt idx="1">
                  <c:v>57</c:v>
                </c:pt>
                <c:pt idx="2">
                  <c:v>42</c:v>
                </c:pt>
                <c:pt idx="3">
                  <c:v>39</c:v>
                </c:pt>
                <c:pt idx="4">
                  <c:v>14</c:v>
                </c:pt>
                <c:pt idx="5">
                  <c:v>3</c:v>
                </c:pt>
                <c:pt idx="6">
                  <c:v>34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6-4589-9BF3-7FE3450567DE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27</c:v>
                </c:pt>
                <c:pt idx="1">
                  <c:v>53</c:v>
                </c:pt>
                <c:pt idx="2">
                  <c:v>8</c:v>
                </c:pt>
                <c:pt idx="3">
                  <c:v>108</c:v>
                </c:pt>
                <c:pt idx="4">
                  <c:v>38</c:v>
                </c:pt>
                <c:pt idx="5">
                  <c:v>16</c:v>
                </c:pt>
                <c:pt idx="6">
                  <c:v>5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6-4589-9BF3-7FE3450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1">
                  <c:v>32243.88</c:v>
                </c:pt>
                <c:pt idx="2">
                  <c:v>27062</c:v>
                </c:pt>
                <c:pt idx="3">
                  <c:v>32637.78</c:v>
                </c:pt>
                <c:pt idx="4">
                  <c:v>27509.63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D66-AF95-12F3180928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D66-AF95-12F3180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13.15'!$V$4:$Z$4</c:f>
              <c:numCache>
                <c:formatCode>#,##0</c:formatCode>
                <c:ptCount val="5"/>
                <c:pt idx="0">
                  <c:v>858</c:v>
                </c:pt>
                <c:pt idx="1">
                  <c:v>1118</c:v>
                </c:pt>
                <c:pt idx="2">
                  <c:v>947</c:v>
                </c:pt>
                <c:pt idx="3">
                  <c:v>1077</c:v>
                </c:pt>
                <c:pt idx="4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60-B9ED-F287795F71E8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13.15'!$V$7:$Z$7</c:f>
              <c:numCache>
                <c:formatCode>#,##0</c:formatCode>
                <c:ptCount val="5"/>
                <c:pt idx="0">
                  <c:v>564</c:v>
                </c:pt>
                <c:pt idx="1">
                  <c:v>738</c:v>
                </c:pt>
                <c:pt idx="2">
                  <c:v>633</c:v>
                </c:pt>
                <c:pt idx="3">
                  <c:v>758</c:v>
                </c:pt>
                <c:pt idx="4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60-B9ED-F287795F71E8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13.15'!$V$11:$Z$11</c:f>
              <c:numCache>
                <c:formatCode>#,##0</c:formatCode>
                <c:ptCount val="5"/>
                <c:pt idx="0">
                  <c:v>823</c:v>
                </c:pt>
                <c:pt idx="1">
                  <c:v>1058</c:v>
                </c:pt>
                <c:pt idx="2">
                  <c:v>898</c:v>
                </c:pt>
                <c:pt idx="3">
                  <c:v>1027</c:v>
                </c:pt>
                <c:pt idx="4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3-4A60-B9ED-F287795F71E8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13.15'!$V$12:$Z$12</c:f>
              <c:numCache>
                <c:formatCode>#,##0</c:formatCode>
                <c:ptCount val="5"/>
                <c:pt idx="0">
                  <c:v>38</c:v>
                </c:pt>
                <c:pt idx="1">
                  <c:v>55</c:v>
                </c:pt>
                <c:pt idx="2">
                  <c:v>50</c:v>
                </c:pt>
                <c:pt idx="3">
                  <c:v>52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3-4A60-B9ED-F287795F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0.11222780569514237</c:v>
                </c:pt>
                <c:pt idx="1">
                  <c:v>2.0100502512562814E-2</c:v>
                </c:pt>
                <c:pt idx="2">
                  <c:v>1.423785594639866E-2</c:v>
                </c:pt>
                <c:pt idx="3">
                  <c:v>4.1876046901172526E-3</c:v>
                </c:pt>
                <c:pt idx="4">
                  <c:v>9.1289782244556111E-2</c:v>
                </c:pt>
                <c:pt idx="5">
                  <c:v>3.3500837520938024E-3</c:v>
                </c:pt>
                <c:pt idx="6">
                  <c:v>0.10301507537688442</c:v>
                </c:pt>
                <c:pt idx="7">
                  <c:v>4.8576214405360134E-2</c:v>
                </c:pt>
                <c:pt idx="8">
                  <c:v>9.212730318257957E-3</c:v>
                </c:pt>
                <c:pt idx="9">
                  <c:v>2.5125628140703518E-3</c:v>
                </c:pt>
                <c:pt idx="10">
                  <c:v>5.8626465661641538E-3</c:v>
                </c:pt>
                <c:pt idx="11">
                  <c:v>1.340033500837521E-2</c:v>
                </c:pt>
                <c:pt idx="12">
                  <c:v>2.7638190954773871E-2</c:v>
                </c:pt>
                <c:pt idx="13">
                  <c:v>4.0201005025125629E-2</c:v>
                </c:pt>
                <c:pt idx="14">
                  <c:v>0.15326633165829145</c:v>
                </c:pt>
                <c:pt idx="15">
                  <c:v>0.11641541038525963</c:v>
                </c:pt>
                <c:pt idx="16">
                  <c:v>9.2964824120603015E-2</c:v>
                </c:pt>
                <c:pt idx="17">
                  <c:v>1.2562814070351759E-2</c:v>
                </c:pt>
                <c:pt idx="18">
                  <c:v>9.7152428810720268E-2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3AF-8DE3-0C31413C280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3AF-8DE3-0C3141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2</c:v>
                </c:pt>
                <c:pt idx="1">
                  <c:v>5</c:v>
                </c:pt>
                <c:pt idx="2">
                  <c:v>45</c:v>
                </c:pt>
                <c:pt idx="3">
                  <c:v>55</c:v>
                </c:pt>
                <c:pt idx="4">
                  <c:v>101</c:v>
                </c:pt>
                <c:pt idx="5">
                  <c:v>76</c:v>
                </c:pt>
                <c:pt idx="6">
                  <c:v>71</c:v>
                </c:pt>
                <c:pt idx="7">
                  <c:v>67</c:v>
                </c:pt>
                <c:pt idx="8">
                  <c:v>45</c:v>
                </c:pt>
                <c:pt idx="9">
                  <c:v>48</c:v>
                </c:pt>
                <c:pt idx="10">
                  <c:v>41</c:v>
                </c:pt>
                <c:pt idx="11">
                  <c:v>23</c:v>
                </c:pt>
                <c:pt idx="12">
                  <c:v>27</c:v>
                </c:pt>
                <c:pt idx="13">
                  <c:v>14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5DD-8EA2-E3C7E47B55FE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1</c:v>
                </c:pt>
                <c:pt idx="1">
                  <c:v>13</c:v>
                </c:pt>
                <c:pt idx="2">
                  <c:v>37</c:v>
                </c:pt>
                <c:pt idx="3">
                  <c:v>46</c:v>
                </c:pt>
                <c:pt idx="4">
                  <c:v>76</c:v>
                </c:pt>
                <c:pt idx="5">
                  <c:v>88</c:v>
                </c:pt>
                <c:pt idx="6">
                  <c:v>59</c:v>
                </c:pt>
                <c:pt idx="7">
                  <c:v>36</c:v>
                </c:pt>
                <c:pt idx="8">
                  <c:v>59</c:v>
                </c:pt>
                <c:pt idx="9">
                  <c:v>42</c:v>
                </c:pt>
                <c:pt idx="10">
                  <c:v>37</c:v>
                </c:pt>
                <c:pt idx="11">
                  <c:v>30</c:v>
                </c:pt>
                <c:pt idx="12">
                  <c:v>16</c:v>
                </c:pt>
                <c:pt idx="13">
                  <c:v>8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5DD-8EA2-E3C7E47B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36</c:v>
                </c:pt>
                <c:pt idx="1">
                  <c:v>46</c:v>
                </c:pt>
                <c:pt idx="2">
                  <c:v>39</c:v>
                </c:pt>
                <c:pt idx="3">
                  <c:v>46</c:v>
                </c:pt>
                <c:pt idx="4">
                  <c:v>11</c:v>
                </c:pt>
                <c:pt idx="5">
                  <c:v>5</c:v>
                </c:pt>
                <c:pt idx="6">
                  <c:v>35</c:v>
                </c:pt>
                <c:pt idx="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4CC-8EFF-4DDF669894CC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26</c:v>
                </c:pt>
                <c:pt idx="1">
                  <c:v>60</c:v>
                </c:pt>
                <c:pt idx="2">
                  <c:v>8</c:v>
                </c:pt>
                <c:pt idx="3">
                  <c:v>79</c:v>
                </c:pt>
                <c:pt idx="4">
                  <c:v>35</c:v>
                </c:pt>
                <c:pt idx="5">
                  <c:v>15</c:v>
                </c:pt>
                <c:pt idx="6">
                  <c:v>0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3-44CC-8EFF-4DDF6698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1">
                  <c:v>43862.32</c:v>
                </c:pt>
                <c:pt idx="2">
                  <c:v>41280.660000000003</c:v>
                </c:pt>
                <c:pt idx="3">
                  <c:v>45147</c:v>
                </c:pt>
                <c:pt idx="4">
                  <c:v>44649.67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52C-BA25-0E4FFB7DDF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52C-BA25-0E4FFB7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13.15'!$V$8:$Z$8</c:f>
              <c:numCache>
                <c:formatCode>#,##0</c:formatCode>
                <c:ptCount val="5"/>
                <c:pt idx="0">
                  <c:v>32243.88</c:v>
                </c:pt>
                <c:pt idx="1">
                  <c:v>27062</c:v>
                </c:pt>
                <c:pt idx="2">
                  <c:v>32637.78</c:v>
                </c:pt>
                <c:pt idx="3">
                  <c:v>27509.63</c:v>
                </c:pt>
                <c:pt idx="4">
                  <c:v>26607.37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29-BB95-A83D1FC5B5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29-BB95-A83D1FC5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1">
                  <c:v>386</c:v>
                </c:pt>
                <c:pt idx="2">
                  <c:v>408</c:v>
                </c:pt>
                <c:pt idx="3">
                  <c:v>374</c:v>
                </c:pt>
                <c:pt idx="4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5B9-8A45-EDF2206E2E1A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1">
                  <c:v>251</c:v>
                </c:pt>
                <c:pt idx="2">
                  <c:v>271</c:v>
                </c:pt>
                <c:pt idx="3">
                  <c:v>255</c:v>
                </c:pt>
                <c:pt idx="4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5B9-8A45-EDF2206E2E1A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1">
                  <c:v>349</c:v>
                </c:pt>
                <c:pt idx="2">
                  <c:v>367</c:v>
                </c:pt>
                <c:pt idx="3">
                  <c:v>339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9-8A45-EDF2206E2E1A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1">
                  <c:v>37</c:v>
                </c:pt>
                <c:pt idx="2">
                  <c:v>43</c:v>
                </c:pt>
                <c:pt idx="3">
                  <c:v>40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D-45B9-8A45-EDF2206E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2.4691358024691357E-2</c:v>
                </c:pt>
                <c:pt idx="1">
                  <c:v>1.7283950617283949E-2</c:v>
                </c:pt>
                <c:pt idx="2">
                  <c:v>2.2222222222222223E-2</c:v>
                </c:pt>
                <c:pt idx="3">
                  <c:v>1.7283950617283949E-2</c:v>
                </c:pt>
                <c:pt idx="4">
                  <c:v>7.407407407407407E-2</c:v>
                </c:pt>
                <c:pt idx="5">
                  <c:v>1.7283950617283949E-2</c:v>
                </c:pt>
                <c:pt idx="6">
                  <c:v>7.6543209876543214E-2</c:v>
                </c:pt>
                <c:pt idx="7">
                  <c:v>2.4691358024691357E-2</c:v>
                </c:pt>
                <c:pt idx="8">
                  <c:v>6.6666666666666666E-2</c:v>
                </c:pt>
                <c:pt idx="9">
                  <c:v>9.876543209876543E-3</c:v>
                </c:pt>
                <c:pt idx="10">
                  <c:v>1.9753086419753086E-2</c:v>
                </c:pt>
                <c:pt idx="11">
                  <c:v>2.4691358024691357E-2</c:v>
                </c:pt>
                <c:pt idx="12">
                  <c:v>5.6790123456790124E-2</c:v>
                </c:pt>
                <c:pt idx="13">
                  <c:v>5.4320987654320987E-2</c:v>
                </c:pt>
                <c:pt idx="14">
                  <c:v>0.1506172839506173</c:v>
                </c:pt>
                <c:pt idx="15">
                  <c:v>7.9012345679012344E-2</c:v>
                </c:pt>
                <c:pt idx="16">
                  <c:v>0.10123456790123457</c:v>
                </c:pt>
                <c:pt idx="17">
                  <c:v>4.1975308641975309E-2</c:v>
                </c:pt>
                <c:pt idx="18">
                  <c:v>9.1358024691358022E-2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43D-879E-6B7DFC9B31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2-443D-879E-6B7DFC9B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4</c:v>
                </c:pt>
                <c:pt idx="6">
                  <c:v>21</c:v>
                </c:pt>
                <c:pt idx="7">
                  <c:v>19</c:v>
                </c:pt>
                <c:pt idx="8">
                  <c:v>31</c:v>
                </c:pt>
                <c:pt idx="9">
                  <c:v>20</c:v>
                </c:pt>
                <c:pt idx="10">
                  <c:v>18</c:v>
                </c:pt>
                <c:pt idx="11">
                  <c:v>29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F7-9D78-F934E059EB4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6</c:v>
                </c:pt>
                <c:pt idx="3">
                  <c:v>12</c:v>
                </c:pt>
                <c:pt idx="4">
                  <c:v>8</c:v>
                </c:pt>
                <c:pt idx="5">
                  <c:v>6</c:v>
                </c:pt>
                <c:pt idx="6">
                  <c:v>25</c:v>
                </c:pt>
                <c:pt idx="7">
                  <c:v>22</c:v>
                </c:pt>
                <c:pt idx="8">
                  <c:v>25</c:v>
                </c:pt>
                <c:pt idx="9">
                  <c:v>16</c:v>
                </c:pt>
                <c:pt idx="10">
                  <c:v>30</c:v>
                </c:pt>
                <c:pt idx="11">
                  <c:v>23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6F7-9D78-F934E059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14</c:v>
                </c:pt>
                <c:pt idx="1">
                  <c:v>7</c:v>
                </c:pt>
                <c:pt idx="2">
                  <c:v>29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18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394-B910-D6C2FB9EE96E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25</c:v>
                </c:pt>
                <c:pt idx="1">
                  <c:v>28</c:v>
                </c:pt>
                <c:pt idx="2">
                  <c:v>5</c:v>
                </c:pt>
                <c:pt idx="3">
                  <c:v>15</c:v>
                </c:pt>
                <c:pt idx="4">
                  <c:v>24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394-B910-D6C2FB9E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1">
                  <c:v>54263.33</c:v>
                </c:pt>
                <c:pt idx="2">
                  <c:v>53200.9</c:v>
                </c:pt>
                <c:pt idx="3">
                  <c:v>58022.91</c:v>
                </c:pt>
                <c:pt idx="4">
                  <c:v>53719.82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B2D-9389-E63B3D863F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B2D-9389-E63B3D86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13.16'!$V$4:$Z$4</c:f>
              <c:numCache>
                <c:formatCode>#,##0</c:formatCode>
                <c:ptCount val="5"/>
                <c:pt idx="0">
                  <c:v>386</c:v>
                </c:pt>
                <c:pt idx="1">
                  <c:v>408</c:v>
                </c:pt>
                <c:pt idx="2">
                  <c:v>374</c:v>
                </c:pt>
                <c:pt idx="3">
                  <c:v>379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527-BF6B-A584D28776D3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13.16'!$V$7:$Z$7</c:f>
              <c:numCache>
                <c:formatCode>#,##0</c:formatCode>
                <c:ptCount val="5"/>
                <c:pt idx="0">
                  <c:v>251</c:v>
                </c:pt>
                <c:pt idx="1">
                  <c:v>271</c:v>
                </c:pt>
                <c:pt idx="2">
                  <c:v>255</c:v>
                </c:pt>
                <c:pt idx="3">
                  <c:v>256</c:v>
                </c:pt>
                <c:pt idx="4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527-BF6B-A584D28776D3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13.16'!$V$11:$Z$11</c:f>
              <c:numCache>
                <c:formatCode>#,##0</c:formatCode>
                <c:ptCount val="5"/>
                <c:pt idx="0">
                  <c:v>349</c:v>
                </c:pt>
                <c:pt idx="1">
                  <c:v>367</c:v>
                </c:pt>
                <c:pt idx="2">
                  <c:v>339</c:v>
                </c:pt>
                <c:pt idx="3">
                  <c:v>330</c:v>
                </c:pt>
                <c:pt idx="4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527-BF6B-A584D28776D3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13.16'!$V$12:$Z$12</c:f>
              <c:numCache>
                <c:formatCode>#,##0</c:formatCode>
                <c:ptCount val="5"/>
                <c:pt idx="0">
                  <c:v>37</c:v>
                </c:pt>
                <c:pt idx="1">
                  <c:v>43</c:v>
                </c:pt>
                <c:pt idx="2">
                  <c:v>40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1-4527-BF6B-A584D28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2.4691358024691357E-2</c:v>
                </c:pt>
                <c:pt idx="1">
                  <c:v>1.7283950617283949E-2</c:v>
                </c:pt>
                <c:pt idx="2">
                  <c:v>2.2222222222222223E-2</c:v>
                </c:pt>
                <c:pt idx="3">
                  <c:v>1.7283950617283949E-2</c:v>
                </c:pt>
                <c:pt idx="4">
                  <c:v>7.407407407407407E-2</c:v>
                </c:pt>
                <c:pt idx="5">
                  <c:v>1.7283950617283949E-2</c:v>
                </c:pt>
                <c:pt idx="6">
                  <c:v>7.6543209876543214E-2</c:v>
                </c:pt>
                <c:pt idx="7">
                  <c:v>2.4691358024691357E-2</c:v>
                </c:pt>
                <c:pt idx="8">
                  <c:v>6.6666666666666666E-2</c:v>
                </c:pt>
                <c:pt idx="9">
                  <c:v>9.876543209876543E-3</c:v>
                </c:pt>
                <c:pt idx="10">
                  <c:v>1.9753086419753086E-2</c:v>
                </c:pt>
                <c:pt idx="11">
                  <c:v>2.4691358024691357E-2</c:v>
                </c:pt>
                <c:pt idx="12">
                  <c:v>5.6790123456790124E-2</c:v>
                </c:pt>
                <c:pt idx="13">
                  <c:v>5.4320987654320987E-2</c:v>
                </c:pt>
                <c:pt idx="14">
                  <c:v>0.1506172839506173</c:v>
                </c:pt>
                <c:pt idx="15">
                  <c:v>7.9012345679012344E-2</c:v>
                </c:pt>
                <c:pt idx="16">
                  <c:v>0.10123456790123457</c:v>
                </c:pt>
                <c:pt idx="17">
                  <c:v>4.1975308641975309E-2</c:v>
                </c:pt>
                <c:pt idx="18">
                  <c:v>9.1358024691358022E-2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C6E-8916-4E69EBDB03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C6E-8916-4E69EBDB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21</c:v>
                </c:pt>
                <c:pt idx="4">
                  <c:v>4</c:v>
                </c:pt>
                <c:pt idx="5">
                  <c:v>7</c:v>
                </c:pt>
                <c:pt idx="6">
                  <c:v>20</c:v>
                </c:pt>
                <c:pt idx="7">
                  <c:v>17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27</c:v>
                </c:pt>
                <c:pt idx="12">
                  <c:v>15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134-B2B9-7234775DF62F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35</c:v>
                </c:pt>
                <c:pt idx="9">
                  <c:v>22</c:v>
                </c:pt>
                <c:pt idx="10">
                  <c:v>32</c:v>
                </c:pt>
                <c:pt idx="11">
                  <c:v>21</c:v>
                </c:pt>
                <c:pt idx="12">
                  <c:v>11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134-B2B9-7234775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15</c:v>
                </c:pt>
                <c:pt idx="1">
                  <c:v>13</c:v>
                </c:pt>
                <c:pt idx="2">
                  <c:v>19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35-8C7A-41C39A9B7993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18</c:v>
                </c:pt>
                <c:pt idx="1">
                  <c:v>29</c:v>
                </c:pt>
                <c:pt idx="2">
                  <c:v>3</c:v>
                </c:pt>
                <c:pt idx="3">
                  <c:v>17</c:v>
                </c:pt>
                <c:pt idx="4">
                  <c:v>19</c:v>
                </c:pt>
                <c:pt idx="5">
                  <c:v>12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B-4035-8C7A-41C39A9B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13.2'!$V$4:$Z$4</c:f>
              <c:numCache>
                <c:formatCode>#,##0</c:formatCode>
                <c:ptCount val="5"/>
                <c:pt idx="0">
                  <c:v>2730</c:v>
                </c:pt>
                <c:pt idx="1">
                  <c:v>3514</c:v>
                </c:pt>
                <c:pt idx="2">
                  <c:v>2960</c:v>
                </c:pt>
                <c:pt idx="3">
                  <c:v>3467</c:v>
                </c:pt>
                <c:pt idx="4">
                  <c:v>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ECD-A1E6-F2E80113DABC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13.2'!$V$7:$Z$7</c:f>
              <c:numCache>
                <c:formatCode>#,##0</c:formatCode>
                <c:ptCount val="5"/>
                <c:pt idx="0">
                  <c:v>1802</c:v>
                </c:pt>
                <c:pt idx="1">
                  <c:v>2367</c:v>
                </c:pt>
                <c:pt idx="2">
                  <c:v>2034</c:v>
                </c:pt>
                <c:pt idx="3">
                  <c:v>2407</c:v>
                </c:pt>
                <c:pt idx="4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ECD-A1E6-F2E80113DABC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13.2'!$V$11:$Z$11</c:f>
              <c:numCache>
                <c:formatCode>#,##0</c:formatCode>
                <c:ptCount val="5"/>
                <c:pt idx="0">
                  <c:v>2637</c:v>
                </c:pt>
                <c:pt idx="1">
                  <c:v>3375</c:v>
                </c:pt>
                <c:pt idx="2">
                  <c:v>2856</c:v>
                </c:pt>
                <c:pt idx="3">
                  <c:v>3327</c:v>
                </c:pt>
                <c:pt idx="4">
                  <c:v>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8-4ECD-A1E6-F2E80113DABC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13.2'!$V$12:$Z$12</c:f>
              <c:numCache>
                <c:formatCode>#,##0</c:formatCode>
                <c:ptCount val="5"/>
                <c:pt idx="0">
                  <c:v>88</c:v>
                </c:pt>
                <c:pt idx="1">
                  <c:v>140</c:v>
                </c:pt>
                <c:pt idx="2">
                  <c:v>100</c:v>
                </c:pt>
                <c:pt idx="3">
                  <c:v>136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8-4ECD-A1E6-F2E80113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13.16'!$V$8:$Z$8</c:f>
              <c:numCache>
                <c:formatCode>#,##0</c:formatCode>
                <c:ptCount val="5"/>
                <c:pt idx="0">
                  <c:v>54263.33</c:v>
                </c:pt>
                <c:pt idx="1">
                  <c:v>53200.9</c:v>
                </c:pt>
                <c:pt idx="2">
                  <c:v>58022.91</c:v>
                </c:pt>
                <c:pt idx="3">
                  <c:v>53719.82</c:v>
                </c:pt>
                <c:pt idx="4">
                  <c:v>54757.02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FFD-9E82-39C3B7E5AC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FFD-9E82-39C3B7E5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1">
                  <c:v>989</c:v>
                </c:pt>
                <c:pt idx="2">
                  <c:v>1901</c:v>
                </c:pt>
                <c:pt idx="3">
                  <c:v>1564</c:v>
                </c:pt>
                <c:pt idx="4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0ED-BE3C-BB0C7EAEAF9D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1">
                  <c:v>692</c:v>
                </c:pt>
                <c:pt idx="2">
                  <c:v>1354</c:v>
                </c:pt>
                <c:pt idx="3">
                  <c:v>1074</c:v>
                </c:pt>
                <c:pt idx="4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0ED-BE3C-BB0C7EAEAF9D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1">
                  <c:v>963</c:v>
                </c:pt>
                <c:pt idx="2">
                  <c:v>1864</c:v>
                </c:pt>
                <c:pt idx="3">
                  <c:v>1525</c:v>
                </c:pt>
                <c:pt idx="4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0ED-BE3C-BB0C7EAEAF9D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1">
                  <c:v>29</c:v>
                </c:pt>
                <c:pt idx="2">
                  <c:v>40</c:v>
                </c:pt>
                <c:pt idx="3">
                  <c:v>37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C-40ED-BE3C-BB0C7E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0.12486772486772486</c:v>
                </c:pt>
                <c:pt idx="1">
                  <c:v>4.6031746031746035E-2</c:v>
                </c:pt>
                <c:pt idx="2">
                  <c:v>8.4656084656084662E-3</c:v>
                </c:pt>
                <c:pt idx="3">
                  <c:v>5.2910052910052907E-3</c:v>
                </c:pt>
                <c:pt idx="4">
                  <c:v>2.8042328042328042E-2</c:v>
                </c:pt>
                <c:pt idx="5">
                  <c:v>2.3809523809523808E-2</c:v>
                </c:pt>
                <c:pt idx="6">
                  <c:v>9.3121693121693119E-2</c:v>
                </c:pt>
                <c:pt idx="7">
                  <c:v>0.11481481481481481</c:v>
                </c:pt>
                <c:pt idx="8">
                  <c:v>1.1111111111111112E-2</c:v>
                </c:pt>
                <c:pt idx="9">
                  <c:v>1.0582010582010583E-3</c:v>
                </c:pt>
                <c:pt idx="10">
                  <c:v>4.7619047619047623E-3</c:v>
                </c:pt>
                <c:pt idx="11">
                  <c:v>4.2328042328042331E-3</c:v>
                </c:pt>
                <c:pt idx="12">
                  <c:v>2.1693121693121695E-2</c:v>
                </c:pt>
                <c:pt idx="13">
                  <c:v>3.3862433862433865E-2</c:v>
                </c:pt>
                <c:pt idx="14">
                  <c:v>0.13597883597883598</c:v>
                </c:pt>
                <c:pt idx="15">
                  <c:v>0.1201058201058201</c:v>
                </c:pt>
                <c:pt idx="16">
                  <c:v>5.7671957671957673E-2</c:v>
                </c:pt>
                <c:pt idx="17">
                  <c:v>5.185185185185185E-2</c:v>
                </c:pt>
                <c:pt idx="18">
                  <c:v>0.11005291005291006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FF2-8117-F2C26685FD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FF2-8117-F2C2668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62</c:v>
                </c:pt>
                <c:pt idx="3">
                  <c:v>110</c:v>
                </c:pt>
                <c:pt idx="4">
                  <c:v>135</c:v>
                </c:pt>
                <c:pt idx="5">
                  <c:v>142</c:v>
                </c:pt>
                <c:pt idx="6">
                  <c:v>119</c:v>
                </c:pt>
                <c:pt idx="7">
                  <c:v>105</c:v>
                </c:pt>
                <c:pt idx="8">
                  <c:v>104</c:v>
                </c:pt>
                <c:pt idx="9">
                  <c:v>105</c:v>
                </c:pt>
                <c:pt idx="10">
                  <c:v>80</c:v>
                </c:pt>
                <c:pt idx="11">
                  <c:v>60</c:v>
                </c:pt>
                <c:pt idx="12">
                  <c:v>23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D-4EC1-8AD8-9E4F4F541606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25</c:v>
                </c:pt>
                <c:pt idx="2">
                  <c:v>32</c:v>
                </c:pt>
                <c:pt idx="3">
                  <c:v>83</c:v>
                </c:pt>
                <c:pt idx="4">
                  <c:v>120</c:v>
                </c:pt>
                <c:pt idx="5">
                  <c:v>130</c:v>
                </c:pt>
                <c:pt idx="6">
                  <c:v>105</c:v>
                </c:pt>
                <c:pt idx="7">
                  <c:v>73</c:v>
                </c:pt>
                <c:pt idx="8">
                  <c:v>85</c:v>
                </c:pt>
                <c:pt idx="9">
                  <c:v>92</c:v>
                </c:pt>
                <c:pt idx="10">
                  <c:v>57</c:v>
                </c:pt>
                <c:pt idx="11">
                  <c:v>30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D-4EC1-8AD8-9E4F4F54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57</c:v>
                </c:pt>
                <c:pt idx="1">
                  <c:v>172</c:v>
                </c:pt>
                <c:pt idx="2">
                  <c:v>116</c:v>
                </c:pt>
                <c:pt idx="3">
                  <c:v>94</c:v>
                </c:pt>
                <c:pt idx="4">
                  <c:v>21</c:v>
                </c:pt>
                <c:pt idx="5">
                  <c:v>11</c:v>
                </c:pt>
                <c:pt idx="6">
                  <c:v>42</c:v>
                </c:pt>
                <c:pt idx="7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02D-AA82-298A407C6735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49</c:v>
                </c:pt>
                <c:pt idx="1">
                  <c:v>118</c:v>
                </c:pt>
                <c:pt idx="2">
                  <c:v>20</c:v>
                </c:pt>
                <c:pt idx="3">
                  <c:v>113</c:v>
                </c:pt>
                <c:pt idx="4">
                  <c:v>76</c:v>
                </c:pt>
                <c:pt idx="5">
                  <c:v>38</c:v>
                </c:pt>
                <c:pt idx="6">
                  <c:v>6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F-402D-AA82-298A407C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1">
                  <c:v>54277.04</c:v>
                </c:pt>
                <c:pt idx="2">
                  <c:v>39694.080000000002</c:v>
                </c:pt>
                <c:pt idx="3">
                  <c:v>39879.53</c:v>
                </c:pt>
                <c:pt idx="4">
                  <c:v>25942.42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1-487D-A362-56DEBD77FE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1-487D-A362-56DEBD77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13.17'!$V$4:$Z$4</c:f>
              <c:numCache>
                <c:formatCode>#,##0</c:formatCode>
                <c:ptCount val="5"/>
                <c:pt idx="0">
                  <c:v>989</c:v>
                </c:pt>
                <c:pt idx="1">
                  <c:v>1901</c:v>
                </c:pt>
                <c:pt idx="2">
                  <c:v>1564</c:v>
                </c:pt>
                <c:pt idx="3">
                  <c:v>1911</c:v>
                </c:pt>
                <c:pt idx="4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982-88A2-2525D91B0C2B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13.17'!$V$7:$Z$7</c:f>
              <c:numCache>
                <c:formatCode>#,##0</c:formatCode>
                <c:ptCount val="5"/>
                <c:pt idx="0">
                  <c:v>692</c:v>
                </c:pt>
                <c:pt idx="1">
                  <c:v>1354</c:v>
                </c:pt>
                <c:pt idx="2">
                  <c:v>1074</c:v>
                </c:pt>
                <c:pt idx="3">
                  <c:v>1377</c:v>
                </c:pt>
                <c:pt idx="4">
                  <c:v>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982-88A2-2525D91B0C2B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13.17'!$V$11:$Z$11</c:f>
              <c:numCache>
                <c:formatCode>#,##0</c:formatCode>
                <c:ptCount val="5"/>
                <c:pt idx="0">
                  <c:v>963</c:v>
                </c:pt>
                <c:pt idx="1">
                  <c:v>1864</c:v>
                </c:pt>
                <c:pt idx="2">
                  <c:v>1525</c:v>
                </c:pt>
                <c:pt idx="3">
                  <c:v>1877</c:v>
                </c:pt>
                <c:pt idx="4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982-88A2-2525D91B0C2B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13.17'!$V$12:$Z$12</c:f>
              <c:numCache>
                <c:formatCode>#,##0</c:formatCode>
                <c:ptCount val="5"/>
                <c:pt idx="0">
                  <c:v>29</c:v>
                </c:pt>
                <c:pt idx="1">
                  <c:v>40</c:v>
                </c:pt>
                <c:pt idx="2">
                  <c:v>37</c:v>
                </c:pt>
                <c:pt idx="3">
                  <c:v>36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4-4982-88A2-2525D91B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0.12486772486772486</c:v>
                </c:pt>
                <c:pt idx="1">
                  <c:v>4.6031746031746035E-2</c:v>
                </c:pt>
                <c:pt idx="2">
                  <c:v>8.4656084656084662E-3</c:v>
                </c:pt>
                <c:pt idx="3">
                  <c:v>5.2910052910052907E-3</c:v>
                </c:pt>
                <c:pt idx="4">
                  <c:v>2.8042328042328042E-2</c:v>
                </c:pt>
                <c:pt idx="5">
                  <c:v>2.3809523809523808E-2</c:v>
                </c:pt>
                <c:pt idx="6">
                  <c:v>9.3121693121693119E-2</c:v>
                </c:pt>
                <c:pt idx="7">
                  <c:v>0.11481481481481481</c:v>
                </c:pt>
                <c:pt idx="8">
                  <c:v>1.1111111111111112E-2</c:v>
                </c:pt>
                <c:pt idx="9">
                  <c:v>1.0582010582010583E-3</c:v>
                </c:pt>
                <c:pt idx="10">
                  <c:v>4.7619047619047623E-3</c:v>
                </c:pt>
                <c:pt idx="11">
                  <c:v>4.2328042328042331E-3</c:v>
                </c:pt>
                <c:pt idx="12">
                  <c:v>2.1693121693121695E-2</c:v>
                </c:pt>
                <c:pt idx="13">
                  <c:v>3.3862433862433865E-2</c:v>
                </c:pt>
                <c:pt idx="14">
                  <c:v>0.13597883597883598</c:v>
                </c:pt>
                <c:pt idx="15">
                  <c:v>0.1201058201058201</c:v>
                </c:pt>
                <c:pt idx="16">
                  <c:v>5.7671957671957673E-2</c:v>
                </c:pt>
                <c:pt idx="17">
                  <c:v>5.185185185185185E-2</c:v>
                </c:pt>
                <c:pt idx="18">
                  <c:v>0.11005291005291006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37D-B5F9-62BD906ED4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37D-B5F9-62BD906E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3</c:v>
                </c:pt>
                <c:pt idx="1">
                  <c:v>8</c:v>
                </c:pt>
                <c:pt idx="2">
                  <c:v>39</c:v>
                </c:pt>
                <c:pt idx="3">
                  <c:v>76</c:v>
                </c:pt>
                <c:pt idx="4">
                  <c:v>135</c:v>
                </c:pt>
                <c:pt idx="5">
                  <c:v>127</c:v>
                </c:pt>
                <c:pt idx="6">
                  <c:v>130</c:v>
                </c:pt>
                <c:pt idx="7">
                  <c:v>85</c:v>
                </c:pt>
                <c:pt idx="8">
                  <c:v>108</c:v>
                </c:pt>
                <c:pt idx="9">
                  <c:v>78</c:v>
                </c:pt>
                <c:pt idx="10">
                  <c:v>88</c:v>
                </c:pt>
                <c:pt idx="11">
                  <c:v>48</c:v>
                </c:pt>
                <c:pt idx="12">
                  <c:v>25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8F1-B2C5-87BEB7A19214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58</c:v>
                </c:pt>
                <c:pt idx="3">
                  <c:v>63</c:v>
                </c:pt>
                <c:pt idx="4">
                  <c:v>133</c:v>
                </c:pt>
                <c:pt idx="5">
                  <c:v>161</c:v>
                </c:pt>
                <c:pt idx="6">
                  <c:v>103</c:v>
                </c:pt>
                <c:pt idx="7">
                  <c:v>75</c:v>
                </c:pt>
                <c:pt idx="8">
                  <c:v>95</c:v>
                </c:pt>
                <c:pt idx="9">
                  <c:v>90</c:v>
                </c:pt>
                <c:pt idx="10">
                  <c:v>53</c:v>
                </c:pt>
                <c:pt idx="11">
                  <c:v>44</c:v>
                </c:pt>
                <c:pt idx="12">
                  <c:v>26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9-48F1-B2C5-87BEB7A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49</c:v>
                </c:pt>
                <c:pt idx="1">
                  <c:v>144</c:v>
                </c:pt>
                <c:pt idx="2">
                  <c:v>111</c:v>
                </c:pt>
                <c:pt idx="3">
                  <c:v>88</c:v>
                </c:pt>
                <c:pt idx="4">
                  <c:v>20</c:v>
                </c:pt>
                <c:pt idx="5">
                  <c:v>4</c:v>
                </c:pt>
                <c:pt idx="6">
                  <c:v>36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E1B-9970-F22E4E29CAE3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51</c:v>
                </c:pt>
                <c:pt idx="1">
                  <c:v>128</c:v>
                </c:pt>
                <c:pt idx="2">
                  <c:v>17</c:v>
                </c:pt>
                <c:pt idx="3">
                  <c:v>122</c:v>
                </c:pt>
                <c:pt idx="4">
                  <c:v>63</c:v>
                </c:pt>
                <c:pt idx="5">
                  <c:v>34</c:v>
                </c:pt>
                <c:pt idx="6">
                  <c:v>4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E1B-9970-F22E4E29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6.0084626234132583E-2</c:v>
                </c:pt>
                <c:pt idx="1">
                  <c:v>1.2129760225669958E-2</c:v>
                </c:pt>
                <c:pt idx="2">
                  <c:v>1.1001410437235543E-2</c:v>
                </c:pt>
                <c:pt idx="3">
                  <c:v>4.7954866008462623E-3</c:v>
                </c:pt>
                <c:pt idx="4">
                  <c:v>6.7983074753173486E-2</c:v>
                </c:pt>
                <c:pt idx="5">
                  <c:v>4.7954866008462623E-3</c:v>
                </c:pt>
                <c:pt idx="6">
                  <c:v>9.3370944992947819E-2</c:v>
                </c:pt>
                <c:pt idx="7">
                  <c:v>6.0084626234132583E-2</c:v>
                </c:pt>
                <c:pt idx="8">
                  <c:v>1.5232722143864598E-2</c:v>
                </c:pt>
                <c:pt idx="9">
                  <c:v>3.385049365303244E-3</c:v>
                </c:pt>
                <c:pt idx="10">
                  <c:v>6.2059238363892811E-3</c:v>
                </c:pt>
                <c:pt idx="11">
                  <c:v>9.0267983074753168E-3</c:v>
                </c:pt>
                <c:pt idx="12">
                  <c:v>3.554301833568406E-2</c:v>
                </c:pt>
                <c:pt idx="13">
                  <c:v>4.2595204513399154E-2</c:v>
                </c:pt>
                <c:pt idx="14">
                  <c:v>0.18222849083215797</c:v>
                </c:pt>
                <c:pt idx="15">
                  <c:v>0.1232722143864598</c:v>
                </c:pt>
                <c:pt idx="16">
                  <c:v>0.19210155148095909</c:v>
                </c:pt>
                <c:pt idx="17">
                  <c:v>1.5232722143864598E-2</c:v>
                </c:pt>
                <c:pt idx="18">
                  <c:v>3.8081805359661498E-2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0D-8DB3-66C46AC7721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5-4D0D-8DB3-66C46AC7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13.17'!$V$8:$Z$8</c:f>
              <c:numCache>
                <c:formatCode>#,##0</c:formatCode>
                <c:ptCount val="5"/>
                <c:pt idx="0">
                  <c:v>54277.04</c:v>
                </c:pt>
                <c:pt idx="1">
                  <c:v>39694.080000000002</c:v>
                </c:pt>
                <c:pt idx="2">
                  <c:v>39879.53</c:v>
                </c:pt>
                <c:pt idx="3">
                  <c:v>25942.42</c:v>
                </c:pt>
                <c:pt idx="4">
                  <c:v>26176.94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C-487F-971B-A48D0A83F1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C-487F-971B-A48D0A83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13.18'!$U$4:$Y$4</c:f>
              <c:numCache>
                <c:formatCode>#,##0</c:formatCode>
                <c:ptCount val="5"/>
                <c:pt idx="1">
                  <c:v>691</c:v>
                </c:pt>
                <c:pt idx="2">
                  <c:v>741</c:v>
                </c:pt>
                <c:pt idx="3">
                  <c:v>717</c:v>
                </c:pt>
                <c:pt idx="4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87-A41A-31905C1BFE64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13.18'!$U$7:$Y$7</c:f>
              <c:numCache>
                <c:formatCode>#,##0</c:formatCode>
                <c:ptCount val="5"/>
                <c:pt idx="1">
                  <c:v>522</c:v>
                </c:pt>
                <c:pt idx="2">
                  <c:v>556</c:v>
                </c:pt>
                <c:pt idx="3">
                  <c:v>592</c:v>
                </c:pt>
                <c:pt idx="4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87-A41A-31905C1BFE64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13.18'!$U$11:$Y$11</c:f>
              <c:numCache>
                <c:formatCode>#,##0</c:formatCode>
                <c:ptCount val="5"/>
                <c:pt idx="1">
                  <c:v>681</c:v>
                </c:pt>
                <c:pt idx="2">
                  <c:v>727</c:v>
                </c:pt>
                <c:pt idx="3">
                  <c:v>710</c:v>
                </c:pt>
                <c:pt idx="4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587-A41A-31905C1BFE64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13.18'!$U$12:$Y$12</c:f>
              <c:numCache>
                <c:formatCode>#,##0</c:formatCode>
                <c:ptCount val="5"/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2-4587-A41A-31905C1B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6.1728395061728392E-3</c:v>
                </c:pt>
                <c:pt idx="1">
                  <c:v>0</c:v>
                </c:pt>
                <c:pt idx="2">
                  <c:v>1.5432098765432098E-3</c:v>
                </c:pt>
                <c:pt idx="3">
                  <c:v>0</c:v>
                </c:pt>
                <c:pt idx="4">
                  <c:v>0.24691358024691357</c:v>
                </c:pt>
                <c:pt idx="5">
                  <c:v>1.5432098765432098E-3</c:v>
                </c:pt>
                <c:pt idx="6">
                  <c:v>4.7839506172839504E-2</c:v>
                </c:pt>
                <c:pt idx="7">
                  <c:v>2.7777777777777776E-2</c:v>
                </c:pt>
                <c:pt idx="8">
                  <c:v>7.716049382716049E-3</c:v>
                </c:pt>
                <c:pt idx="9">
                  <c:v>0</c:v>
                </c:pt>
                <c:pt idx="10">
                  <c:v>7.8703703703703706E-2</c:v>
                </c:pt>
                <c:pt idx="11">
                  <c:v>0</c:v>
                </c:pt>
                <c:pt idx="12">
                  <c:v>3.0864197530864196E-3</c:v>
                </c:pt>
                <c:pt idx="13">
                  <c:v>1.8518518518518517E-2</c:v>
                </c:pt>
                <c:pt idx="14">
                  <c:v>0.11882716049382716</c:v>
                </c:pt>
                <c:pt idx="15">
                  <c:v>0.22685185185185186</c:v>
                </c:pt>
                <c:pt idx="16">
                  <c:v>0.18364197530864199</c:v>
                </c:pt>
                <c:pt idx="17">
                  <c:v>7.716049382716049E-3</c:v>
                </c:pt>
                <c:pt idx="18">
                  <c:v>1.6975308641975308E-2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C-4460-92CA-BED646D00B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C-4460-92CA-BED646D0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13.18'!$Y$44:$Y$60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18</c:v>
                </c:pt>
                <c:pt idx="4">
                  <c:v>52</c:v>
                </c:pt>
                <c:pt idx="5">
                  <c:v>31</c:v>
                </c:pt>
                <c:pt idx="6">
                  <c:v>37</c:v>
                </c:pt>
                <c:pt idx="7">
                  <c:v>39</c:v>
                </c:pt>
                <c:pt idx="8">
                  <c:v>34</c:v>
                </c:pt>
                <c:pt idx="9">
                  <c:v>28</c:v>
                </c:pt>
                <c:pt idx="10">
                  <c:v>15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3-4593-8B88-B8D2D78A75C9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20</c:v>
                </c:pt>
                <c:pt idx="4">
                  <c:v>46</c:v>
                </c:pt>
                <c:pt idx="5">
                  <c:v>39</c:v>
                </c:pt>
                <c:pt idx="6">
                  <c:v>60</c:v>
                </c:pt>
                <c:pt idx="7">
                  <c:v>32</c:v>
                </c:pt>
                <c:pt idx="8">
                  <c:v>33</c:v>
                </c:pt>
                <c:pt idx="9">
                  <c:v>27</c:v>
                </c:pt>
                <c:pt idx="10">
                  <c:v>22</c:v>
                </c:pt>
                <c:pt idx="11">
                  <c:v>11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3-4593-8B88-B8D2D78A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13.18'!$Y$83:$Y$90</c:f>
              <c:numCache>
                <c:formatCode>#,##0</c:formatCode>
                <c:ptCount val="8"/>
                <c:pt idx="0">
                  <c:v>23</c:v>
                </c:pt>
                <c:pt idx="1">
                  <c:v>37</c:v>
                </c:pt>
                <c:pt idx="2">
                  <c:v>27</c:v>
                </c:pt>
                <c:pt idx="3">
                  <c:v>58</c:v>
                </c:pt>
                <c:pt idx="4">
                  <c:v>8</c:v>
                </c:pt>
                <c:pt idx="5">
                  <c:v>3</c:v>
                </c:pt>
                <c:pt idx="6">
                  <c:v>12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E-4D40-A526-EC6BF6C20CCB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13.18'!$Y$93:$Y$100</c:f>
              <c:numCache>
                <c:formatCode>#,##0</c:formatCode>
                <c:ptCount val="8"/>
                <c:pt idx="0">
                  <c:v>9</c:v>
                </c:pt>
                <c:pt idx="1">
                  <c:v>66</c:v>
                </c:pt>
                <c:pt idx="2">
                  <c:v>5</c:v>
                </c:pt>
                <c:pt idx="3">
                  <c:v>89</c:v>
                </c:pt>
                <c:pt idx="4">
                  <c:v>34</c:v>
                </c:pt>
                <c:pt idx="5">
                  <c:v>5</c:v>
                </c:pt>
                <c:pt idx="6">
                  <c:v>0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E-4D40-A526-EC6BF6C2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13.18'!$U$8:$Y$8</c:f>
              <c:numCache>
                <c:formatCode>#,##0</c:formatCode>
                <c:ptCount val="5"/>
                <c:pt idx="1">
                  <c:v>28341.18</c:v>
                </c:pt>
                <c:pt idx="2">
                  <c:v>30730.91</c:v>
                </c:pt>
                <c:pt idx="3">
                  <c:v>30987</c:v>
                </c:pt>
                <c:pt idx="4">
                  <c:v>29032.46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935-91F3-43BFF67F0D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935-91F3-43BFF67F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13.18'!$V$4:$Z$4</c:f>
              <c:numCache>
                <c:formatCode>#,##0</c:formatCode>
                <c:ptCount val="5"/>
                <c:pt idx="0">
                  <c:v>691</c:v>
                </c:pt>
                <c:pt idx="1">
                  <c:v>741</c:v>
                </c:pt>
                <c:pt idx="2">
                  <c:v>717</c:v>
                </c:pt>
                <c:pt idx="3">
                  <c:v>580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4C-BCF5-89B0195F0EFF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13.18'!$V$7:$Z$7</c:f>
              <c:numCache>
                <c:formatCode>#,##0</c:formatCode>
                <c:ptCount val="5"/>
                <c:pt idx="0">
                  <c:v>522</c:v>
                </c:pt>
                <c:pt idx="1">
                  <c:v>556</c:v>
                </c:pt>
                <c:pt idx="2">
                  <c:v>592</c:v>
                </c:pt>
                <c:pt idx="3">
                  <c:v>489</c:v>
                </c:pt>
                <c:pt idx="4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4C-BCF5-89B0195F0EFF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13.18'!$V$11:$Z$11</c:f>
              <c:numCache>
                <c:formatCode>#,##0</c:formatCode>
                <c:ptCount val="5"/>
                <c:pt idx="0">
                  <c:v>681</c:v>
                </c:pt>
                <c:pt idx="1">
                  <c:v>727</c:v>
                </c:pt>
                <c:pt idx="2">
                  <c:v>710</c:v>
                </c:pt>
                <c:pt idx="3">
                  <c:v>567</c:v>
                </c:pt>
                <c:pt idx="4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0-4B4C-BCF5-89B0195F0EFF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13.18'!$V$12:$Z$12</c:f>
              <c:numCache>
                <c:formatCode>#,##0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0-4B4C-BCF5-89B0195F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6.1728395061728392E-3</c:v>
                </c:pt>
                <c:pt idx="1">
                  <c:v>0</c:v>
                </c:pt>
                <c:pt idx="2">
                  <c:v>1.5432098765432098E-3</c:v>
                </c:pt>
                <c:pt idx="3">
                  <c:v>0</c:v>
                </c:pt>
                <c:pt idx="4">
                  <c:v>0.24691358024691357</c:v>
                </c:pt>
                <c:pt idx="5">
                  <c:v>1.5432098765432098E-3</c:v>
                </c:pt>
                <c:pt idx="6">
                  <c:v>4.7839506172839504E-2</c:v>
                </c:pt>
                <c:pt idx="7">
                  <c:v>2.7777777777777776E-2</c:v>
                </c:pt>
                <c:pt idx="8">
                  <c:v>7.716049382716049E-3</c:v>
                </c:pt>
                <c:pt idx="9">
                  <c:v>0</c:v>
                </c:pt>
                <c:pt idx="10">
                  <c:v>7.8703703703703706E-2</c:v>
                </c:pt>
                <c:pt idx="11">
                  <c:v>0</c:v>
                </c:pt>
                <c:pt idx="12">
                  <c:v>3.0864197530864196E-3</c:v>
                </c:pt>
                <c:pt idx="13">
                  <c:v>1.8518518518518517E-2</c:v>
                </c:pt>
                <c:pt idx="14">
                  <c:v>0.11882716049382716</c:v>
                </c:pt>
                <c:pt idx="15">
                  <c:v>0.22685185185185186</c:v>
                </c:pt>
                <c:pt idx="16">
                  <c:v>0.18364197530864199</c:v>
                </c:pt>
                <c:pt idx="17">
                  <c:v>7.716049382716049E-3</c:v>
                </c:pt>
                <c:pt idx="18">
                  <c:v>1.6975308641975308E-2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9A3-8CD1-ED20675B179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D-49A3-8CD1-ED20675B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32</c:v>
                </c:pt>
                <c:pt idx="4">
                  <c:v>54</c:v>
                </c:pt>
                <c:pt idx="5">
                  <c:v>33</c:v>
                </c:pt>
                <c:pt idx="6">
                  <c:v>35</c:v>
                </c:pt>
                <c:pt idx="7">
                  <c:v>30</c:v>
                </c:pt>
                <c:pt idx="8">
                  <c:v>27</c:v>
                </c:pt>
                <c:pt idx="9">
                  <c:v>27</c:v>
                </c:pt>
                <c:pt idx="10">
                  <c:v>18</c:v>
                </c:pt>
                <c:pt idx="11">
                  <c:v>9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D1B-8B49-8A6898BB7CC6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13.18'!$Z$63:$Z$79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31</c:v>
                </c:pt>
                <c:pt idx="4">
                  <c:v>56</c:v>
                </c:pt>
                <c:pt idx="5">
                  <c:v>49</c:v>
                </c:pt>
                <c:pt idx="6">
                  <c:v>66</c:v>
                </c:pt>
                <c:pt idx="7">
                  <c:v>37</c:v>
                </c:pt>
                <c:pt idx="8">
                  <c:v>29</c:v>
                </c:pt>
                <c:pt idx="9">
                  <c:v>29</c:v>
                </c:pt>
                <c:pt idx="10">
                  <c:v>25</c:v>
                </c:pt>
                <c:pt idx="11">
                  <c:v>16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D1B-8B49-8A6898BB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13.18'!$Z$83:$Z$90</c:f>
              <c:numCache>
                <c:formatCode>#,##0</c:formatCode>
                <c:ptCount val="8"/>
                <c:pt idx="0">
                  <c:v>14</c:v>
                </c:pt>
                <c:pt idx="1">
                  <c:v>32</c:v>
                </c:pt>
                <c:pt idx="2">
                  <c:v>27</c:v>
                </c:pt>
                <c:pt idx="3">
                  <c:v>64</c:v>
                </c:pt>
                <c:pt idx="4">
                  <c:v>7</c:v>
                </c:pt>
                <c:pt idx="5">
                  <c:v>3</c:v>
                </c:pt>
                <c:pt idx="6">
                  <c:v>10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97-BB7F-B000D4D658FE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13.18'!$Z$93:$Z$100</c:f>
              <c:numCache>
                <c:formatCode>#,##0</c:formatCode>
                <c:ptCount val="8"/>
                <c:pt idx="0">
                  <c:v>12</c:v>
                </c:pt>
                <c:pt idx="1">
                  <c:v>73</c:v>
                </c:pt>
                <c:pt idx="2">
                  <c:v>6</c:v>
                </c:pt>
                <c:pt idx="3">
                  <c:v>97</c:v>
                </c:pt>
                <c:pt idx="4">
                  <c:v>31</c:v>
                </c:pt>
                <c:pt idx="5">
                  <c:v>5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797-BB7F-B000D4D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1</c:v>
                </c:pt>
                <c:pt idx="1">
                  <c:v>27</c:v>
                </c:pt>
                <c:pt idx="2">
                  <c:v>69</c:v>
                </c:pt>
                <c:pt idx="3">
                  <c:v>160</c:v>
                </c:pt>
                <c:pt idx="4">
                  <c:v>249</c:v>
                </c:pt>
                <c:pt idx="5">
                  <c:v>253</c:v>
                </c:pt>
                <c:pt idx="6">
                  <c:v>214</c:v>
                </c:pt>
                <c:pt idx="7">
                  <c:v>146</c:v>
                </c:pt>
                <c:pt idx="8">
                  <c:v>181</c:v>
                </c:pt>
                <c:pt idx="9">
                  <c:v>159</c:v>
                </c:pt>
                <c:pt idx="10">
                  <c:v>140</c:v>
                </c:pt>
                <c:pt idx="11">
                  <c:v>129</c:v>
                </c:pt>
                <c:pt idx="12">
                  <c:v>69</c:v>
                </c:pt>
                <c:pt idx="13">
                  <c:v>36</c:v>
                </c:pt>
                <c:pt idx="14">
                  <c:v>15</c:v>
                </c:pt>
                <c:pt idx="15">
                  <c:v>6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504-8BC6-AD2ADE58D3D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4</c:v>
                </c:pt>
                <c:pt idx="1">
                  <c:v>31</c:v>
                </c:pt>
                <c:pt idx="2">
                  <c:v>86</c:v>
                </c:pt>
                <c:pt idx="3">
                  <c:v>138</c:v>
                </c:pt>
                <c:pt idx="4">
                  <c:v>241</c:v>
                </c:pt>
                <c:pt idx="5">
                  <c:v>231</c:v>
                </c:pt>
                <c:pt idx="6">
                  <c:v>201</c:v>
                </c:pt>
                <c:pt idx="7">
                  <c:v>137</c:v>
                </c:pt>
                <c:pt idx="8">
                  <c:v>132</c:v>
                </c:pt>
                <c:pt idx="9">
                  <c:v>170</c:v>
                </c:pt>
                <c:pt idx="10">
                  <c:v>127</c:v>
                </c:pt>
                <c:pt idx="11">
                  <c:v>103</c:v>
                </c:pt>
                <c:pt idx="12">
                  <c:v>61</c:v>
                </c:pt>
                <c:pt idx="13">
                  <c:v>14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504-8BC6-AD2ADE58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13.18'!$V$8:$Z$8</c:f>
              <c:numCache>
                <c:formatCode>#,##0</c:formatCode>
                <c:ptCount val="5"/>
                <c:pt idx="0">
                  <c:v>28341.18</c:v>
                </c:pt>
                <c:pt idx="1">
                  <c:v>30730.91</c:v>
                </c:pt>
                <c:pt idx="2">
                  <c:v>30987</c:v>
                </c:pt>
                <c:pt idx="3">
                  <c:v>29032.46</c:v>
                </c:pt>
                <c:pt idx="4">
                  <c:v>36330.54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E5-89B8-28DFE9243C6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E5-89B8-28DFE924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117</c:v>
                </c:pt>
                <c:pt idx="1">
                  <c:v>120</c:v>
                </c:pt>
                <c:pt idx="2">
                  <c:v>169</c:v>
                </c:pt>
                <c:pt idx="3">
                  <c:v>221</c:v>
                </c:pt>
                <c:pt idx="4">
                  <c:v>42</c:v>
                </c:pt>
                <c:pt idx="5">
                  <c:v>61</c:v>
                </c:pt>
                <c:pt idx="6">
                  <c:v>65</c:v>
                </c:pt>
                <c:pt idx="7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80D-A1B6-DEBD8507BF3B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102</c:v>
                </c:pt>
                <c:pt idx="1">
                  <c:v>235</c:v>
                </c:pt>
                <c:pt idx="2">
                  <c:v>20</c:v>
                </c:pt>
                <c:pt idx="3">
                  <c:v>231</c:v>
                </c:pt>
                <c:pt idx="4">
                  <c:v>188</c:v>
                </c:pt>
                <c:pt idx="5">
                  <c:v>48</c:v>
                </c:pt>
                <c:pt idx="6">
                  <c:v>5</c:v>
                </c:pt>
                <c:pt idx="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80D-A1B6-DEBD8507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1.3553675822201901E-2</c:v>
                </c:pt>
                <c:pt idx="1">
                  <c:v>5.2908324896306213E-3</c:v>
                </c:pt>
                <c:pt idx="2">
                  <c:v>1.6591005584767629E-2</c:v>
                </c:pt>
                <c:pt idx="3">
                  <c:v>6.3032757438191969E-3</c:v>
                </c:pt>
                <c:pt idx="4">
                  <c:v>5.5880335739246875E-2</c:v>
                </c:pt>
                <c:pt idx="5">
                  <c:v>2.015088670433391E-2</c:v>
                </c:pt>
                <c:pt idx="6">
                  <c:v>9.2328292890035593E-2</c:v>
                </c:pt>
                <c:pt idx="7">
                  <c:v>8.377151441915151E-2</c:v>
                </c:pt>
                <c:pt idx="8">
                  <c:v>3.1385740879845844E-2</c:v>
                </c:pt>
                <c:pt idx="9">
                  <c:v>1.6264410986642282E-2</c:v>
                </c:pt>
                <c:pt idx="10">
                  <c:v>1.2214637969887978E-2</c:v>
                </c:pt>
                <c:pt idx="11">
                  <c:v>1.2998465005388812E-2</c:v>
                </c:pt>
                <c:pt idx="12">
                  <c:v>5.3528854632744372E-2</c:v>
                </c:pt>
                <c:pt idx="13">
                  <c:v>4.9348443776739935E-2</c:v>
                </c:pt>
                <c:pt idx="14">
                  <c:v>0.11669224991018648</c:v>
                </c:pt>
                <c:pt idx="15">
                  <c:v>8.3869492798589115E-2</c:v>
                </c:pt>
                <c:pt idx="16">
                  <c:v>0.22273751592148666</c:v>
                </c:pt>
                <c:pt idx="17">
                  <c:v>3.0307978706032201E-2</c:v>
                </c:pt>
                <c:pt idx="18">
                  <c:v>6.0583297952251869E-2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B6F-84C1-7761D8A94B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0-4B6F-84C1-7761D8A9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13.2'!$V$8:$Z$8</c:f>
              <c:numCache>
                <c:formatCode>#,##0</c:formatCode>
                <c:ptCount val="5"/>
                <c:pt idx="0">
                  <c:v>43862.32</c:v>
                </c:pt>
                <c:pt idx="1">
                  <c:v>41280.660000000003</c:v>
                </c:pt>
                <c:pt idx="2">
                  <c:v>45147</c:v>
                </c:pt>
                <c:pt idx="3">
                  <c:v>44649.67</c:v>
                </c:pt>
                <c:pt idx="4">
                  <c:v>45149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414-AF51-A809ACE2F73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414-AF51-A809ACE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1">
                  <c:v>31</c:v>
                </c:pt>
                <c:pt idx="2">
                  <c:v>40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3C5-8021-F210A73356AC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1">
                  <c:v>17</c:v>
                </c:pt>
                <c:pt idx="2">
                  <c:v>31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3C5-8021-F210A73356AC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1">
                  <c:v>30</c:v>
                </c:pt>
                <c:pt idx="2">
                  <c:v>41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7-43C5-8021-F210A73356AC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7-43C5-8021-F210A733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2.8571428571428571E-2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2.8571428571428571E-2</c:v>
                </c:pt>
                <c:pt idx="5">
                  <c:v>0</c:v>
                </c:pt>
                <c:pt idx="6">
                  <c:v>2.8571428571428571E-2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0.65714285714285714</c:v>
                </c:pt>
                <c:pt idx="15">
                  <c:v>2.8571428571428571E-2</c:v>
                </c:pt>
                <c:pt idx="16">
                  <c:v>2.8571428571428571E-2</c:v>
                </c:pt>
                <c:pt idx="17">
                  <c:v>0</c:v>
                </c:pt>
                <c:pt idx="18">
                  <c:v>0.17142857142857143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C41-AF05-CDEEF28554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C41-AF05-CDEEF28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8E-ABFB-ACD729AFAF98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8E-ABFB-ACD729AF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B-497A-B39B-9B592B16151C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B-497A-B39B-9B592B16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1">
                  <c:v>7635.97</c:v>
                </c:pt>
                <c:pt idx="2">
                  <c:v>5700</c:v>
                </c:pt>
                <c:pt idx="3">
                  <c:v>21623</c:v>
                </c:pt>
                <c:pt idx="4">
                  <c:v>5948.2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476-B5F3-B3AFAD52B14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476-B5F3-B3AFAD52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13.3'!$V$4:$Z$4</c:f>
              <c:numCache>
                <c:formatCode>#,##0</c:formatCode>
                <c:ptCount val="5"/>
                <c:pt idx="0">
                  <c:v>31</c:v>
                </c:pt>
                <c:pt idx="1">
                  <c:v>40</c:v>
                </c:pt>
                <c:pt idx="2">
                  <c:v>0</c:v>
                </c:pt>
                <c:pt idx="3">
                  <c:v>23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F0-88C6-1C709408D45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13.3'!$V$7:$Z$7</c:f>
              <c:numCache>
                <c:formatCode>#,##0</c:formatCode>
                <c:ptCount val="5"/>
                <c:pt idx="0">
                  <c:v>17</c:v>
                </c:pt>
                <c:pt idx="1">
                  <c:v>31</c:v>
                </c:pt>
                <c:pt idx="2">
                  <c:v>0</c:v>
                </c:pt>
                <c:pt idx="3">
                  <c:v>18</c:v>
                </c:pt>
                <c:pt idx="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F0-88C6-1C709408D45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13.3'!$V$11:$Z$11</c:f>
              <c:numCache>
                <c:formatCode>#,##0</c:formatCode>
                <c:ptCount val="5"/>
                <c:pt idx="0">
                  <c:v>30</c:v>
                </c:pt>
                <c:pt idx="1">
                  <c:v>41</c:v>
                </c:pt>
                <c:pt idx="2">
                  <c:v>0</c:v>
                </c:pt>
                <c:pt idx="3">
                  <c:v>22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D-4FF0-88C6-1C709408D45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D-4FF0-88C6-1C70940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2.8571428571428571E-2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2.8571428571428571E-2</c:v>
                </c:pt>
                <c:pt idx="5">
                  <c:v>0</c:v>
                </c:pt>
                <c:pt idx="6">
                  <c:v>2.8571428571428571E-2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0.65714285714285714</c:v>
                </c:pt>
                <c:pt idx="15">
                  <c:v>2.8571428571428571E-2</c:v>
                </c:pt>
                <c:pt idx="16">
                  <c:v>2.8571428571428571E-2</c:v>
                </c:pt>
                <c:pt idx="17">
                  <c:v>0</c:v>
                </c:pt>
                <c:pt idx="18">
                  <c:v>0.17142857142857143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4DA-99A4-5DDCDBC8F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0-44DA-99A4-5DDCDBC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7-459F-9372-8F5C86203A80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7-459F-9372-8F5C862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AA6-86F3-7CCEC758E5D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AA6-86F3-7CCEC75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30</c:v>
                </c:pt>
                <c:pt idx="1">
                  <c:v>318</c:v>
                </c:pt>
                <c:pt idx="2">
                  <c:v>691</c:v>
                </c:pt>
                <c:pt idx="3">
                  <c:v>1186</c:v>
                </c:pt>
                <c:pt idx="4">
                  <c:v>2284</c:v>
                </c:pt>
                <c:pt idx="5">
                  <c:v>2278</c:v>
                </c:pt>
                <c:pt idx="6">
                  <c:v>1698</c:v>
                </c:pt>
                <c:pt idx="7">
                  <c:v>1390</c:v>
                </c:pt>
                <c:pt idx="8">
                  <c:v>1285</c:v>
                </c:pt>
                <c:pt idx="9">
                  <c:v>1159</c:v>
                </c:pt>
                <c:pt idx="10">
                  <c:v>1100</c:v>
                </c:pt>
                <c:pt idx="11">
                  <c:v>850</c:v>
                </c:pt>
                <c:pt idx="12">
                  <c:v>480</c:v>
                </c:pt>
                <c:pt idx="13">
                  <c:v>169</c:v>
                </c:pt>
                <c:pt idx="14">
                  <c:v>52</c:v>
                </c:pt>
                <c:pt idx="15">
                  <c:v>28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AEE-AAA9-A8AE5B44D9A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16</c:v>
                </c:pt>
                <c:pt idx="1">
                  <c:v>311</c:v>
                </c:pt>
                <c:pt idx="2">
                  <c:v>754</c:v>
                </c:pt>
                <c:pt idx="3">
                  <c:v>1235</c:v>
                </c:pt>
                <c:pt idx="4">
                  <c:v>2529</c:v>
                </c:pt>
                <c:pt idx="5">
                  <c:v>2293</c:v>
                </c:pt>
                <c:pt idx="6">
                  <c:v>1657</c:v>
                </c:pt>
                <c:pt idx="7">
                  <c:v>1407</c:v>
                </c:pt>
                <c:pt idx="8">
                  <c:v>1333</c:v>
                </c:pt>
                <c:pt idx="9">
                  <c:v>1355</c:v>
                </c:pt>
                <c:pt idx="10">
                  <c:v>1131</c:v>
                </c:pt>
                <c:pt idx="11">
                  <c:v>918</c:v>
                </c:pt>
                <c:pt idx="12">
                  <c:v>459</c:v>
                </c:pt>
                <c:pt idx="13">
                  <c:v>142</c:v>
                </c:pt>
                <c:pt idx="14">
                  <c:v>37</c:v>
                </c:pt>
                <c:pt idx="15">
                  <c:v>17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AEE-AAA9-A8AE5B44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13.3'!$V$8:$Z$8</c:f>
              <c:numCache>
                <c:formatCode>#,##0</c:formatCode>
                <c:ptCount val="5"/>
                <c:pt idx="0">
                  <c:v>7635.97</c:v>
                </c:pt>
                <c:pt idx="1">
                  <c:v>5700</c:v>
                </c:pt>
                <c:pt idx="2">
                  <c:v>21623</c:v>
                </c:pt>
                <c:pt idx="3">
                  <c:v>5948.2</c:v>
                </c:pt>
                <c:pt idx="4">
                  <c:v>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B9-A4B4-AFD6CA7D815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B9-A4B4-AFD6CA7D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1">
                  <c:v>650</c:v>
                </c:pt>
                <c:pt idx="2">
                  <c:v>614</c:v>
                </c:pt>
                <c:pt idx="3">
                  <c:v>714</c:v>
                </c:pt>
                <c:pt idx="4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04C-976B-75E6B50834A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1">
                  <c:v>406</c:v>
                </c:pt>
                <c:pt idx="2">
                  <c:v>428</c:v>
                </c:pt>
                <c:pt idx="3">
                  <c:v>486</c:v>
                </c:pt>
                <c:pt idx="4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04C-976B-75E6B50834A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1">
                  <c:v>626</c:v>
                </c:pt>
                <c:pt idx="2">
                  <c:v>596</c:v>
                </c:pt>
                <c:pt idx="3">
                  <c:v>696</c:v>
                </c:pt>
                <c:pt idx="4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2-404C-976B-75E6B50834A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1">
                  <c:v>16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2-404C-976B-75E6B508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3.803131991051454E-2</c:v>
                </c:pt>
                <c:pt idx="1">
                  <c:v>2.2371364653243847E-3</c:v>
                </c:pt>
                <c:pt idx="2">
                  <c:v>6.7114093959731542E-3</c:v>
                </c:pt>
                <c:pt idx="3">
                  <c:v>0</c:v>
                </c:pt>
                <c:pt idx="4">
                  <c:v>4.3624161073825503E-2</c:v>
                </c:pt>
                <c:pt idx="5">
                  <c:v>2.2371364653243847E-3</c:v>
                </c:pt>
                <c:pt idx="6">
                  <c:v>9.1722595078299773E-2</c:v>
                </c:pt>
                <c:pt idx="7">
                  <c:v>1.901565995525727E-2</c:v>
                </c:pt>
                <c:pt idx="8">
                  <c:v>3.3557046979865771E-3</c:v>
                </c:pt>
                <c:pt idx="9">
                  <c:v>1.2304250559284116E-2</c:v>
                </c:pt>
                <c:pt idx="10">
                  <c:v>3.3557046979865771E-3</c:v>
                </c:pt>
                <c:pt idx="11">
                  <c:v>1.45413870246085E-2</c:v>
                </c:pt>
                <c:pt idx="12">
                  <c:v>6.9351230425055935E-2</c:v>
                </c:pt>
                <c:pt idx="13">
                  <c:v>1.5659955257270694E-2</c:v>
                </c:pt>
                <c:pt idx="14">
                  <c:v>0.19798657718120805</c:v>
                </c:pt>
                <c:pt idx="15">
                  <c:v>0.15548098434004473</c:v>
                </c:pt>
                <c:pt idx="16">
                  <c:v>0.17561521252796419</c:v>
                </c:pt>
                <c:pt idx="17">
                  <c:v>7.829977628635347E-3</c:v>
                </c:pt>
                <c:pt idx="18">
                  <c:v>0.12080536912751678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730-A9BE-EC50F846B3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B-4730-A9BE-EC50F84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29</c:v>
                </c:pt>
                <c:pt idx="4">
                  <c:v>42</c:v>
                </c:pt>
                <c:pt idx="5">
                  <c:v>46</c:v>
                </c:pt>
                <c:pt idx="6">
                  <c:v>64</c:v>
                </c:pt>
                <c:pt idx="7">
                  <c:v>50</c:v>
                </c:pt>
                <c:pt idx="8">
                  <c:v>34</c:v>
                </c:pt>
                <c:pt idx="9">
                  <c:v>42</c:v>
                </c:pt>
                <c:pt idx="10">
                  <c:v>42</c:v>
                </c:pt>
                <c:pt idx="11">
                  <c:v>16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806-A8B0-EDED6E831C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29</c:v>
                </c:pt>
                <c:pt idx="4">
                  <c:v>61</c:v>
                </c:pt>
                <c:pt idx="5">
                  <c:v>47</c:v>
                </c:pt>
                <c:pt idx="6">
                  <c:v>49</c:v>
                </c:pt>
                <c:pt idx="7">
                  <c:v>31</c:v>
                </c:pt>
                <c:pt idx="8">
                  <c:v>38</c:v>
                </c:pt>
                <c:pt idx="9">
                  <c:v>59</c:v>
                </c:pt>
                <c:pt idx="10">
                  <c:v>30</c:v>
                </c:pt>
                <c:pt idx="11">
                  <c:v>26</c:v>
                </c:pt>
                <c:pt idx="12">
                  <c:v>8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806-A8B0-EDED6E8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20</c:v>
                </c:pt>
                <c:pt idx="1">
                  <c:v>37</c:v>
                </c:pt>
                <c:pt idx="2">
                  <c:v>14</c:v>
                </c:pt>
                <c:pt idx="3">
                  <c:v>59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839-AD34-BD4660272E9B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20</c:v>
                </c:pt>
                <c:pt idx="1">
                  <c:v>56</c:v>
                </c:pt>
                <c:pt idx="2">
                  <c:v>0</c:v>
                </c:pt>
                <c:pt idx="3">
                  <c:v>71</c:v>
                </c:pt>
                <c:pt idx="4">
                  <c:v>25</c:v>
                </c:pt>
                <c:pt idx="5">
                  <c:v>5</c:v>
                </c:pt>
                <c:pt idx="6">
                  <c:v>3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839-AD34-BD466027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1">
                  <c:v>26949.759999999998</c:v>
                </c:pt>
                <c:pt idx="2">
                  <c:v>27953.15</c:v>
                </c:pt>
                <c:pt idx="3">
                  <c:v>27971.5</c:v>
                </c:pt>
                <c:pt idx="4">
                  <c:v>22235.200000000001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F56-BE5F-0A9C9D763AF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F56-BE5F-0A9C9D76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13.4'!$V$4:$Z$4</c:f>
              <c:numCache>
                <c:formatCode>#,##0</c:formatCode>
                <c:ptCount val="5"/>
                <c:pt idx="0">
                  <c:v>650</c:v>
                </c:pt>
                <c:pt idx="1">
                  <c:v>614</c:v>
                </c:pt>
                <c:pt idx="2">
                  <c:v>714</c:v>
                </c:pt>
                <c:pt idx="3">
                  <c:v>797</c:v>
                </c:pt>
                <c:pt idx="4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804-98DB-A9A2AB122564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13.4'!$V$7:$Z$7</c:f>
              <c:numCache>
                <c:formatCode>#,##0</c:formatCode>
                <c:ptCount val="5"/>
                <c:pt idx="0">
                  <c:v>406</c:v>
                </c:pt>
                <c:pt idx="1">
                  <c:v>428</c:v>
                </c:pt>
                <c:pt idx="2">
                  <c:v>486</c:v>
                </c:pt>
                <c:pt idx="3">
                  <c:v>540</c:v>
                </c:pt>
                <c:pt idx="4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804-98DB-A9A2AB122564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13.4'!$V$11:$Z$11</c:f>
              <c:numCache>
                <c:formatCode>#,##0</c:formatCode>
                <c:ptCount val="5"/>
                <c:pt idx="0">
                  <c:v>626</c:v>
                </c:pt>
                <c:pt idx="1">
                  <c:v>596</c:v>
                </c:pt>
                <c:pt idx="2">
                  <c:v>696</c:v>
                </c:pt>
                <c:pt idx="3">
                  <c:v>785</c:v>
                </c:pt>
                <c:pt idx="4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804-98DB-A9A2AB122564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13.4'!$V$12:$Z$12</c:f>
              <c:numCache>
                <c:formatCode>#,##0</c:formatCode>
                <c:ptCount val="5"/>
                <c:pt idx="0">
                  <c:v>16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804-98DB-A9A2AB12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3.803131991051454E-2</c:v>
                </c:pt>
                <c:pt idx="1">
                  <c:v>2.2371364653243847E-3</c:v>
                </c:pt>
                <c:pt idx="2">
                  <c:v>6.7114093959731542E-3</c:v>
                </c:pt>
                <c:pt idx="3">
                  <c:v>0</c:v>
                </c:pt>
                <c:pt idx="4">
                  <c:v>4.3624161073825503E-2</c:v>
                </c:pt>
                <c:pt idx="5">
                  <c:v>2.2371364653243847E-3</c:v>
                </c:pt>
                <c:pt idx="6">
                  <c:v>9.1722595078299773E-2</c:v>
                </c:pt>
                <c:pt idx="7">
                  <c:v>1.901565995525727E-2</c:v>
                </c:pt>
                <c:pt idx="8">
                  <c:v>3.3557046979865771E-3</c:v>
                </c:pt>
                <c:pt idx="9">
                  <c:v>1.2304250559284116E-2</c:v>
                </c:pt>
                <c:pt idx="10">
                  <c:v>3.3557046979865771E-3</c:v>
                </c:pt>
                <c:pt idx="11">
                  <c:v>1.45413870246085E-2</c:v>
                </c:pt>
                <c:pt idx="12">
                  <c:v>6.9351230425055935E-2</c:v>
                </c:pt>
                <c:pt idx="13">
                  <c:v>1.5659955257270694E-2</c:v>
                </c:pt>
                <c:pt idx="14">
                  <c:v>0.19798657718120805</c:v>
                </c:pt>
                <c:pt idx="15">
                  <c:v>0.15548098434004473</c:v>
                </c:pt>
                <c:pt idx="16">
                  <c:v>0.17561521252796419</c:v>
                </c:pt>
                <c:pt idx="17">
                  <c:v>7.829977628635347E-3</c:v>
                </c:pt>
                <c:pt idx="18">
                  <c:v>0.12080536912751678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8F6-A83D-A84DE29A19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8F6-A83D-A84DE29A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18</c:v>
                </c:pt>
                <c:pt idx="3">
                  <c:v>46</c:v>
                </c:pt>
                <c:pt idx="4">
                  <c:v>87</c:v>
                </c:pt>
                <c:pt idx="5">
                  <c:v>50</c:v>
                </c:pt>
                <c:pt idx="6">
                  <c:v>52</c:v>
                </c:pt>
                <c:pt idx="7">
                  <c:v>57</c:v>
                </c:pt>
                <c:pt idx="8">
                  <c:v>43</c:v>
                </c:pt>
                <c:pt idx="9">
                  <c:v>40</c:v>
                </c:pt>
                <c:pt idx="10">
                  <c:v>35</c:v>
                </c:pt>
                <c:pt idx="11">
                  <c:v>20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F-49BD-8220-61399DFBD99C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40</c:v>
                </c:pt>
                <c:pt idx="4">
                  <c:v>56</c:v>
                </c:pt>
                <c:pt idx="5">
                  <c:v>58</c:v>
                </c:pt>
                <c:pt idx="6">
                  <c:v>50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35</c:v>
                </c:pt>
                <c:pt idx="11">
                  <c:v>29</c:v>
                </c:pt>
                <c:pt idx="12">
                  <c:v>17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F-49BD-8220-61399DFB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21</c:v>
                </c:pt>
                <c:pt idx="1">
                  <c:v>26</c:v>
                </c:pt>
                <c:pt idx="2">
                  <c:v>19</c:v>
                </c:pt>
                <c:pt idx="3">
                  <c:v>61</c:v>
                </c:pt>
                <c:pt idx="4">
                  <c:v>13</c:v>
                </c:pt>
                <c:pt idx="5">
                  <c:v>8</c:v>
                </c:pt>
                <c:pt idx="6">
                  <c:v>11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A38-8975-35B651A41CF9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19</c:v>
                </c:pt>
                <c:pt idx="1">
                  <c:v>60</c:v>
                </c:pt>
                <c:pt idx="2">
                  <c:v>0</c:v>
                </c:pt>
                <c:pt idx="3">
                  <c:v>70</c:v>
                </c:pt>
                <c:pt idx="4">
                  <c:v>20</c:v>
                </c:pt>
                <c:pt idx="5">
                  <c:v>11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A38-8975-35B651A4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952</c:v>
                </c:pt>
                <c:pt idx="1">
                  <c:v>1279</c:v>
                </c:pt>
                <c:pt idx="2">
                  <c:v>1692</c:v>
                </c:pt>
                <c:pt idx="3">
                  <c:v>1701</c:v>
                </c:pt>
                <c:pt idx="4">
                  <c:v>444</c:v>
                </c:pt>
                <c:pt idx="5">
                  <c:v>390</c:v>
                </c:pt>
                <c:pt idx="6">
                  <c:v>600</c:v>
                </c:pt>
                <c:pt idx="7">
                  <c:v>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4DC-8EDD-4B318DEE029E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890</c:v>
                </c:pt>
                <c:pt idx="1">
                  <c:v>2371</c:v>
                </c:pt>
                <c:pt idx="2">
                  <c:v>294</c:v>
                </c:pt>
                <c:pt idx="3">
                  <c:v>2009</c:v>
                </c:pt>
                <c:pt idx="4">
                  <c:v>1596</c:v>
                </c:pt>
                <c:pt idx="5">
                  <c:v>614</c:v>
                </c:pt>
                <c:pt idx="6">
                  <c:v>67</c:v>
                </c:pt>
                <c:pt idx="7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4DC-8EDD-4B318DE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13.4'!$V$8:$Z$8</c:f>
              <c:numCache>
                <c:formatCode>#,##0</c:formatCode>
                <c:ptCount val="5"/>
                <c:pt idx="0">
                  <c:v>26949.759999999998</c:v>
                </c:pt>
                <c:pt idx="1">
                  <c:v>27953.15</c:v>
                </c:pt>
                <c:pt idx="2">
                  <c:v>27971.5</c:v>
                </c:pt>
                <c:pt idx="3">
                  <c:v>22235.200000000001</c:v>
                </c:pt>
                <c:pt idx="4">
                  <c:v>19767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0D-8D29-57FC81DBB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0D-8D29-57FC81DB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1">
                  <c:v>709</c:v>
                </c:pt>
                <c:pt idx="2">
                  <c:v>1017</c:v>
                </c:pt>
                <c:pt idx="3">
                  <c:v>757</c:v>
                </c:pt>
                <c:pt idx="4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94C-B976-CCC69B55679C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1">
                  <c:v>473</c:v>
                </c:pt>
                <c:pt idx="2">
                  <c:v>675</c:v>
                </c:pt>
                <c:pt idx="3">
                  <c:v>507</c:v>
                </c:pt>
                <c:pt idx="4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4C-B976-CCC69B55679C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1">
                  <c:v>648</c:v>
                </c:pt>
                <c:pt idx="2">
                  <c:v>904</c:v>
                </c:pt>
                <c:pt idx="3">
                  <c:v>677</c:v>
                </c:pt>
                <c:pt idx="4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B-494C-B976-CCC69B55679C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1">
                  <c:v>65</c:v>
                </c:pt>
                <c:pt idx="2">
                  <c:v>108</c:v>
                </c:pt>
                <c:pt idx="3">
                  <c:v>82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B-494C-B976-CCC69B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8.6156824782187807E-2</c:v>
                </c:pt>
                <c:pt idx="1">
                  <c:v>3.2913843175217811E-2</c:v>
                </c:pt>
                <c:pt idx="2">
                  <c:v>1.8393030009680542E-2</c:v>
                </c:pt>
                <c:pt idx="3">
                  <c:v>2.9041626331074541E-3</c:v>
                </c:pt>
                <c:pt idx="4">
                  <c:v>7.5508228460793803E-2</c:v>
                </c:pt>
                <c:pt idx="5">
                  <c:v>1.8393030009680542E-2</c:v>
                </c:pt>
                <c:pt idx="6">
                  <c:v>4.9370764762826716E-2</c:v>
                </c:pt>
                <c:pt idx="7">
                  <c:v>8.422071636011616E-2</c:v>
                </c:pt>
                <c:pt idx="8">
                  <c:v>4.4530493707647625E-2</c:v>
                </c:pt>
                <c:pt idx="9">
                  <c:v>9.6805421103581804E-4</c:v>
                </c:pt>
                <c:pt idx="10">
                  <c:v>7.3572120038722169E-2</c:v>
                </c:pt>
                <c:pt idx="11">
                  <c:v>1.5488867376573089E-2</c:v>
                </c:pt>
                <c:pt idx="12">
                  <c:v>3.1945788964181994E-2</c:v>
                </c:pt>
                <c:pt idx="13">
                  <c:v>8.9060987415295251E-2</c:v>
                </c:pt>
                <c:pt idx="14">
                  <c:v>7.841239109390126E-2</c:v>
                </c:pt>
                <c:pt idx="15">
                  <c:v>0.15004840271055178</c:v>
                </c:pt>
                <c:pt idx="16">
                  <c:v>5.9051306873184897E-2</c:v>
                </c:pt>
                <c:pt idx="17">
                  <c:v>9.6805421103581795E-3</c:v>
                </c:pt>
                <c:pt idx="18">
                  <c:v>4.5498547918683449E-2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C2F-BAB1-56B80DBE2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A-4C2F-BAB1-56B80DBE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43</c:v>
                </c:pt>
                <c:pt idx="4">
                  <c:v>52</c:v>
                </c:pt>
                <c:pt idx="5">
                  <c:v>53</c:v>
                </c:pt>
                <c:pt idx="6">
                  <c:v>33</c:v>
                </c:pt>
                <c:pt idx="7">
                  <c:v>36</c:v>
                </c:pt>
                <c:pt idx="8">
                  <c:v>60</c:v>
                </c:pt>
                <c:pt idx="9">
                  <c:v>51</c:v>
                </c:pt>
                <c:pt idx="10">
                  <c:v>83</c:v>
                </c:pt>
                <c:pt idx="11">
                  <c:v>48</c:v>
                </c:pt>
                <c:pt idx="12">
                  <c:v>22</c:v>
                </c:pt>
                <c:pt idx="13">
                  <c:v>20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891-A18D-BAB4B27E77D4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24</c:v>
                </c:pt>
                <c:pt idx="3">
                  <c:v>28</c:v>
                </c:pt>
                <c:pt idx="4">
                  <c:v>67</c:v>
                </c:pt>
                <c:pt idx="5">
                  <c:v>44</c:v>
                </c:pt>
                <c:pt idx="6">
                  <c:v>26</c:v>
                </c:pt>
                <c:pt idx="7">
                  <c:v>39</c:v>
                </c:pt>
                <c:pt idx="8">
                  <c:v>40</c:v>
                </c:pt>
                <c:pt idx="9">
                  <c:v>63</c:v>
                </c:pt>
                <c:pt idx="10">
                  <c:v>49</c:v>
                </c:pt>
                <c:pt idx="11">
                  <c:v>49</c:v>
                </c:pt>
                <c:pt idx="12">
                  <c:v>24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891-A18D-BAB4B27E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41</c:v>
                </c:pt>
                <c:pt idx="1">
                  <c:v>28</c:v>
                </c:pt>
                <c:pt idx="2">
                  <c:v>39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63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0-4B3F-B641-EE7265481062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27</c:v>
                </c:pt>
                <c:pt idx="1">
                  <c:v>48</c:v>
                </c:pt>
                <c:pt idx="2">
                  <c:v>5</c:v>
                </c:pt>
                <c:pt idx="3">
                  <c:v>37</c:v>
                </c:pt>
                <c:pt idx="4">
                  <c:v>48</c:v>
                </c:pt>
                <c:pt idx="5">
                  <c:v>15</c:v>
                </c:pt>
                <c:pt idx="6">
                  <c:v>8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0-4B3F-B641-EE726548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1">
                  <c:v>45746.67</c:v>
                </c:pt>
                <c:pt idx="2">
                  <c:v>45951.48</c:v>
                </c:pt>
                <c:pt idx="3">
                  <c:v>44529.98</c:v>
                </c:pt>
                <c:pt idx="4">
                  <c:v>39653.03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3F2-BB06-BB4E138DA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3F2-BB06-BB4E138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13.5'!$V$4:$Z$4</c:f>
              <c:numCache>
                <c:formatCode>#,##0</c:formatCode>
                <c:ptCount val="5"/>
                <c:pt idx="0">
                  <c:v>709</c:v>
                </c:pt>
                <c:pt idx="1">
                  <c:v>1017</c:v>
                </c:pt>
                <c:pt idx="2">
                  <c:v>757</c:v>
                </c:pt>
                <c:pt idx="3">
                  <c:v>985</c:v>
                </c:pt>
                <c:pt idx="4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D98-B326-605127514A0D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13.5'!$V$7:$Z$7</c:f>
              <c:numCache>
                <c:formatCode>#,##0</c:formatCode>
                <c:ptCount val="5"/>
                <c:pt idx="0">
                  <c:v>473</c:v>
                </c:pt>
                <c:pt idx="1">
                  <c:v>675</c:v>
                </c:pt>
                <c:pt idx="2">
                  <c:v>507</c:v>
                </c:pt>
                <c:pt idx="3">
                  <c:v>665</c:v>
                </c:pt>
                <c:pt idx="4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D98-B326-605127514A0D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13.5'!$V$11:$Z$11</c:f>
              <c:numCache>
                <c:formatCode>#,##0</c:formatCode>
                <c:ptCount val="5"/>
                <c:pt idx="0">
                  <c:v>648</c:v>
                </c:pt>
                <c:pt idx="1">
                  <c:v>904</c:v>
                </c:pt>
                <c:pt idx="2">
                  <c:v>677</c:v>
                </c:pt>
                <c:pt idx="3">
                  <c:v>872</c:v>
                </c:pt>
                <c:pt idx="4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7-4D98-B326-605127514A0D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13.5'!$V$12:$Z$12</c:f>
              <c:numCache>
                <c:formatCode>#,##0</c:formatCode>
                <c:ptCount val="5"/>
                <c:pt idx="0">
                  <c:v>65</c:v>
                </c:pt>
                <c:pt idx="1">
                  <c:v>108</c:v>
                </c:pt>
                <c:pt idx="2">
                  <c:v>82</c:v>
                </c:pt>
                <c:pt idx="3">
                  <c:v>116</c:v>
                </c:pt>
                <c:pt idx="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7-4D98-B326-6051275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8.6156824782187807E-2</c:v>
                </c:pt>
                <c:pt idx="1">
                  <c:v>3.2913843175217811E-2</c:v>
                </c:pt>
                <c:pt idx="2">
                  <c:v>1.8393030009680542E-2</c:v>
                </c:pt>
                <c:pt idx="3">
                  <c:v>2.9041626331074541E-3</c:v>
                </c:pt>
                <c:pt idx="4">
                  <c:v>7.5508228460793803E-2</c:v>
                </c:pt>
                <c:pt idx="5">
                  <c:v>1.8393030009680542E-2</c:v>
                </c:pt>
                <c:pt idx="6">
                  <c:v>4.9370764762826716E-2</c:v>
                </c:pt>
                <c:pt idx="7">
                  <c:v>8.422071636011616E-2</c:v>
                </c:pt>
                <c:pt idx="8">
                  <c:v>4.4530493707647625E-2</c:v>
                </c:pt>
                <c:pt idx="9">
                  <c:v>9.6805421103581804E-4</c:v>
                </c:pt>
                <c:pt idx="10">
                  <c:v>7.3572120038722169E-2</c:v>
                </c:pt>
                <c:pt idx="11">
                  <c:v>1.5488867376573089E-2</c:v>
                </c:pt>
                <c:pt idx="12">
                  <c:v>3.1945788964181994E-2</c:v>
                </c:pt>
                <c:pt idx="13">
                  <c:v>8.9060987415295251E-2</c:v>
                </c:pt>
                <c:pt idx="14">
                  <c:v>7.841239109390126E-2</c:v>
                </c:pt>
                <c:pt idx="15">
                  <c:v>0.15004840271055178</c:v>
                </c:pt>
                <c:pt idx="16">
                  <c:v>5.9051306873184897E-2</c:v>
                </c:pt>
                <c:pt idx="17">
                  <c:v>9.6805421103581795E-3</c:v>
                </c:pt>
                <c:pt idx="18">
                  <c:v>4.5498547918683449E-2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66E-B00E-0EE10A936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66E-B00E-0EE10A93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11</c:v>
                </c:pt>
                <c:pt idx="3">
                  <c:v>48</c:v>
                </c:pt>
                <c:pt idx="4">
                  <c:v>39</c:v>
                </c:pt>
                <c:pt idx="5">
                  <c:v>37</c:v>
                </c:pt>
                <c:pt idx="6">
                  <c:v>46</c:v>
                </c:pt>
                <c:pt idx="7">
                  <c:v>33</c:v>
                </c:pt>
                <c:pt idx="8">
                  <c:v>53</c:v>
                </c:pt>
                <c:pt idx="9">
                  <c:v>60</c:v>
                </c:pt>
                <c:pt idx="10">
                  <c:v>84</c:v>
                </c:pt>
                <c:pt idx="11">
                  <c:v>56</c:v>
                </c:pt>
                <c:pt idx="12">
                  <c:v>26</c:v>
                </c:pt>
                <c:pt idx="13">
                  <c:v>18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927-A7FF-D9C92A0FD74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18</c:v>
                </c:pt>
                <c:pt idx="3">
                  <c:v>31</c:v>
                </c:pt>
                <c:pt idx="4">
                  <c:v>62</c:v>
                </c:pt>
                <c:pt idx="5">
                  <c:v>60</c:v>
                </c:pt>
                <c:pt idx="6">
                  <c:v>25</c:v>
                </c:pt>
                <c:pt idx="7">
                  <c:v>43</c:v>
                </c:pt>
                <c:pt idx="8">
                  <c:v>39</c:v>
                </c:pt>
                <c:pt idx="9">
                  <c:v>67</c:v>
                </c:pt>
                <c:pt idx="10">
                  <c:v>59</c:v>
                </c:pt>
                <c:pt idx="11">
                  <c:v>54</c:v>
                </c:pt>
                <c:pt idx="12">
                  <c:v>27</c:v>
                </c:pt>
                <c:pt idx="13">
                  <c:v>12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927-A7FF-D9C92A0F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37</c:v>
                </c:pt>
                <c:pt idx="1">
                  <c:v>32</c:v>
                </c:pt>
                <c:pt idx="2">
                  <c:v>47</c:v>
                </c:pt>
                <c:pt idx="3">
                  <c:v>23</c:v>
                </c:pt>
                <c:pt idx="4">
                  <c:v>4</c:v>
                </c:pt>
                <c:pt idx="5">
                  <c:v>7</c:v>
                </c:pt>
                <c:pt idx="6">
                  <c:v>49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2-49B2-A6C8-6E1C187792FB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29</c:v>
                </c:pt>
                <c:pt idx="1">
                  <c:v>57</c:v>
                </c:pt>
                <c:pt idx="2">
                  <c:v>9</c:v>
                </c:pt>
                <c:pt idx="3">
                  <c:v>40</c:v>
                </c:pt>
                <c:pt idx="4">
                  <c:v>49</c:v>
                </c:pt>
                <c:pt idx="5">
                  <c:v>17</c:v>
                </c:pt>
                <c:pt idx="6">
                  <c:v>9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2-49B2-A6C8-6E1C187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1">
                  <c:v>46871</c:v>
                </c:pt>
                <c:pt idx="2">
                  <c:v>42441.04</c:v>
                </c:pt>
                <c:pt idx="3">
                  <c:v>47954</c:v>
                </c:pt>
                <c:pt idx="4">
                  <c:v>43572.34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F32-BCF8-96EB0757BF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F32-BCF8-96EB075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13.5'!$V$8:$Z$8</c:f>
              <c:numCache>
                <c:formatCode>#,##0</c:formatCode>
                <c:ptCount val="5"/>
                <c:pt idx="0">
                  <c:v>45746.67</c:v>
                </c:pt>
                <c:pt idx="1">
                  <c:v>45951.48</c:v>
                </c:pt>
                <c:pt idx="2">
                  <c:v>44529.98</c:v>
                </c:pt>
                <c:pt idx="3">
                  <c:v>39653.03</c:v>
                </c:pt>
                <c:pt idx="4">
                  <c:v>43550.26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68F-AB32-6ED8BBB449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68F-AB32-6ED8BBB4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1">
                  <c:v>84969</c:v>
                </c:pt>
                <c:pt idx="2">
                  <c:v>88585</c:v>
                </c:pt>
                <c:pt idx="3">
                  <c:v>84424</c:v>
                </c:pt>
                <c:pt idx="4">
                  <c:v>83704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5CC-B081-768DF47E03E2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1">
                  <c:v>55094</c:v>
                </c:pt>
                <c:pt idx="2">
                  <c:v>57943</c:v>
                </c:pt>
                <c:pt idx="3">
                  <c:v>54591</c:v>
                </c:pt>
                <c:pt idx="4">
                  <c:v>55716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5CC-B081-768DF47E03E2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1">
                  <c:v>79462</c:v>
                </c:pt>
                <c:pt idx="2">
                  <c:v>82958</c:v>
                </c:pt>
                <c:pt idx="3">
                  <c:v>78526</c:v>
                </c:pt>
                <c:pt idx="4">
                  <c:v>77400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1-45CC-B081-768DF47E03E2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1">
                  <c:v>5501</c:v>
                </c:pt>
                <c:pt idx="2">
                  <c:v>5623</c:v>
                </c:pt>
                <c:pt idx="3">
                  <c:v>5901</c:v>
                </c:pt>
                <c:pt idx="4">
                  <c:v>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1-45CC-B081-768DF47E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1.4928859866730447E-2</c:v>
                </c:pt>
                <c:pt idx="1">
                  <c:v>1.0823979620215144E-2</c:v>
                </c:pt>
                <c:pt idx="2">
                  <c:v>2.3806080562446465E-2</c:v>
                </c:pt>
                <c:pt idx="3">
                  <c:v>8.8215990121589E-3</c:v>
                </c:pt>
                <c:pt idx="4">
                  <c:v>7.0038823935122868E-2</c:v>
                </c:pt>
                <c:pt idx="5">
                  <c:v>2.0201795467945222E-2</c:v>
                </c:pt>
                <c:pt idx="6">
                  <c:v>7.5111521475532017E-2</c:v>
                </c:pt>
                <c:pt idx="7">
                  <c:v>0.11718376291813601</c:v>
                </c:pt>
                <c:pt idx="8">
                  <c:v>4.0080985171259166E-2</c:v>
                </c:pt>
                <c:pt idx="9">
                  <c:v>5.9292714671887693E-3</c:v>
                </c:pt>
                <c:pt idx="10">
                  <c:v>1.4283648337467878E-2</c:v>
                </c:pt>
                <c:pt idx="11">
                  <c:v>1.7120354198880892E-2</c:v>
                </c:pt>
                <c:pt idx="12">
                  <c:v>6.2162793543434972E-2</c:v>
                </c:pt>
                <c:pt idx="13">
                  <c:v>8.8193741448166149E-2</c:v>
                </c:pt>
                <c:pt idx="14">
                  <c:v>0.1115659728788671</c:v>
                </c:pt>
                <c:pt idx="15">
                  <c:v>8.5468278953867369E-2</c:v>
                </c:pt>
                <c:pt idx="16">
                  <c:v>0.14674112556038846</c:v>
                </c:pt>
                <c:pt idx="17">
                  <c:v>3.2394068503665469E-2</c:v>
                </c:pt>
                <c:pt idx="18">
                  <c:v>4.0514834303004683E-2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6-42A0-B5A2-E7B2DB4FEB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6-42A0-B5A2-E7B2DB4F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58</c:v>
                </c:pt>
                <c:pt idx="1">
                  <c:v>644</c:v>
                </c:pt>
                <c:pt idx="2">
                  <c:v>1718</c:v>
                </c:pt>
                <c:pt idx="3">
                  <c:v>3968</c:v>
                </c:pt>
                <c:pt idx="4">
                  <c:v>7291</c:v>
                </c:pt>
                <c:pt idx="5">
                  <c:v>6826</c:v>
                </c:pt>
                <c:pt idx="6">
                  <c:v>5448</c:v>
                </c:pt>
                <c:pt idx="7">
                  <c:v>4288</c:v>
                </c:pt>
                <c:pt idx="8">
                  <c:v>3772</c:v>
                </c:pt>
                <c:pt idx="9">
                  <c:v>3197</c:v>
                </c:pt>
                <c:pt idx="10">
                  <c:v>2868</c:v>
                </c:pt>
                <c:pt idx="11">
                  <c:v>2037</c:v>
                </c:pt>
                <c:pt idx="12">
                  <c:v>1092</c:v>
                </c:pt>
                <c:pt idx="13">
                  <c:v>494</c:v>
                </c:pt>
                <c:pt idx="14">
                  <c:v>156</c:v>
                </c:pt>
                <c:pt idx="15">
                  <c:v>42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4-49F2-B335-DC2982050E22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68</c:v>
                </c:pt>
                <c:pt idx="1">
                  <c:v>698</c:v>
                </c:pt>
                <c:pt idx="2">
                  <c:v>1809</c:v>
                </c:pt>
                <c:pt idx="3">
                  <c:v>3551</c:v>
                </c:pt>
                <c:pt idx="4">
                  <c:v>6858</c:v>
                </c:pt>
                <c:pt idx="5">
                  <c:v>6219</c:v>
                </c:pt>
                <c:pt idx="6">
                  <c:v>4654</c:v>
                </c:pt>
                <c:pt idx="7">
                  <c:v>3770</c:v>
                </c:pt>
                <c:pt idx="8">
                  <c:v>3399</c:v>
                </c:pt>
                <c:pt idx="9">
                  <c:v>3004</c:v>
                </c:pt>
                <c:pt idx="10">
                  <c:v>2550</c:v>
                </c:pt>
                <c:pt idx="11">
                  <c:v>1826</c:v>
                </c:pt>
                <c:pt idx="12">
                  <c:v>954</c:v>
                </c:pt>
                <c:pt idx="13">
                  <c:v>321</c:v>
                </c:pt>
                <c:pt idx="14">
                  <c:v>92</c:v>
                </c:pt>
                <c:pt idx="15">
                  <c:v>26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4-49F2-B335-DC29820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3552</c:v>
                </c:pt>
                <c:pt idx="1">
                  <c:v>4469</c:v>
                </c:pt>
                <c:pt idx="2">
                  <c:v>4998</c:v>
                </c:pt>
                <c:pt idx="3">
                  <c:v>3427</c:v>
                </c:pt>
                <c:pt idx="4">
                  <c:v>1666</c:v>
                </c:pt>
                <c:pt idx="5">
                  <c:v>1268</c:v>
                </c:pt>
                <c:pt idx="6">
                  <c:v>1816</c:v>
                </c:pt>
                <c:pt idx="7">
                  <c:v>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E8F-83CA-6308A3B78C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2687</c:v>
                </c:pt>
                <c:pt idx="1">
                  <c:v>6458</c:v>
                </c:pt>
                <c:pt idx="2">
                  <c:v>859</c:v>
                </c:pt>
                <c:pt idx="3">
                  <c:v>4308</c:v>
                </c:pt>
                <c:pt idx="4">
                  <c:v>4752</c:v>
                </c:pt>
                <c:pt idx="5">
                  <c:v>1907</c:v>
                </c:pt>
                <c:pt idx="6">
                  <c:v>195</c:v>
                </c:pt>
                <c:pt idx="7">
                  <c:v>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E8F-83CA-6308A3B7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1">
                  <c:v>49309.4</c:v>
                </c:pt>
                <c:pt idx="2">
                  <c:v>49280.23</c:v>
                </c:pt>
                <c:pt idx="3">
                  <c:v>49666.54</c:v>
                </c:pt>
                <c:pt idx="4">
                  <c:v>48420.34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DA7-A07D-93822E51D7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DA7-A07D-93822E51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13.6'!$V$4:$Z$4</c:f>
              <c:numCache>
                <c:formatCode>#,##0</c:formatCode>
                <c:ptCount val="5"/>
                <c:pt idx="0">
                  <c:v>84969</c:v>
                </c:pt>
                <c:pt idx="1">
                  <c:v>88585</c:v>
                </c:pt>
                <c:pt idx="2">
                  <c:v>84424</c:v>
                </c:pt>
                <c:pt idx="3">
                  <c:v>83704</c:v>
                </c:pt>
                <c:pt idx="4">
                  <c:v>89893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364-8A11-CF1FDEC27D28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13.6'!$V$7:$Z$7</c:f>
              <c:numCache>
                <c:formatCode>#,##0</c:formatCode>
                <c:ptCount val="5"/>
                <c:pt idx="0">
                  <c:v>55094</c:v>
                </c:pt>
                <c:pt idx="1">
                  <c:v>57943</c:v>
                </c:pt>
                <c:pt idx="2">
                  <c:v>54591</c:v>
                </c:pt>
                <c:pt idx="3">
                  <c:v>55716</c:v>
                </c:pt>
                <c:pt idx="4">
                  <c:v>55683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364-8A11-CF1FDEC27D28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13.6'!$V$11:$Z$11</c:f>
              <c:numCache>
                <c:formatCode>#,##0</c:formatCode>
                <c:ptCount val="5"/>
                <c:pt idx="0">
                  <c:v>79462</c:v>
                </c:pt>
                <c:pt idx="1">
                  <c:v>82958</c:v>
                </c:pt>
                <c:pt idx="2">
                  <c:v>78526</c:v>
                </c:pt>
                <c:pt idx="3">
                  <c:v>77400</c:v>
                </c:pt>
                <c:pt idx="4">
                  <c:v>83069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5-4364-8A11-CF1FDEC27D28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13.6'!$V$12:$Z$12</c:f>
              <c:numCache>
                <c:formatCode>#,##0</c:formatCode>
                <c:ptCount val="5"/>
                <c:pt idx="0">
                  <c:v>5501</c:v>
                </c:pt>
                <c:pt idx="1">
                  <c:v>5623</c:v>
                </c:pt>
                <c:pt idx="2">
                  <c:v>5901</c:v>
                </c:pt>
                <c:pt idx="3">
                  <c:v>6313</c:v>
                </c:pt>
                <c:pt idx="4">
                  <c:v>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5-4364-8A11-CF1FDEC2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1.4928859866730447E-2</c:v>
                </c:pt>
                <c:pt idx="1">
                  <c:v>1.0823979620215144E-2</c:v>
                </c:pt>
                <c:pt idx="2">
                  <c:v>2.3806080562446465E-2</c:v>
                </c:pt>
                <c:pt idx="3">
                  <c:v>8.8215990121589E-3</c:v>
                </c:pt>
                <c:pt idx="4">
                  <c:v>7.0038823935122868E-2</c:v>
                </c:pt>
                <c:pt idx="5">
                  <c:v>2.0201795467945222E-2</c:v>
                </c:pt>
                <c:pt idx="6">
                  <c:v>7.5111521475532017E-2</c:v>
                </c:pt>
                <c:pt idx="7">
                  <c:v>0.11718376291813601</c:v>
                </c:pt>
                <c:pt idx="8">
                  <c:v>4.0080985171259166E-2</c:v>
                </c:pt>
                <c:pt idx="9">
                  <c:v>5.9292714671887693E-3</c:v>
                </c:pt>
                <c:pt idx="10">
                  <c:v>1.4283648337467878E-2</c:v>
                </c:pt>
                <c:pt idx="11">
                  <c:v>1.7120354198880892E-2</c:v>
                </c:pt>
                <c:pt idx="12">
                  <c:v>6.2162793543434972E-2</c:v>
                </c:pt>
                <c:pt idx="13">
                  <c:v>8.8193741448166149E-2</c:v>
                </c:pt>
                <c:pt idx="14">
                  <c:v>0.1115659728788671</c:v>
                </c:pt>
                <c:pt idx="15">
                  <c:v>8.5468278953867369E-2</c:v>
                </c:pt>
                <c:pt idx="16">
                  <c:v>0.14674112556038846</c:v>
                </c:pt>
                <c:pt idx="17">
                  <c:v>3.2394068503665469E-2</c:v>
                </c:pt>
                <c:pt idx="18">
                  <c:v>4.0514834303004683E-2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4B0-BD66-83C79686FD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4B0-BD66-83C79686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83</c:v>
                </c:pt>
                <c:pt idx="1">
                  <c:v>682</c:v>
                </c:pt>
                <c:pt idx="2">
                  <c:v>1988</c:v>
                </c:pt>
                <c:pt idx="3">
                  <c:v>4319</c:v>
                </c:pt>
                <c:pt idx="4">
                  <c:v>7868</c:v>
                </c:pt>
                <c:pt idx="5">
                  <c:v>7550</c:v>
                </c:pt>
                <c:pt idx="6">
                  <c:v>5677</c:v>
                </c:pt>
                <c:pt idx="7">
                  <c:v>4452</c:v>
                </c:pt>
                <c:pt idx="8">
                  <c:v>3746</c:v>
                </c:pt>
                <c:pt idx="9">
                  <c:v>3366</c:v>
                </c:pt>
                <c:pt idx="10">
                  <c:v>2960</c:v>
                </c:pt>
                <c:pt idx="11">
                  <c:v>2126</c:v>
                </c:pt>
                <c:pt idx="12">
                  <c:v>1189</c:v>
                </c:pt>
                <c:pt idx="13">
                  <c:v>517</c:v>
                </c:pt>
                <c:pt idx="14">
                  <c:v>181</c:v>
                </c:pt>
                <c:pt idx="15">
                  <c:v>43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F5C-A253-F852D6C1B377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84</c:v>
                </c:pt>
                <c:pt idx="1">
                  <c:v>824</c:v>
                </c:pt>
                <c:pt idx="2">
                  <c:v>2022</c:v>
                </c:pt>
                <c:pt idx="3">
                  <c:v>3887</c:v>
                </c:pt>
                <c:pt idx="4">
                  <c:v>7513</c:v>
                </c:pt>
                <c:pt idx="5">
                  <c:v>6888</c:v>
                </c:pt>
                <c:pt idx="6">
                  <c:v>5066</c:v>
                </c:pt>
                <c:pt idx="7">
                  <c:v>4104</c:v>
                </c:pt>
                <c:pt idx="8">
                  <c:v>3441</c:v>
                </c:pt>
                <c:pt idx="9">
                  <c:v>3217</c:v>
                </c:pt>
                <c:pt idx="10">
                  <c:v>2596</c:v>
                </c:pt>
                <c:pt idx="11">
                  <c:v>1940</c:v>
                </c:pt>
                <c:pt idx="12">
                  <c:v>954</c:v>
                </c:pt>
                <c:pt idx="13">
                  <c:v>389</c:v>
                </c:pt>
                <c:pt idx="14">
                  <c:v>99</c:v>
                </c:pt>
                <c:pt idx="15">
                  <c:v>26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3-4F5C-A253-F852D6C1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3543</c:v>
                </c:pt>
                <c:pt idx="1">
                  <c:v>4543</c:v>
                </c:pt>
                <c:pt idx="2">
                  <c:v>4893</c:v>
                </c:pt>
                <c:pt idx="3">
                  <c:v>3481</c:v>
                </c:pt>
                <c:pt idx="4">
                  <c:v>1748</c:v>
                </c:pt>
                <c:pt idx="5">
                  <c:v>1293</c:v>
                </c:pt>
                <c:pt idx="6">
                  <c:v>1849</c:v>
                </c:pt>
                <c:pt idx="7">
                  <c:v>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6-4117-9AD0-9F8FADD00F7F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2756</c:v>
                </c:pt>
                <c:pt idx="1">
                  <c:v>6703</c:v>
                </c:pt>
                <c:pt idx="2">
                  <c:v>881</c:v>
                </c:pt>
                <c:pt idx="3">
                  <c:v>4587</c:v>
                </c:pt>
                <c:pt idx="4">
                  <c:v>4718</c:v>
                </c:pt>
                <c:pt idx="5">
                  <c:v>1900</c:v>
                </c:pt>
                <c:pt idx="6">
                  <c:v>202</c:v>
                </c:pt>
                <c:pt idx="7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6-4117-9AD0-9F8FADD0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13.1'!$V$4:$Z$4</c:f>
              <c:numCache>
                <c:formatCode>#,##0</c:formatCode>
                <c:ptCount val="5"/>
                <c:pt idx="0">
                  <c:v>26292</c:v>
                </c:pt>
                <c:pt idx="1">
                  <c:v>32300</c:v>
                </c:pt>
                <c:pt idx="2">
                  <c:v>27707</c:v>
                </c:pt>
                <c:pt idx="3">
                  <c:v>30591</c:v>
                </c:pt>
                <c:pt idx="4">
                  <c:v>30619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515-8937-96E2AEE6FD2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13.1'!$V$7:$Z$7</c:f>
              <c:numCache>
                <c:formatCode>#,##0</c:formatCode>
                <c:ptCount val="5"/>
                <c:pt idx="0">
                  <c:v>16542</c:v>
                </c:pt>
                <c:pt idx="1">
                  <c:v>20927</c:v>
                </c:pt>
                <c:pt idx="2">
                  <c:v>17519</c:v>
                </c:pt>
                <c:pt idx="3">
                  <c:v>20002</c:v>
                </c:pt>
                <c:pt idx="4">
                  <c:v>19146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515-8937-96E2AEE6FD2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13.1'!$V$11:$Z$11</c:f>
              <c:numCache>
                <c:formatCode>#,##0</c:formatCode>
                <c:ptCount val="5"/>
                <c:pt idx="0">
                  <c:v>24840</c:v>
                </c:pt>
                <c:pt idx="1">
                  <c:v>30573</c:v>
                </c:pt>
                <c:pt idx="2">
                  <c:v>26124</c:v>
                </c:pt>
                <c:pt idx="3">
                  <c:v>28845</c:v>
                </c:pt>
                <c:pt idx="4">
                  <c:v>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515-8937-96E2AEE6FD2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13.1'!$V$12:$Z$12</c:f>
              <c:numCache>
                <c:formatCode>#,##0</c:formatCode>
                <c:ptCount val="5"/>
                <c:pt idx="0">
                  <c:v>1450</c:v>
                </c:pt>
                <c:pt idx="1">
                  <c:v>1730</c:v>
                </c:pt>
                <c:pt idx="2">
                  <c:v>1582</c:v>
                </c:pt>
                <c:pt idx="3">
                  <c:v>1744</c:v>
                </c:pt>
                <c:pt idx="4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515-8937-96E2AEE6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13.6'!$V$8:$Z$8</c:f>
              <c:numCache>
                <c:formatCode>#,##0</c:formatCode>
                <c:ptCount val="5"/>
                <c:pt idx="0">
                  <c:v>49309.4</c:v>
                </c:pt>
                <c:pt idx="1">
                  <c:v>49280.23</c:v>
                </c:pt>
                <c:pt idx="2">
                  <c:v>49666.54</c:v>
                </c:pt>
                <c:pt idx="3">
                  <c:v>48420.34</c:v>
                </c:pt>
                <c:pt idx="4">
                  <c:v>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21E-BB16-0585840FD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21E-BB16-0585840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1">
                  <c:v>221</c:v>
                </c:pt>
                <c:pt idx="2">
                  <c:v>310</c:v>
                </c:pt>
                <c:pt idx="3">
                  <c:v>336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7D-B2EF-D5E268EE2CD1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1">
                  <c:v>179</c:v>
                </c:pt>
                <c:pt idx="2">
                  <c:v>225</c:v>
                </c:pt>
                <c:pt idx="3">
                  <c:v>243</c:v>
                </c:pt>
                <c:pt idx="4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7D-B2EF-D5E268EE2CD1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1">
                  <c:v>218</c:v>
                </c:pt>
                <c:pt idx="2">
                  <c:v>297</c:v>
                </c:pt>
                <c:pt idx="3">
                  <c:v>318</c:v>
                </c:pt>
                <c:pt idx="4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C7D-B2EF-D5E268EE2CD1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1">
                  <c:v>5</c:v>
                </c:pt>
                <c:pt idx="2">
                  <c:v>17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1-4C7D-B2EF-D5E268EE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2.8248587570621469E-3</c:v>
                </c:pt>
                <c:pt idx="1">
                  <c:v>2.8248587570621469E-2</c:v>
                </c:pt>
                <c:pt idx="2">
                  <c:v>1.6949152542372881E-2</c:v>
                </c:pt>
                <c:pt idx="3">
                  <c:v>2.2598870056497175E-2</c:v>
                </c:pt>
                <c:pt idx="4">
                  <c:v>5.3672316384180789E-2</c:v>
                </c:pt>
                <c:pt idx="5">
                  <c:v>1.6949152542372881E-2</c:v>
                </c:pt>
                <c:pt idx="6">
                  <c:v>5.0847457627118647E-2</c:v>
                </c:pt>
                <c:pt idx="7">
                  <c:v>0.10451977401129943</c:v>
                </c:pt>
                <c:pt idx="8">
                  <c:v>2.5423728813559324E-2</c:v>
                </c:pt>
                <c:pt idx="9">
                  <c:v>5.6497175141242938E-3</c:v>
                </c:pt>
                <c:pt idx="10">
                  <c:v>1.977401129943503E-2</c:v>
                </c:pt>
                <c:pt idx="11">
                  <c:v>1.1299435028248588E-2</c:v>
                </c:pt>
                <c:pt idx="12">
                  <c:v>0.11581920903954802</c:v>
                </c:pt>
                <c:pt idx="13">
                  <c:v>3.954802259887006E-2</c:v>
                </c:pt>
                <c:pt idx="14">
                  <c:v>0.24011299435028249</c:v>
                </c:pt>
                <c:pt idx="15">
                  <c:v>6.4971751412429377E-2</c:v>
                </c:pt>
                <c:pt idx="16">
                  <c:v>0.1384180790960452</c:v>
                </c:pt>
                <c:pt idx="17">
                  <c:v>1.6949152542372881E-2</c:v>
                </c:pt>
                <c:pt idx="18">
                  <c:v>8.4745762711864406E-3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896-A041-2AE77A549A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6-4896-A041-2AE77A5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31</c:v>
                </c:pt>
                <c:pt idx="5">
                  <c:v>40</c:v>
                </c:pt>
                <c:pt idx="6">
                  <c:v>30</c:v>
                </c:pt>
                <c:pt idx="7">
                  <c:v>17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C4F-A587-FE2EAC73D618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43</c:v>
                </c:pt>
                <c:pt idx="5">
                  <c:v>33</c:v>
                </c:pt>
                <c:pt idx="6">
                  <c:v>16</c:v>
                </c:pt>
                <c:pt idx="7">
                  <c:v>15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C4F-A587-FE2EAC73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35</c:v>
                </c:pt>
                <c:pt idx="1">
                  <c:v>32</c:v>
                </c:pt>
                <c:pt idx="2">
                  <c:v>12</c:v>
                </c:pt>
                <c:pt idx="3">
                  <c:v>20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2E0-82F5-309D70DE65D4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22</c:v>
                </c:pt>
                <c:pt idx="1">
                  <c:v>34</c:v>
                </c:pt>
                <c:pt idx="2">
                  <c:v>5</c:v>
                </c:pt>
                <c:pt idx="3">
                  <c:v>19</c:v>
                </c:pt>
                <c:pt idx="4">
                  <c:v>17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2E0-82F5-309D70DE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1">
                  <c:v>106387.08</c:v>
                </c:pt>
                <c:pt idx="2">
                  <c:v>85137.21</c:v>
                </c:pt>
                <c:pt idx="3">
                  <c:v>79765</c:v>
                </c:pt>
                <c:pt idx="4">
                  <c:v>83467.53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9-4B1A-8172-0036B0FAB8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9-4B1A-8172-0036B0FA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13.7'!$V$4:$Z$4</c:f>
              <c:numCache>
                <c:formatCode>#,##0</c:formatCode>
                <c:ptCount val="5"/>
                <c:pt idx="0">
                  <c:v>221</c:v>
                </c:pt>
                <c:pt idx="1">
                  <c:v>310</c:v>
                </c:pt>
                <c:pt idx="2">
                  <c:v>336</c:v>
                </c:pt>
                <c:pt idx="3">
                  <c:v>330</c:v>
                </c:pt>
                <c:pt idx="4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877-B737-8B66E9BF45C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13.7'!$V$7:$Z$7</c:f>
              <c:numCache>
                <c:formatCode>#,##0</c:formatCode>
                <c:ptCount val="5"/>
                <c:pt idx="0">
                  <c:v>179</c:v>
                </c:pt>
                <c:pt idx="1">
                  <c:v>225</c:v>
                </c:pt>
                <c:pt idx="2">
                  <c:v>243</c:v>
                </c:pt>
                <c:pt idx="3">
                  <c:v>244</c:v>
                </c:pt>
                <c:pt idx="4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877-B737-8B66E9BF45C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13.7'!$V$11:$Z$11</c:f>
              <c:numCache>
                <c:formatCode>#,##0</c:formatCode>
                <c:ptCount val="5"/>
                <c:pt idx="0">
                  <c:v>218</c:v>
                </c:pt>
                <c:pt idx="1">
                  <c:v>297</c:v>
                </c:pt>
                <c:pt idx="2">
                  <c:v>318</c:v>
                </c:pt>
                <c:pt idx="3">
                  <c:v>307</c:v>
                </c:pt>
                <c:pt idx="4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A-4877-B737-8B66E9BF45C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13.7'!$V$12:$Z$12</c:f>
              <c:numCache>
                <c:formatCode>#,##0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16</c:v>
                </c:pt>
                <c:pt idx="3">
                  <c:v>21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A-4877-B737-8B66E9BF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2.8248587570621469E-3</c:v>
                </c:pt>
                <c:pt idx="1">
                  <c:v>2.8248587570621469E-2</c:v>
                </c:pt>
                <c:pt idx="2">
                  <c:v>1.6949152542372881E-2</c:v>
                </c:pt>
                <c:pt idx="3">
                  <c:v>2.2598870056497175E-2</c:v>
                </c:pt>
                <c:pt idx="4">
                  <c:v>5.3672316384180789E-2</c:v>
                </c:pt>
                <c:pt idx="5">
                  <c:v>1.6949152542372881E-2</c:v>
                </c:pt>
                <c:pt idx="6">
                  <c:v>5.0847457627118647E-2</c:v>
                </c:pt>
                <c:pt idx="7">
                  <c:v>0.10451977401129943</c:v>
                </c:pt>
                <c:pt idx="8">
                  <c:v>2.5423728813559324E-2</c:v>
                </c:pt>
                <c:pt idx="9">
                  <c:v>5.6497175141242938E-3</c:v>
                </c:pt>
                <c:pt idx="10">
                  <c:v>1.977401129943503E-2</c:v>
                </c:pt>
                <c:pt idx="11">
                  <c:v>1.1299435028248588E-2</c:v>
                </c:pt>
                <c:pt idx="12">
                  <c:v>0.11581920903954802</c:v>
                </c:pt>
                <c:pt idx="13">
                  <c:v>3.954802259887006E-2</c:v>
                </c:pt>
                <c:pt idx="14">
                  <c:v>0.24011299435028249</c:v>
                </c:pt>
                <c:pt idx="15">
                  <c:v>6.4971751412429377E-2</c:v>
                </c:pt>
                <c:pt idx="16">
                  <c:v>0.1384180790960452</c:v>
                </c:pt>
                <c:pt idx="17">
                  <c:v>1.6949152542372881E-2</c:v>
                </c:pt>
                <c:pt idx="18">
                  <c:v>8.4745762711864406E-3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E-4FC8-A807-9BAC1A68D7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E-4FC8-A807-9BAC1A68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36</c:v>
                </c:pt>
                <c:pt idx="5">
                  <c:v>37</c:v>
                </c:pt>
                <c:pt idx="6">
                  <c:v>25</c:v>
                </c:pt>
                <c:pt idx="7">
                  <c:v>23</c:v>
                </c:pt>
                <c:pt idx="8">
                  <c:v>9</c:v>
                </c:pt>
                <c:pt idx="9">
                  <c:v>20</c:v>
                </c:pt>
                <c:pt idx="10">
                  <c:v>13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F-4180-BF54-3B78F615FFA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11</c:v>
                </c:pt>
                <c:pt idx="4">
                  <c:v>48</c:v>
                </c:pt>
                <c:pt idx="5">
                  <c:v>38</c:v>
                </c:pt>
                <c:pt idx="6">
                  <c:v>27</c:v>
                </c:pt>
                <c:pt idx="7">
                  <c:v>11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F-4180-BF54-3B78F615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39</c:v>
                </c:pt>
                <c:pt idx="1">
                  <c:v>37</c:v>
                </c:pt>
                <c:pt idx="2">
                  <c:v>9</c:v>
                </c:pt>
                <c:pt idx="3">
                  <c:v>14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EA4-98D9-75E4FCDA09AF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22</c:v>
                </c:pt>
                <c:pt idx="1">
                  <c:v>34</c:v>
                </c:pt>
                <c:pt idx="2">
                  <c:v>3</c:v>
                </c:pt>
                <c:pt idx="3">
                  <c:v>14</c:v>
                </c:pt>
                <c:pt idx="4">
                  <c:v>21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E-4EA4-98D9-75E4FCDA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1.3553675822201901E-2</c:v>
                </c:pt>
                <c:pt idx="1">
                  <c:v>5.2908324896306213E-3</c:v>
                </c:pt>
                <c:pt idx="2">
                  <c:v>1.6591005584767629E-2</c:v>
                </c:pt>
                <c:pt idx="3">
                  <c:v>6.3032757438191969E-3</c:v>
                </c:pt>
                <c:pt idx="4">
                  <c:v>5.5880335739246875E-2</c:v>
                </c:pt>
                <c:pt idx="5">
                  <c:v>2.015088670433391E-2</c:v>
                </c:pt>
                <c:pt idx="6">
                  <c:v>9.2328292890035593E-2</c:v>
                </c:pt>
                <c:pt idx="7">
                  <c:v>8.377151441915151E-2</c:v>
                </c:pt>
                <c:pt idx="8">
                  <c:v>3.1385740879845844E-2</c:v>
                </c:pt>
                <c:pt idx="9">
                  <c:v>1.6264410986642282E-2</c:v>
                </c:pt>
                <c:pt idx="10">
                  <c:v>1.2214637969887978E-2</c:v>
                </c:pt>
                <c:pt idx="11">
                  <c:v>1.2998465005388812E-2</c:v>
                </c:pt>
                <c:pt idx="12">
                  <c:v>5.3528854632744372E-2</c:v>
                </c:pt>
                <c:pt idx="13">
                  <c:v>4.9348443776739935E-2</c:v>
                </c:pt>
                <c:pt idx="14">
                  <c:v>0.11669224991018648</c:v>
                </c:pt>
                <c:pt idx="15">
                  <c:v>8.3869492798589115E-2</c:v>
                </c:pt>
                <c:pt idx="16">
                  <c:v>0.22273751592148666</c:v>
                </c:pt>
                <c:pt idx="17">
                  <c:v>3.0307978706032201E-2</c:v>
                </c:pt>
                <c:pt idx="18">
                  <c:v>6.0583297952251869E-2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745-B167-FB05402F70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F-4745-B167-FB05402F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13.7'!$V$8:$Z$8</c:f>
              <c:numCache>
                <c:formatCode>#,##0</c:formatCode>
                <c:ptCount val="5"/>
                <c:pt idx="0">
                  <c:v>106387.08</c:v>
                </c:pt>
                <c:pt idx="1">
                  <c:v>85137.21</c:v>
                </c:pt>
                <c:pt idx="2">
                  <c:v>79765</c:v>
                </c:pt>
                <c:pt idx="3">
                  <c:v>83467.53</c:v>
                </c:pt>
                <c:pt idx="4">
                  <c:v>85901.5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FC7-9DA8-2A38997877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FC7-9DA8-2A38997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1">
                  <c:v>906</c:v>
                </c:pt>
                <c:pt idx="2">
                  <c:v>954</c:v>
                </c:pt>
                <c:pt idx="3">
                  <c:v>1828</c:v>
                </c:pt>
                <c:pt idx="4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349-8717-F0ADD5C5A916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1">
                  <c:v>665</c:v>
                </c:pt>
                <c:pt idx="2">
                  <c:v>748</c:v>
                </c:pt>
                <c:pt idx="3">
                  <c:v>1400</c:v>
                </c:pt>
                <c:pt idx="4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349-8717-F0ADD5C5A916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1">
                  <c:v>887</c:v>
                </c:pt>
                <c:pt idx="2">
                  <c:v>940</c:v>
                </c:pt>
                <c:pt idx="3">
                  <c:v>1801</c:v>
                </c:pt>
                <c:pt idx="4">
                  <c:v>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E-4349-8717-F0ADD5C5A916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1">
                  <c:v>13</c:v>
                </c:pt>
                <c:pt idx="2">
                  <c:v>15</c:v>
                </c:pt>
                <c:pt idx="3">
                  <c:v>26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0E-4349-8717-F0ADD5C5A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2.2189349112426036E-3</c:v>
                </c:pt>
                <c:pt idx="1">
                  <c:v>2.7366863905325445E-2</c:v>
                </c:pt>
                <c:pt idx="2">
                  <c:v>2.2189349112426036E-3</c:v>
                </c:pt>
                <c:pt idx="3">
                  <c:v>7.3964497041420117E-4</c:v>
                </c:pt>
                <c:pt idx="4">
                  <c:v>3.1804733727810654E-2</c:v>
                </c:pt>
                <c:pt idx="5">
                  <c:v>7.3964497041420117E-4</c:v>
                </c:pt>
                <c:pt idx="6">
                  <c:v>0.18786982248520709</c:v>
                </c:pt>
                <c:pt idx="7">
                  <c:v>2.6627218934911243E-2</c:v>
                </c:pt>
                <c:pt idx="8">
                  <c:v>1.4792899408284023E-2</c:v>
                </c:pt>
                <c:pt idx="9">
                  <c:v>7.3964497041420117E-4</c:v>
                </c:pt>
                <c:pt idx="10">
                  <c:v>1.6272189349112426E-2</c:v>
                </c:pt>
                <c:pt idx="11">
                  <c:v>1.4053254437869823E-2</c:v>
                </c:pt>
                <c:pt idx="12">
                  <c:v>2.7366863905325445E-2</c:v>
                </c:pt>
                <c:pt idx="13">
                  <c:v>3.1804733727810654E-2</c:v>
                </c:pt>
                <c:pt idx="14">
                  <c:v>0.13313609467455623</c:v>
                </c:pt>
                <c:pt idx="15">
                  <c:v>0.16198224852071005</c:v>
                </c:pt>
                <c:pt idx="16">
                  <c:v>0.15680473372781065</c:v>
                </c:pt>
                <c:pt idx="17">
                  <c:v>8.8757396449704144E-3</c:v>
                </c:pt>
                <c:pt idx="18">
                  <c:v>0.15162721893491124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7-4099-8C8B-660D43E1C6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7-4099-8C8B-660D43E1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31</c:v>
                </c:pt>
                <c:pt idx="3">
                  <c:v>99</c:v>
                </c:pt>
                <c:pt idx="4">
                  <c:v>113</c:v>
                </c:pt>
                <c:pt idx="5">
                  <c:v>113</c:v>
                </c:pt>
                <c:pt idx="6">
                  <c:v>120</c:v>
                </c:pt>
                <c:pt idx="7">
                  <c:v>96</c:v>
                </c:pt>
                <c:pt idx="8">
                  <c:v>79</c:v>
                </c:pt>
                <c:pt idx="9">
                  <c:v>65</c:v>
                </c:pt>
                <c:pt idx="10">
                  <c:v>58</c:v>
                </c:pt>
                <c:pt idx="11">
                  <c:v>47</c:v>
                </c:pt>
                <c:pt idx="12">
                  <c:v>24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0E3-B35C-26EAB366EB2D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33</c:v>
                </c:pt>
                <c:pt idx="3">
                  <c:v>83</c:v>
                </c:pt>
                <c:pt idx="4">
                  <c:v>113</c:v>
                </c:pt>
                <c:pt idx="5">
                  <c:v>113</c:v>
                </c:pt>
                <c:pt idx="6">
                  <c:v>139</c:v>
                </c:pt>
                <c:pt idx="7">
                  <c:v>89</c:v>
                </c:pt>
                <c:pt idx="8">
                  <c:v>89</c:v>
                </c:pt>
                <c:pt idx="9">
                  <c:v>57</c:v>
                </c:pt>
                <c:pt idx="10">
                  <c:v>65</c:v>
                </c:pt>
                <c:pt idx="11">
                  <c:v>32</c:v>
                </c:pt>
                <c:pt idx="12">
                  <c:v>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8-40E3-B35C-26EAB366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32</c:v>
                </c:pt>
                <c:pt idx="1">
                  <c:v>94</c:v>
                </c:pt>
                <c:pt idx="2">
                  <c:v>43</c:v>
                </c:pt>
                <c:pt idx="3">
                  <c:v>118</c:v>
                </c:pt>
                <c:pt idx="4">
                  <c:v>12</c:v>
                </c:pt>
                <c:pt idx="5">
                  <c:v>5</c:v>
                </c:pt>
                <c:pt idx="6">
                  <c:v>25</c:v>
                </c:pt>
                <c:pt idx="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797-9825-A909155DFDB1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19</c:v>
                </c:pt>
                <c:pt idx="1">
                  <c:v>135</c:v>
                </c:pt>
                <c:pt idx="2">
                  <c:v>5</c:v>
                </c:pt>
                <c:pt idx="3">
                  <c:v>166</c:v>
                </c:pt>
                <c:pt idx="4">
                  <c:v>73</c:v>
                </c:pt>
                <c:pt idx="5">
                  <c:v>42</c:v>
                </c:pt>
                <c:pt idx="6">
                  <c:v>6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797-9825-A909155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1">
                  <c:v>21893.919999999998</c:v>
                </c:pt>
                <c:pt idx="2">
                  <c:v>22995</c:v>
                </c:pt>
                <c:pt idx="3">
                  <c:v>21202.34</c:v>
                </c:pt>
                <c:pt idx="4">
                  <c:v>20353.64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37E-9B64-CF9BC4419D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37E-9B64-CF9BC441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13.8'!$V$4:$Z$4</c:f>
              <c:numCache>
                <c:formatCode>#,##0</c:formatCode>
                <c:ptCount val="5"/>
                <c:pt idx="0">
                  <c:v>906</c:v>
                </c:pt>
                <c:pt idx="1">
                  <c:v>954</c:v>
                </c:pt>
                <c:pt idx="2">
                  <c:v>1828</c:v>
                </c:pt>
                <c:pt idx="3">
                  <c:v>1710</c:v>
                </c:pt>
                <c:pt idx="4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C-BC74-6ED53ED68EDB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13.8'!$V$7:$Z$7</c:f>
              <c:numCache>
                <c:formatCode>#,##0</c:formatCode>
                <c:ptCount val="5"/>
                <c:pt idx="0">
                  <c:v>665</c:v>
                </c:pt>
                <c:pt idx="1">
                  <c:v>748</c:v>
                </c:pt>
                <c:pt idx="2">
                  <c:v>1400</c:v>
                </c:pt>
                <c:pt idx="3">
                  <c:v>1303</c:v>
                </c:pt>
                <c:pt idx="4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24C-BC74-6ED53ED68EDB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13.8'!$V$11:$Z$11</c:f>
              <c:numCache>
                <c:formatCode>#,##0</c:formatCode>
                <c:ptCount val="5"/>
                <c:pt idx="0">
                  <c:v>887</c:v>
                </c:pt>
                <c:pt idx="1">
                  <c:v>940</c:v>
                </c:pt>
                <c:pt idx="2">
                  <c:v>1801</c:v>
                </c:pt>
                <c:pt idx="3">
                  <c:v>1685</c:v>
                </c:pt>
                <c:pt idx="4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7-424C-BC74-6ED53ED68EDB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13.8'!$V$12:$Z$12</c:f>
              <c:numCache>
                <c:formatCode>#,##0</c:formatCode>
                <c:ptCount val="5"/>
                <c:pt idx="0">
                  <c:v>13</c:v>
                </c:pt>
                <c:pt idx="1">
                  <c:v>15</c:v>
                </c:pt>
                <c:pt idx="2">
                  <c:v>26</c:v>
                </c:pt>
                <c:pt idx="3">
                  <c:v>29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7-424C-BC74-6ED53ED6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2.2189349112426036E-3</c:v>
                </c:pt>
                <c:pt idx="1">
                  <c:v>2.7366863905325445E-2</c:v>
                </c:pt>
                <c:pt idx="2">
                  <c:v>2.2189349112426036E-3</c:v>
                </c:pt>
                <c:pt idx="3">
                  <c:v>7.3964497041420117E-4</c:v>
                </c:pt>
                <c:pt idx="4">
                  <c:v>3.1804733727810654E-2</c:v>
                </c:pt>
                <c:pt idx="5">
                  <c:v>7.3964497041420117E-4</c:v>
                </c:pt>
                <c:pt idx="6">
                  <c:v>0.18786982248520709</c:v>
                </c:pt>
                <c:pt idx="7">
                  <c:v>2.6627218934911243E-2</c:v>
                </c:pt>
                <c:pt idx="8">
                  <c:v>1.4792899408284023E-2</c:v>
                </c:pt>
                <c:pt idx="9">
                  <c:v>7.3964497041420117E-4</c:v>
                </c:pt>
                <c:pt idx="10">
                  <c:v>1.6272189349112426E-2</c:v>
                </c:pt>
                <c:pt idx="11">
                  <c:v>1.4053254437869823E-2</c:v>
                </c:pt>
                <c:pt idx="12">
                  <c:v>2.7366863905325445E-2</c:v>
                </c:pt>
                <c:pt idx="13">
                  <c:v>3.1804733727810654E-2</c:v>
                </c:pt>
                <c:pt idx="14">
                  <c:v>0.13313609467455623</c:v>
                </c:pt>
                <c:pt idx="15">
                  <c:v>0.16198224852071005</c:v>
                </c:pt>
                <c:pt idx="16">
                  <c:v>0.15680473372781065</c:v>
                </c:pt>
                <c:pt idx="17">
                  <c:v>8.8757396449704144E-3</c:v>
                </c:pt>
                <c:pt idx="18">
                  <c:v>0.15162721893491124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B-4C33-A9A3-97B225E91A4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B-4C33-A9A3-97B225E9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47</c:v>
                </c:pt>
                <c:pt idx="4">
                  <c:v>116</c:v>
                </c:pt>
                <c:pt idx="5">
                  <c:v>107</c:v>
                </c:pt>
                <c:pt idx="6">
                  <c:v>89</c:v>
                </c:pt>
                <c:pt idx="7">
                  <c:v>70</c:v>
                </c:pt>
                <c:pt idx="8">
                  <c:v>65</c:v>
                </c:pt>
                <c:pt idx="9">
                  <c:v>58</c:v>
                </c:pt>
                <c:pt idx="10">
                  <c:v>55</c:v>
                </c:pt>
                <c:pt idx="11">
                  <c:v>35</c:v>
                </c:pt>
                <c:pt idx="12">
                  <c:v>22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E-4C81-A9F3-671275C4ED53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2</c:v>
                </c:pt>
                <c:pt idx="1">
                  <c:v>6</c:v>
                </c:pt>
                <c:pt idx="2">
                  <c:v>34</c:v>
                </c:pt>
                <c:pt idx="3">
                  <c:v>48</c:v>
                </c:pt>
                <c:pt idx="4">
                  <c:v>89</c:v>
                </c:pt>
                <c:pt idx="5">
                  <c:v>97</c:v>
                </c:pt>
                <c:pt idx="6">
                  <c:v>93</c:v>
                </c:pt>
                <c:pt idx="7">
                  <c:v>79</c:v>
                </c:pt>
                <c:pt idx="8">
                  <c:v>74</c:v>
                </c:pt>
                <c:pt idx="9">
                  <c:v>40</c:v>
                </c:pt>
                <c:pt idx="10">
                  <c:v>49</c:v>
                </c:pt>
                <c:pt idx="11">
                  <c:v>27</c:v>
                </c:pt>
                <c:pt idx="12">
                  <c:v>19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E-4C81-A9F3-671275C4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27</c:v>
                </c:pt>
                <c:pt idx="1">
                  <c:v>74</c:v>
                </c:pt>
                <c:pt idx="2">
                  <c:v>29</c:v>
                </c:pt>
                <c:pt idx="3">
                  <c:v>95</c:v>
                </c:pt>
                <c:pt idx="4">
                  <c:v>10</c:v>
                </c:pt>
                <c:pt idx="5">
                  <c:v>8</c:v>
                </c:pt>
                <c:pt idx="6">
                  <c:v>19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9-4EC1-B948-6BF6CF16C8ED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14</c:v>
                </c:pt>
                <c:pt idx="1">
                  <c:v>119</c:v>
                </c:pt>
                <c:pt idx="2">
                  <c:v>4</c:v>
                </c:pt>
                <c:pt idx="3">
                  <c:v>110</c:v>
                </c:pt>
                <c:pt idx="4">
                  <c:v>42</c:v>
                </c:pt>
                <c:pt idx="5">
                  <c:v>16</c:v>
                </c:pt>
                <c:pt idx="6">
                  <c:v>5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9-4EC1-B948-6BF6CF16C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27</c:v>
                </c:pt>
                <c:pt idx="1">
                  <c:v>358</c:v>
                </c:pt>
                <c:pt idx="2">
                  <c:v>731</c:v>
                </c:pt>
                <c:pt idx="3">
                  <c:v>1137</c:v>
                </c:pt>
                <c:pt idx="4">
                  <c:v>2179</c:v>
                </c:pt>
                <c:pt idx="5">
                  <c:v>2345</c:v>
                </c:pt>
                <c:pt idx="6">
                  <c:v>1797</c:v>
                </c:pt>
                <c:pt idx="7">
                  <c:v>1428</c:v>
                </c:pt>
                <c:pt idx="8">
                  <c:v>1269</c:v>
                </c:pt>
                <c:pt idx="9">
                  <c:v>1142</c:v>
                </c:pt>
                <c:pt idx="10">
                  <c:v>1055</c:v>
                </c:pt>
                <c:pt idx="11">
                  <c:v>914</c:v>
                </c:pt>
                <c:pt idx="12">
                  <c:v>456</c:v>
                </c:pt>
                <c:pt idx="13">
                  <c:v>193</c:v>
                </c:pt>
                <c:pt idx="14">
                  <c:v>55</c:v>
                </c:pt>
                <c:pt idx="15">
                  <c:v>23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A-434C-88B4-05C285B23F70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49</c:v>
                </c:pt>
                <c:pt idx="1">
                  <c:v>350</c:v>
                </c:pt>
                <c:pt idx="2">
                  <c:v>839</c:v>
                </c:pt>
                <c:pt idx="3">
                  <c:v>1129</c:v>
                </c:pt>
                <c:pt idx="4">
                  <c:v>2389</c:v>
                </c:pt>
                <c:pt idx="5">
                  <c:v>2387</c:v>
                </c:pt>
                <c:pt idx="6">
                  <c:v>1749</c:v>
                </c:pt>
                <c:pt idx="7">
                  <c:v>1359</c:v>
                </c:pt>
                <c:pt idx="8">
                  <c:v>1249</c:v>
                </c:pt>
                <c:pt idx="9">
                  <c:v>1352</c:v>
                </c:pt>
                <c:pt idx="10">
                  <c:v>1104</c:v>
                </c:pt>
                <c:pt idx="11">
                  <c:v>825</c:v>
                </c:pt>
                <c:pt idx="12">
                  <c:v>463</c:v>
                </c:pt>
                <c:pt idx="13">
                  <c:v>147</c:v>
                </c:pt>
                <c:pt idx="14">
                  <c:v>58</c:v>
                </c:pt>
                <c:pt idx="15">
                  <c:v>15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A-434C-88B4-05C285B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13.8'!$V$8:$Z$8</c:f>
              <c:numCache>
                <c:formatCode>#,##0</c:formatCode>
                <c:ptCount val="5"/>
                <c:pt idx="0">
                  <c:v>21893.919999999998</c:v>
                </c:pt>
                <c:pt idx="1">
                  <c:v>22995</c:v>
                </c:pt>
                <c:pt idx="2">
                  <c:v>21202.34</c:v>
                </c:pt>
                <c:pt idx="3">
                  <c:v>20353.64</c:v>
                </c:pt>
                <c:pt idx="4">
                  <c:v>20166.82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1-4C74-ACFA-AD7EB82FD7B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1-4C74-ACFA-AD7EB82F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1">
                  <c:v>10166</c:v>
                </c:pt>
                <c:pt idx="2">
                  <c:v>10140</c:v>
                </c:pt>
                <c:pt idx="3">
                  <c:v>8803</c:v>
                </c:pt>
                <c:pt idx="4">
                  <c:v>10094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9DB-AB8F-9CCA2B89168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1">
                  <c:v>6690</c:v>
                </c:pt>
                <c:pt idx="2">
                  <c:v>6612</c:v>
                </c:pt>
                <c:pt idx="3">
                  <c:v>5729</c:v>
                </c:pt>
                <c:pt idx="4">
                  <c:v>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9DB-AB8F-9CCA2B89168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1">
                  <c:v>9648</c:v>
                </c:pt>
                <c:pt idx="2">
                  <c:v>9589</c:v>
                </c:pt>
                <c:pt idx="3">
                  <c:v>8359</c:v>
                </c:pt>
                <c:pt idx="4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6-49DB-AB8F-9CCA2B89168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1">
                  <c:v>519</c:v>
                </c:pt>
                <c:pt idx="2">
                  <c:v>554</c:v>
                </c:pt>
                <c:pt idx="3">
                  <c:v>445</c:v>
                </c:pt>
                <c:pt idx="4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6-49DB-AB8F-9CCA2B89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5.9612787032868077E-2</c:v>
                </c:pt>
                <c:pt idx="1">
                  <c:v>9.5452498874380905E-3</c:v>
                </c:pt>
                <c:pt idx="2">
                  <c:v>1.7109410175596577E-2</c:v>
                </c:pt>
                <c:pt idx="3">
                  <c:v>1.2426834759117515E-2</c:v>
                </c:pt>
                <c:pt idx="4">
                  <c:v>7.0598829356145879E-2</c:v>
                </c:pt>
                <c:pt idx="5">
                  <c:v>1.9180549302116164E-2</c:v>
                </c:pt>
                <c:pt idx="6">
                  <c:v>8.2575416479063482E-2</c:v>
                </c:pt>
                <c:pt idx="7">
                  <c:v>8.5817199459702842E-2</c:v>
                </c:pt>
                <c:pt idx="8">
                  <c:v>2.6114362899594776E-2</c:v>
                </c:pt>
                <c:pt idx="9">
                  <c:v>2.3412877082395317E-3</c:v>
                </c:pt>
                <c:pt idx="10">
                  <c:v>9.365150832958127E-3</c:v>
                </c:pt>
                <c:pt idx="11">
                  <c:v>1.4768122467357047E-2</c:v>
                </c:pt>
                <c:pt idx="12">
                  <c:v>3.0616839261593878E-2</c:v>
                </c:pt>
                <c:pt idx="13">
                  <c:v>8.0954524988743809E-2</c:v>
                </c:pt>
                <c:pt idx="14">
                  <c:v>0.14506978838361098</c:v>
                </c:pt>
                <c:pt idx="15">
                  <c:v>9.0499774876181896E-2</c:v>
                </c:pt>
                <c:pt idx="16">
                  <c:v>0.15677622692480864</c:v>
                </c:pt>
                <c:pt idx="17">
                  <c:v>7.0238631247185948E-3</c:v>
                </c:pt>
                <c:pt idx="18">
                  <c:v>6.0873480414227826E-2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4E2-8C47-B8C541711AF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4E2-8C47-B8C54171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16</c:v>
                </c:pt>
                <c:pt idx="1">
                  <c:v>106</c:v>
                </c:pt>
                <c:pt idx="2">
                  <c:v>322</c:v>
                </c:pt>
                <c:pt idx="3">
                  <c:v>492</c:v>
                </c:pt>
                <c:pt idx="4">
                  <c:v>922</c:v>
                </c:pt>
                <c:pt idx="5">
                  <c:v>805</c:v>
                </c:pt>
                <c:pt idx="6">
                  <c:v>642</c:v>
                </c:pt>
                <c:pt idx="7">
                  <c:v>406</c:v>
                </c:pt>
                <c:pt idx="8">
                  <c:v>435</c:v>
                </c:pt>
                <c:pt idx="9">
                  <c:v>412</c:v>
                </c:pt>
                <c:pt idx="10">
                  <c:v>346</c:v>
                </c:pt>
                <c:pt idx="11">
                  <c:v>265</c:v>
                </c:pt>
                <c:pt idx="12">
                  <c:v>131</c:v>
                </c:pt>
                <c:pt idx="13">
                  <c:v>55</c:v>
                </c:pt>
                <c:pt idx="14">
                  <c:v>28</c:v>
                </c:pt>
                <c:pt idx="15">
                  <c:v>4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3FC-9578-C23E082BE6A4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12</c:v>
                </c:pt>
                <c:pt idx="1">
                  <c:v>111</c:v>
                </c:pt>
                <c:pt idx="2">
                  <c:v>260</c:v>
                </c:pt>
                <c:pt idx="3">
                  <c:v>415</c:v>
                </c:pt>
                <c:pt idx="4">
                  <c:v>871</c:v>
                </c:pt>
                <c:pt idx="5">
                  <c:v>697</c:v>
                </c:pt>
                <c:pt idx="6">
                  <c:v>465</c:v>
                </c:pt>
                <c:pt idx="7">
                  <c:v>379</c:v>
                </c:pt>
                <c:pt idx="8">
                  <c:v>426</c:v>
                </c:pt>
                <c:pt idx="9">
                  <c:v>367</c:v>
                </c:pt>
                <c:pt idx="10">
                  <c:v>305</c:v>
                </c:pt>
                <c:pt idx="11">
                  <c:v>253</c:v>
                </c:pt>
                <c:pt idx="12">
                  <c:v>92</c:v>
                </c:pt>
                <c:pt idx="13">
                  <c:v>39</c:v>
                </c:pt>
                <c:pt idx="14">
                  <c:v>15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3FC-9578-C23E082B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420</c:v>
                </c:pt>
                <c:pt idx="1">
                  <c:v>288</c:v>
                </c:pt>
                <c:pt idx="2">
                  <c:v>609</c:v>
                </c:pt>
                <c:pt idx="3">
                  <c:v>484</c:v>
                </c:pt>
                <c:pt idx="4">
                  <c:v>114</c:v>
                </c:pt>
                <c:pt idx="5">
                  <c:v>105</c:v>
                </c:pt>
                <c:pt idx="6">
                  <c:v>275</c:v>
                </c:pt>
                <c:pt idx="7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4F3-B535-B96B6812C48F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309</c:v>
                </c:pt>
                <c:pt idx="1">
                  <c:v>524</c:v>
                </c:pt>
                <c:pt idx="2">
                  <c:v>82</c:v>
                </c:pt>
                <c:pt idx="3">
                  <c:v>664</c:v>
                </c:pt>
                <c:pt idx="4">
                  <c:v>499</c:v>
                </c:pt>
                <c:pt idx="5">
                  <c:v>168</c:v>
                </c:pt>
                <c:pt idx="6">
                  <c:v>25</c:v>
                </c:pt>
                <c:pt idx="7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D-44F3-B535-B96B6812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1">
                  <c:v>38944.39</c:v>
                </c:pt>
                <c:pt idx="2">
                  <c:v>44906</c:v>
                </c:pt>
                <c:pt idx="3">
                  <c:v>47206</c:v>
                </c:pt>
                <c:pt idx="4">
                  <c:v>45163.56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1D-B306-7161AE505F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1D-B306-7161AE50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13.9'!$V$4:$Z$4</c:f>
              <c:numCache>
                <c:formatCode>#,##0</c:formatCode>
                <c:ptCount val="5"/>
                <c:pt idx="0">
                  <c:v>10166</c:v>
                </c:pt>
                <c:pt idx="1">
                  <c:v>10140</c:v>
                </c:pt>
                <c:pt idx="2">
                  <c:v>8803</c:v>
                </c:pt>
                <c:pt idx="3">
                  <c:v>10094</c:v>
                </c:pt>
                <c:pt idx="4">
                  <c:v>11105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F09-8A3F-15FF148E853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13.9'!$V$7:$Z$7</c:f>
              <c:numCache>
                <c:formatCode>#,##0</c:formatCode>
                <c:ptCount val="5"/>
                <c:pt idx="0">
                  <c:v>6690</c:v>
                </c:pt>
                <c:pt idx="1">
                  <c:v>6612</c:v>
                </c:pt>
                <c:pt idx="2">
                  <c:v>5729</c:v>
                </c:pt>
                <c:pt idx="3">
                  <c:v>6713</c:v>
                </c:pt>
                <c:pt idx="4">
                  <c:v>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F09-8A3F-15FF148E853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13.9'!$V$11:$Z$11</c:f>
              <c:numCache>
                <c:formatCode>#,##0</c:formatCode>
                <c:ptCount val="5"/>
                <c:pt idx="0">
                  <c:v>9648</c:v>
                </c:pt>
                <c:pt idx="1">
                  <c:v>9589</c:v>
                </c:pt>
                <c:pt idx="2">
                  <c:v>8359</c:v>
                </c:pt>
                <c:pt idx="3">
                  <c:v>9560</c:v>
                </c:pt>
                <c:pt idx="4">
                  <c:v>10497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6-4F09-8A3F-15FF148E853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13.9'!$V$12:$Z$12</c:f>
              <c:numCache>
                <c:formatCode>#,##0</c:formatCode>
                <c:ptCount val="5"/>
                <c:pt idx="0">
                  <c:v>519</c:v>
                </c:pt>
                <c:pt idx="1">
                  <c:v>554</c:v>
                </c:pt>
                <c:pt idx="2">
                  <c:v>445</c:v>
                </c:pt>
                <c:pt idx="3">
                  <c:v>528</c:v>
                </c:pt>
                <c:pt idx="4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6-4F09-8A3F-15FF148E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5.9612787032868077E-2</c:v>
                </c:pt>
                <c:pt idx="1">
                  <c:v>9.5452498874380905E-3</c:v>
                </c:pt>
                <c:pt idx="2">
                  <c:v>1.7109410175596577E-2</c:v>
                </c:pt>
                <c:pt idx="3">
                  <c:v>1.2426834759117515E-2</c:v>
                </c:pt>
                <c:pt idx="4">
                  <c:v>7.0598829356145879E-2</c:v>
                </c:pt>
                <c:pt idx="5">
                  <c:v>1.9180549302116164E-2</c:v>
                </c:pt>
                <c:pt idx="6">
                  <c:v>8.2575416479063482E-2</c:v>
                </c:pt>
                <c:pt idx="7">
                  <c:v>8.5817199459702842E-2</c:v>
                </c:pt>
                <c:pt idx="8">
                  <c:v>2.6114362899594776E-2</c:v>
                </c:pt>
                <c:pt idx="9">
                  <c:v>2.3412877082395317E-3</c:v>
                </c:pt>
                <c:pt idx="10">
                  <c:v>9.365150832958127E-3</c:v>
                </c:pt>
                <c:pt idx="11">
                  <c:v>1.4768122467357047E-2</c:v>
                </c:pt>
                <c:pt idx="12">
                  <c:v>3.0616839261593878E-2</c:v>
                </c:pt>
                <c:pt idx="13">
                  <c:v>8.0954524988743809E-2</c:v>
                </c:pt>
                <c:pt idx="14">
                  <c:v>0.14506978838361098</c:v>
                </c:pt>
                <c:pt idx="15">
                  <c:v>9.0499774876181896E-2</c:v>
                </c:pt>
                <c:pt idx="16">
                  <c:v>0.15677622692480864</c:v>
                </c:pt>
                <c:pt idx="17">
                  <c:v>7.0238631247185948E-3</c:v>
                </c:pt>
                <c:pt idx="18">
                  <c:v>6.0873480414227826E-2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F14-ABB4-8B44BF4289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F14-ABB4-8B44BF4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18</c:v>
                </c:pt>
                <c:pt idx="1">
                  <c:v>136</c:v>
                </c:pt>
                <c:pt idx="2">
                  <c:v>277</c:v>
                </c:pt>
                <c:pt idx="3">
                  <c:v>537</c:v>
                </c:pt>
                <c:pt idx="4">
                  <c:v>874</c:v>
                </c:pt>
                <c:pt idx="5">
                  <c:v>936</c:v>
                </c:pt>
                <c:pt idx="6">
                  <c:v>699</c:v>
                </c:pt>
                <c:pt idx="7">
                  <c:v>473</c:v>
                </c:pt>
                <c:pt idx="8">
                  <c:v>443</c:v>
                </c:pt>
                <c:pt idx="9">
                  <c:v>467</c:v>
                </c:pt>
                <c:pt idx="10">
                  <c:v>366</c:v>
                </c:pt>
                <c:pt idx="11">
                  <c:v>288</c:v>
                </c:pt>
                <c:pt idx="12">
                  <c:v>184</c:v>
                </c:pt>
                <c:pt idx="13">
                  <c:v>75</c:v>
                </c:pt>
                <c:pt idx="14">
                  <c:v>30</c:v>
                </c:pt>
                <c:pt idx="15">
                  <c:v>5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C-4854-8D39-FAB9EB2CDF06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22</c:v>
                </c:pt>
                <c:pt idx="1">
                  <c:v>121</c:v>
                </c:pt>
                <c:pt idx="2">
                  <c:v>330</c:v>
                </c:pt>
                <c:pt idx="3">
                  <c:v>441</c:v>
                </c:pt>
                <c:pt idx="4">
                  <c:v>881</c:v>
                </c:pt>
                <c:pt idx="5">
                  <c:v>828</c:v>
                </c:pt>
                <c:pt idx="6">
                  <c:v>606</c:v>
                </c:pt>
                <c:pt idx="7">
                  <c:v>427</c:v>
                </c:pt>
                <c:pt idx="8">
                  <c:v>422</c:v>
                </c:pt>
                <c:pt idx="9">
                  <c:v>447</c:v>
                </c:pt>
                <c:pt idx="10">
                  <c:v>340</c:v>
                </c:pt>
                <c:pt idx="11">
                  <c:v>246</c:v>
                </c:pt>
                <c:pt idx="12">
                  <c:v>108</c:v>
                </c:pt>
                <c:pt idx="13">
                  <c:v>47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C-4854-8D39-FAB9EB2C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426</c:v>
                </c:pt>
                <c:pt idx="1">
                  <c:v>336</c:v>
                </c:pt>
                <c:pt idx="2">
                  <c:v>600</c:v>
                </c:pt>
                <c:pt idx="3">
                  <c:v>553</c:v>
                </c:pt>
                <c:pt idx="4">
                  <c:v>132</c:v>
                </c:pt>
                <c:pt idx="5">
                  <c:v>102</c:v>
                </c:pt>
                <c:pt idx="6">
                  <c:v>282</c:v>
                </c:pt>
                <c:pt idx="7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DB-AAFB-34CFBB65DB32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295</c:v>
                </c:pt>
                <c:pt idx="1">
                  <c:v>591</c:v>
                </c:pt>
                <c:pt idx="2">
                  <c:v>81</c:v>
                </c:pt>
                <c:pt idx="3">
                  <c:v>756</c:v>
                </c:pt>
                <c:pt idx="4">
                  <c:v>534</c:v>
                </c:pt>
                <c:pt idx="5">
                  <c:v>196</c:v>
                </c:pt>
                <c:pt idx="6">
                  <c:v>36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8-45DB-AAFB-34CFBB65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932</c:v>
                </c:pt>
                <c:pt idx="1">
                  <c:v>1218</c:v>
                </c:pt>
                <c:pt idx="2">
                  <c:v>1656</c:v>
                </c:pt>
                <c:pt idx="3">
                  <c:v>1630</c:v>
                </c:pt>
                <c:pt idx="4">
                  <c:v>408</c:v>
                </c:pt>
                <c:pt idx="5">
                  <c:v>364</c:v>
                </c:pt>
                <c:pt idx="6">
                  <c:v>590</c:v>
                </c:pt>
                <c:pt idx="7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8-490C-9060-2C7E2204CBC5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878</c:v>
                </c:pt>
                <c:pt idx="1">
                  <c:v>2323</c:v>
                </c:pt>
                <c:pt idx="2">
                  <c:v>271</c:v>
                </c:pt>
                <c:pt idx="3">
                  <c:v>1878</c:v>
                </c:pt>
                <c:pt idx="4">
                  <c:v>1575</c:v>
                </c:pt>
                <c:pt idx="5">
                  <c:v>565</c:v>
                </c:pt>
                <c:pt idx="6">
                  <c:v>62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8-490C-9060-2C7E2204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13.9'!$V$8:$Z$8</c:f>
              <c:numCache>
                <c:formatCode>#,##0</c:formatCode>
                <c:ptCount val="5"/>
                <c:pt idx="0">
                  <c:v>38944.39</c:v>
                </c:pt>
                <c:pt idx="1">
                  <c:v>44906</c:v>
                </c:pt>
                <c:pt idx="2">
                  <c:v>47206</c:v>
                </c:pt>
                <c:pt idx="3">
                  <c:v>45163.56</c:v>
                </c:pt>
                <c:pt idx="4">
                  <c:v>46333.85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35B-9141-0FEF3BCB47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47367.05</c:v>
                </c:pt>
                <c:pt idx="1">
                  <c:v>48519</c:v>
                </c:pt>
                <c:pt idx="2">
                  <c:v>48816</c:v>
                </c:pt>
                <c:pt idx="3">
                  <c:v>48329.32</c:v>
                </c:pt>
                <c:pt idx="4">
                  <c:v>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35B-9141-0FEF3BCB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1">
                  <c:v>17820</c:v>
                </c:pt>
                <c:pt idx="2">
                  <c:v>20309</c:v>
                </c:pt>
                <c:pt idx="3">
                  <c:v>18895</c:v>
                </c:pt>
                <c:pt idx="4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889-9165-B0812314C47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1">
                  <c:v>11940</c:v>
                </c:pt>
                <c:pt idx="2">
                  <c:v>13779</c:v>
                </c:pt>
                <c:pt idx="3">
                  <c:v>12736</c:v>
                </c:pt>
                <c:pt idx="4">
                  <c:v>13779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889-9165-B0812314C47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1">
                  <c:v>16169</c:v>
                </c:pt>
                <c:pt idx="2">
                  <c:v>18425</c:v>
                </c:pt>
                <c:pt idx="3">
                  <c:v>17166</c:v>
                </c:pt>
                <c:pt idx="4">
                  <c:v>17817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4-4889-9165-B0812314C47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1">
                  <c:v>1654</c:v>
                </c:pt>
                <c:pt idx="2">
                  <c:v>1878</c:v>
                </c:pt>
                <c:pt idx="3">
                  <c:v>1727</c:v>
                </c:pt>
                <c:pt idx="4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4-4889-9165-B0812314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4.0438120385311228E-2</c:v>
                </c:pt>
                <c:pt idx="1">
                  <c:v>3.1734389516405066E-2</c:v>
                </c:pt>
                <c:pt idx="2">
                  <c:v>4.2149528140433233E-2</c:v>
                </c:pt>
                <c:pt idx="3">
                  <c:v>1.1099701726076964E-2</c:v>
                </c:pt>
                <c:pt idx="4">
                  <c:v>0.15275536648574642</c:v>
                </c:pt>
                <c:pt idx="5">
                  <c:v>3.0756442227763924E-2</c:v>
                </c:pt>
                <c:pt idx="6">
                  <c:v>7.2172509901716295E-2</c:v>
                </c:pt>
                <c:pt idx="7">
                  <c:v>5.8627939954036479E-2</c:v>
                </c:pt>
                <c:pt idx="8">
                  <c:v>5.0608772187179109E-2</c:v>
                </c:pt>
                <c:pt idx="9">
                  <c:v>3.2761234169478267E-3</c:v>
                </c:pt>
                <c:pt idx="10">
                  <c:v>1.5109285609505647E-2</c:v>
                </c:pt>
                <c:pt idx="11">
                  <c:v>1.7456359102244388E-2</c:v>
                </c:pt>
                <c:pt idx="12">
                  <c:v>5.0804361644907342E-2</c:v>
                </c:pt>
                <c:pt idx="13">
                  <c:v>7.4715172852183265E-2</c:v>
                </c:pt>
                <c:pt idx="14">
                  <c:v>0.11319739866021221</c:v>
                </c:pt>
                <c:pt idx="15">
                  <c:v>6.7038286636350294E-2</c:v>
                </c:pt>
                <c:pt idx="16">
                  <c:v>7.1292357341939269E-2</c:v>
                </c:pt>
                <c:pt idx="17">
                  <c:v>1.7798640653268787E-2</c:v>
                </c:pt>
                <c:pt idx="18">
                  <c:v>4.9728619627402083E-2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290-9AFD-F98A3FD45C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0-4290-9AFD-F98A3FD4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22</c:v>
                </c:pt>
                <c:pt idx="1">
                  <c:v>287</c:v>
                </c:pt>
                <c:pt idx="2">
                  <c:v>681</c:v>
                </c:pt>
                <c:pt idx="3">
                  <c:v>985</c:v>
                </c:pt>
                <c:pt idx="4">
                  <c:v>1244</c:v>
                </c:pt>
                <c:pt idx="5">
                  <c:v>1173</c:v>
                </c:pt>
                <c:pt idx="6">
                  <c:v>1070</c:v>
                </c:pt>
                <c:pt idx="7">
                  <c:v>1024</c:v>
                </c:pt>
                <c:pt idx="8">
                  <c:v>1169</c:v>
                </c:pt>
                <c:pt idx="9">
                  <c:v>1156</c:v>
                </c:pt>
                <c:pt idx="10">
                  <c:v>1043</c:v>
                </c:pt>
                <c:pt idx="11">
                  <c:v>690</c:v>
                </c:pt>
                <c:pt idx="12">
                  <c:v>336</c:v>
                </c:pt>
                <c:pt idx="13">
                  <c:v>122</c:v>
                </c:pt>
                <c:pt idx="14">
                  <c:v>49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B6E-9FF6-94DBC0B1368F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25</c:v>
                </c:pt>
                <c:pt idx="1">
                  <c:v>291</c:v>
                </c:pt>
                <c:pt idx="2">
                  <c:v>622</c:v>
                </c:pt>
                <c:pt idx="3">
                  <c:v>594</c:v>
                </c:pt>
                <c:pt idx="4">
                  <c:v>840</c:v>
                </c:pt>
                <c:pt idx="5">
                  <c:v>869</c:v>
                </c:pt>
                <c:pt idx="6">
                  <c:v>894</c:v>
                </c:pt>
                <c:pt idx="7">
                  <c:v>851</c:v>
                </c:pt>
                <c:pt idx="8">
                  <c:v>1005</c:v>
                </c:pt>
                <c:pt idx="9">
                  <c:v>1011</c:v>
                </c:pt>
                <c:pt idx="10">
                  <c:v>774</c:v>
                </c:pt>
                <c:pt idx="11">
                  <c:v>498</c:v>
                </c:pt>
                <c:pt idx="12">
                  <c:v>234</c:v>
                </c:pt>
                <c:pt idx="13">
                  <c:v>120</c:v>
                </c:pt>
                <c:pt idx="14">
                  <c:v>19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4-4B6E-9FF6-94DBC0B1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864</c:v>
                </c:pt>
                <c:pt idx="1">
                  <c:v>480</c:v>
                </c:pt>
                <c:pt idx="2">
                  <c:v>1960</c:v>
                </c:pt>
                <c:pt idx="3">
                  <c:v>586</c:v>
                </c:pt>
                <c:pt idx="4">
                  <c:v>219</c:v>
                </c:pt>
                <c:pt idx="5">
                  <c:v>190</c:v>
                </c:pt>
                <c:pt idx="6">
                  <c:v>917</c:v>
                </c:pt>
                <c:pt idx="7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8-4B95-9D6B-7F127E9A314A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679</c:v>
                </c:pt>
                <c:pt idx="1">
                  <c:v>942</c:v>
                </c:pt>
                <c:pt idx="2">
                  <c:v>297</c:v>
                </c:pt>
                <c:pt idx="3">
                  <c:v>794</c:v>
                </c:pt>
                <c:pt idx="4">
                  <c:v>1435</c:v>
                </c:pt>
                <c:pt idx="5">
                  <c:v>475</c:v>
                </c:pt>
                <c:pt idx="6">
                  <c:v>106</c:v>
                </c:pt>
                <c:pt idx="7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8-4B95-9D6B-7F127E9A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1">
                  <c:v>55505.27</c:v>
                </c:pt>
                <c:pt idx="2">
                  <c:v>57142.11</c:v>
                </c:pt>
                <c:pt idx="3">
                  <c:v>56212.84</c:v>
                </c:pt>
                <c:pt idx="4">
                  <c:v>56461.95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77-A50D-DB6004E9E2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77-A50D-DB6004E9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13.10'!$V$4:$Z$4</c:f>
              <c:numCache>
                <c:formatCode>#,##0</c:formatCode>
                <c:ptCount val="5"/>
                <c:pt idx="0">
                  <c:v>17820</c:v>
                </c:pt>
                <c:pt idx="1">
                  <c:v>20309</c:v>
                </c:pt>
                <c:pt idx="2">
                  <c:v>18895</c:v>
                </c:pt>
                <c:pt idx="3">
                  <c:v>19720</c:v>
                </c:pt>
                <c:pt idx="4">
                  <c:v>20451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F59-A1FF-555752227E5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13.10'!$V$7:$Z$7</c:f>
              <c:numCache>
                <c:formatCode>#,##0</c:formatCode>
                <c:ptCount val="5"/>
                <c:pt idx="0">
                  <c:v>11940</c:v>
                </c:pt>
                <c:pt idx="1">
                  <c:v>13779</c:v>
                </c:pt>
                <c:pt idx="2">
                  <c:v>12736</c:v>
                </c:pt>
                <c:pt idx="3">
                  <c:v>13779</c:v>
                </c:pt>
                <c:pt idx="4">
                  <c:v>13897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F59-A1FF-555752227E5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13.10'!$V$11:$Z$11</c:f>
              <c:numCache>
                <c:formatCode>#,##0</c:formatCode>
                <c:ptCount val="5"/>
                <c:pt idx="0">
                  <c:v>16169</c:v>
                </c:pt>
                <c:pt idx="1">
                  <c:v>18425</c:v>
                </c:pt>
                <c:pt idx="2">
                  <c:v>17166</c:v>
                </c:pt>
                <c:pt idx="3">
                  <c:v>17817</c:v>
                </c:pt>
                <c:pt idx="4">
                  <c:v>18595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0-4F59-A1FF-555752227E5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13.10'!$V$12:$Z$12</c:f>
              <c:numCache>
                <c:formatCode>#,##0</c:formatCode>
                <c:ptCount val="5"/>
                <c:pt idx="0">
                  <c:v>1654</c:v>
                </c:pt>
                <c:pt idx="1">
                  <c:v>1878</c:v>
                </c:pt>
                <c:pt idx="2">
                  <c:v>1727</c:v>
                </c:pt>
                <c:pt idx="3">
                  <c:v>1898</c:v>
                </c:pt>
                <c:pt idx="4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30-4F59-A1FF-5557522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4.0438120385311228E-2</c:v>
                </c:pt>
                <c:pt idx="1">
                  <c:v>3.1734389516405066E-2</c:v>
                </c:pt>
                <c:pt idx="2">
                  <c:v>4.2149528140433233E-2</c:v>
                </c:pt>
                <c:pt idx="3">
                  <c:v>1.1099701726076964E-2</c:v>
                </c:pt>
                <c:pt idx="4">
                  <c:v>0.15275536648574642</c:v>
                </c:pt>
                <c:pt idx="5">
                  <c:v>3.0756442227763924E-2</c:v>
                </c:pt>
                <c:pt idx="6">
                  <c:v>7.2172509901716295E-2</c:v>
                </c:pt>
                <c:pt idx="7">
                  <c:v>5.8627939954036479E-2</c:v>
                </c:pt>
                <c:pt idx="8">
                  <c:v>5.0608772187179109E-2</c:v>
                </c:pt>
                <c:pt idx="9">
                  <c:v>3.2761234169478267E-3</c:v>
                </c:pt>
                <c:pt idx="10">
                  <c:v>1.5109285609505647E-2</c:v>
                </c:pt>
                <c:pt idx="11">
                  <c:v>1.7456359102244388E-2</c:v>
                </c:pt>
                <c:pt idx="12">
                  <c:v>5.0804361644907342E-2</c:v>
                </c:pt>
                <c:pt idx="13">
                  <c:v>7.4715172852183265E-2</c:v>
                </c:pt>
                <c:pt idx="14">
                  <c:v>0.11319739866021221</c:v>
                </c:pt>
                <c:pt idx="15">
                  <c:v>6.7038286636350294E-2</c:v>
                </c:pt>
                <c:pt idx="16">
                  <c:v>7.1292357341939269E-2</c:v>
                </c:pt>
                <c:pt idx="17">
                  <c:v>1.7798640653268787E-2</c:v>
                </c:pt>
                <c:pt idx="18">
                  <c:v>4.9728619627402083E-2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6B-80B0-1657FEE51B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2.2343810485964895E-2</c:v>
                </c:pt>
                <c:pt idx="1">
                  <c:v>1.6348323624106577E-2</c:v>
                </c:pt>
                <c:pt idx="2">
                  <c:v>2.519992824299189E-2</c:v>
                </c:pt>
                <c:pt idx="3">
                  <c:v>8.8846506094624831E-3</c:v>
                </c:pt>
                <c:pt idx="4">
                  <c:v>8.1420599926354656E-2</c:v>
                </c:pt>
                <c:pt idx="5">
                  <c:v>2.1484614730958428E-2</c:v>
                </c:pt>
                <c:pt idx="6">
                  <c:v>8.1227044838688353E-2</c:v>
                </c:pt>
                <c:pt idx="7">
                  <c:v>9.4799505254312508E-2</c:v>
                </c:pt>
                <c:pt idx="8">
                  <c:v>3.8503299878201919E-2</c:v>
                </c:pt>
                <c:pt idx="9">
                  <c:v>6.1890419495246101E-3</c:v>
                </c:pt>
                <c:pt idx="10">
                  <c:v>1.3643273252575227E-2</c:v>
                </c:pt>
                <c:pt idx="11">
                  <c:v>1.5805425207481613E-2</c:v>
                </c:pt>
                <c:pt idx="12">
                  <c:v>5.2255152814102139E-2</c:v>
                </c:pt>
                <c:pt idx="13">
                  <c:v>7.6383446791234322E-2</c:v>
                </c:pt>
                <c:pt idx="14">
                  <c:v>0.12177447527687819</c:v>
                </c:pt>
                <c:pt idx="15">
                  <c:v>8.5664649287622865E-2</c:v>
                </c:pt>
                <c:pt idx="16">
                  <c:v>0.14537403340477562</c:v>
                </c:pt>
                <c:pt idx="17">
                  <c:v>2.5615363553104908E-2</c:v>
                </c:pt>
                <c:pt idx="18">
                  <c:v>5.0465948467138123E-2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6B-80B0-1657FEE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21</c:v>
                </c:pt>
                <c:pt idx="1">
                  <c:v>338</c:v>
                </c:pt>
                <c:pt idx="2">
                  <c:v>836</c:v>
                </c:pt>
                <c:pt idx="3">
                  <c:v>1061</c:v>
                </c:pt>
                <c:pt idx="4">
                  <c:v>1167</c:v>
                </c:pt>
                <c:pt idx="5">
                  <c:v>1235</c:v>
                </c:pt>
                <c:pt idx="6">
                  <c:v>1087</c:v>
                </c:pt>
                <c:pt idx="7">
                  <c:v>997</c:v>
                </c:pt>
                <c:pt idx="8">
                  <c:v>1114</c:v>
                </c:pt>
                <c:pt idx="9">
                  <c:v>1216</c:v>
                </c:pt>
                <c:pt idx="10">
                  <c:v>1028</c:v>
                </c:pt>
                <c:pt idx="11">
                  <c:v>741</c:v>
                </c:pt>
                <c:pt idx="12">
                  <c:v>371</c:v>
                </c:pt>
                <c:pt idx="13">
                  <c:v>123</c:v>
                </c:pt>
                <c:pt idx="14">
                  <c:v>46</c:v>
                </c:pt>
                <c:pt idx="15">
                  <c:v>18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8EE-9C5B-A8FA1C7FC43C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42</c:v>
                </c:pt>
                <c:pt idx="1">
                  <c:v>352</c:v>
                </c:pt>
                <c:pt idx="2">
                  <c:v>679</c:v>
                </c:pt>
                <c:pt idx="3">
                  <c:v>684</c:v>
                </c:pt>
                <c:pt idx="4">
                  <c:v>857</c:v>
                </c:pt>
                <c:pt idx="5">
                  <c:v>860</c:v>
                </c:pt>
                <c:pt idx="6">
                  <c:v>931</c:v>
                </c:pt>
                <c:pt idx="7">
                  <c:v>839</c:v>
                </c:pt>
                <c:pt idx="8">
                  <c:v>971</c:v>
                </c:pt>
                <c:pt idx="9">
                  <c:v>1040</c:v>
                </c:pt>
                <c:pt idx="10">
                  <c:v>850</c:v>
                </c:pt>
                <c:pt idx="11">
                  <c:v>524</c:v>
                </c:pt>
                <c:pt idx="12">
                  <c:v>253</c:v>
                </c:pt>
                <c:pt idx="13">
                  <c:v>101</c:v>
                </c:pt>
                <c:pt idx="14">
                  <c:v>27</c:v>
                </c:pt>
                <c:pt idx="15">
                  <c:v>10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F-48EE-9C5B-A8FA1C7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861</c:v>
                </c:pt>
                <c:pt idx="1">
                  <c:v>514</c:v>
                </c:pt>
                <c:pt idx="2">
                  <c:v>2019</c:v>
                </c:pt>
                <c:pt idx="3">
                  <c:v>612</c:v>
                </c:pt>
                <c:pt idx="4">
                  <c:v>222</c:v>
                </c:pt>
                <c:pt idx="5">
                  <c:v>208</c:v>
                </c:pt>
                <c:pt idx="6">
                  <c:v>927</c:v>
                </c:pt>
                <c:pt idx="7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A63-93E3-95BF508E6EA3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706</c:v>
                </c:pt>
                <c:pt idx="1">
                  <c:v>958</c:v>
                </c:pt>
                <c:pt idx="2">
                  <c:v>307</c:v>
                </c:pt>
                <c:pt idx="3">
                  <c:v>821</c:v>
                </c:pt>
                <c:pt idx="4">
                  <c:v>1452</c:v>
                </c:pt>
                <c:pt idx="5">
                  <c:v>480</c:v>
                </c:pt>
                <c:pt idx="6">
                  <c:v>107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6-4A63-93E3-95BF508E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5E8D8-1604-4BAB-BA51-6074ABA5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45DD2-5747-47A3-856E-69966305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E4B7B2-9912-45E4-A3D5-D445987A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7113A8-64FE-40C5-921F-47BEC211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5F76FA-C18F-453E-B470-17000200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8C0EC3-265B-479B-A757-2F4D5F3A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B6B080-E7EE-4D9B-913F-5422CA31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B12E35-D5F6-484A-977A-3C02942D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DD3A9-DA3F-4199-8C93-57B6747D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040FEB-B6CC-4253-BE5D-5AE3DA73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ED1306-8655-4D9C-A9C5-64A5AC543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B4221C-FC3B-40CA-BA5B-175781B31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50FE79-75F4-4F9F-992D-2698D8B9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0FFA1D-A88B-4F5A-990B-015F0AE4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63837-6EB3-4067-8A86-BBEC21C0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3F113D-EE4B-48EE-8BC6-CB93B6E4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8BEAC-6C88-4C10-AD03-3722A2E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D90099-3F0A-48CB-A739-F780BF42C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2FB9D5-7B62-48D5-9DCE-4174DC93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F44718-D1EB-4FBC-B8E6-B07117E98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FD6728-468F-443C-88FE-2FCBF738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81B69D-EDAD-408F-9517-ABFAFDB3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42A43-B7A0-430D-AEA4-B24FBC03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3F599-066F-44BB-B8C4-E4EAACC61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7CE30-24CB-4341-B676-44B96C505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00C5F-0866-48DF-9FC4-DCB73282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351841-1A7E-46F7-B9F6-4F9CAB50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495D0C-7077-42F0-9D35-FEF0AD76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F5CD9-7E31-4A2B-B98C-E49F2642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0B0C68-16B8-4127-86C3-A27FD232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281437-1AB7-4F5A-826E-907B6B45D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35D0EF-5292-4FC9-9A06-69CC5BB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41931E-875C-4DF6-A660-BAD994D40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B80B2-65E2-4671-99FA-5255EC8E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C594EC-614F-48B9-A987-AE8B83A02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077C04-2E0A-4CCD-A395-6B7FCF0FC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B0F482-952B-4340-92D6-E300CDA65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F017EE-2313-4156-A4D8-1DE255BD0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70F04D-F839-4A60-85DF-BBF887D7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502C8B1-FC94-40C6-9016-F2ECDDD02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88A2E29-3D7C-4908-8233-998B255A7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D47CD92-FF38-4187-8A4D-5140554A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D7445B-1B71-4258-ACCE-4F53E9A1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F81D200-5817-4C5C-B138-08129A37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04EEB-1448-42D7-A147-BEA0D83A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04485-43A8-4FED-93B2-15C02E18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3A2D6F-5D58-4904-8D1E-17A5F0DC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B02A76-7D2B-4167-B4F4-978949B8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FF0DEC-5884-4CF1-BACB-5AD5CB58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DE4F55-9FE2-43D3-A8FF-067F9FA6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3BAF5A-7B33-41D6-83E6-FF2C8852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A42A3-664D-49DF-991E-4F2C80A19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1998A1-BADD-4F4F-BED7-C35DC6CB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03C5D0E-550B-4406-9822-93DD5FD6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215E70-B5AB-4244-B4F4-86160056E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FB7B8-A03E-47B5-87ED-F6300EFC8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2D2F32-878C-40DF-8C9E-B164BE0E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E0BDB4-3417-4967-8431-B92A2F2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D47D6-4100-4F71-83B8-B451C28D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B5202-53C2-4632-811D-456A431F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88BA10-07F3-4BCE-97C0-3B8687AC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2CB19D9-BFE8-4B0F-A143-A16484CE9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0009D0-E255-4557-AF83-5E02B85B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49479-2C29-470A-BB10-768672DF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8D9F48-1B00-494B-A943-E62785ED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C25BAE-FF21-4551-B1A6-9C29DCCE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A0B42-8AF3-4F60-B7DC-170BB823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3D4F4-5607-47F6-931B-6EB3E0F2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69487-4F13-4CFB-B332-0C010CC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1040C-C2AD-4347-B748-04064195E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360F0F-E931-4551-B07E-BF835957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D1805C-007C-479E-8D34-768626D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474EEE-FD6A-43CF-A8CA-79F7855F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05FE4B-0EA3-44B1-BD6B-86CEA440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D47901-370E-43C4-8586-3132F12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28BD43-E33D-4668-A098-1788FFB68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0D31A5-0432-433B-8632-FC23BD513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E7FE0-4084-4266-858C-6D97066F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A3D21-5F3A-4383-8380-499C69FDF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5104E3-1145-4279-960D-267FE52B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5663F6-302B-4035-99C1-C700843B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26C9DF-011B-4731-A6AF-797E8327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833320-5383-40E5-9236-3C148819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BAD5A9-9E5E-4B97-83CA-164E6E11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6863-A6EC-4BC1-88E5-AD1BB737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5A4654-DC96-4B05-8075-E3FB8701B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72F75B-2B44-4421-8575-C79A037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F4700F-6B78-4A62-AC61-BADBF524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23827-29FC-43B5-932E-B5F8ADD6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A4DA3-BECF-496F-9D80-1791837D9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91863-08D1-4CF0-857B-5208F23D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F9429-E2B5-4940-9CA4-5DCDC514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99FD9C-5A13-4999-9B26-519E4B55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CDEA29-4905-424D-8C24-3B7FA3BB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F98921-2959-49FD-AFF7-CA2B388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F46A28-DE59-4F08-8599-0797CBD3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0A0384-E5DC-455D-8B6F-162F5CFC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B3B24B-116C-4CA3-B1DB-08FCEB99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7F7145-74AF-4EDB-ACAC-0B7A8371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D51F-6B66-4079-BE17-A2346085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67B48-33B2-46FF-9861-268340EA6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B7F70A-6DED-4713-8178-24D25E62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AB2C72-A24C-43B9-AC64-DDFA097E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1794E0-179C-4FAD-96DE-04EDA900E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4FD877-836D-4FDB-8DA5-D614E2F2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CBD03-CEA5-455D-933F-3AE968BC1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35D75D-2610-42CB-AE2B-C9E34FDB5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D34E7C5-1BC0-4878-8A83-0D883E18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3896A7-B0B6-4D12-9117-C3D49B4E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16899-6B3B-4E67-9ED2-C55F60309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BFA313-EE05-4887-8C50-6FE58D59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50831-ECE0-45B1-B374-59C18DE9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FED941-F8E4-46B2-ADA4-016AD79D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E018C-CCD7-4E50-BC0C-DDB6E648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0B1B2-1BD9-422E-A776-DFBDCE49C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77B67-3734-4FA5-AB40-E109C440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5EEC2F-B111-4615-AD61-C36E89B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C47CC7-72A9-4707-BFDB-C63CF8B89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215F83-3944-43A4-AABA-4E565764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CCF046-DE04-44E1-87DE-CFB9BE40A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838D72F-0B7F-4184-A7D4-81ED72706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D8C3F-C884-4D3B-ABBE-6D6F44E8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7161-F40E-4A83-B438-846D4675A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03008-8B30-46B9-8AF6-3F76AD139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C8BD6-D18D-4DEA-8D8A-95C47B9AC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D7C728-0C06-48BA-88C0-5ADFBEE6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2CB56A-F12D-4F9D-9E82-53E2ADFE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FAD47-15AB-4FE2-8D6D-1A95067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995756-881D-42A3-955F-BF86D44E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EE745C-8255-45F9-ABED-68F17B15D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3E11A9-9D29-49A6-8AB7-DF1CE3E02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F76D53-7B2B-4B14-8245-AFCD5DC2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1D85-F928-41D1-A7AB-27B805BA9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D69F2-0EC4-46D3-99D4-68522601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78B8B0-D5D9-4409-A3EF-C379C811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A1367-BB58-412B-989A-989D7A02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5A2A6E-3A6B-405C-A7A5-27672318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40D376-F454-446D-961C-2D3F742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82C618-DE17-4519-9F06-275DDCEC0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0C244-9C4B-4445-A1AA-97877A92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9D14D98-96C4-4E67-B4E4-706EFCB1D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981A22-88A1-4777-B714-93477C01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670EB2-B949-48D6-B374-78F848C23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B3D28-AAF0-488B-AFCB-1CDE0E74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20E19-4D23-4680-8A05-4E79D3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C221B-7FFD-4B32-82BD-C2E103F55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D3193-96DC-445C-9CB0-79E1B619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81B18B-D1E9-4FD8-AC24-DE24DC89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7E8C9C-8CB1-4A7F-8B80-0F17F97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5125D9-130D-4E94-A928-A9279A2B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79C19-7E03-4322-B5B7-56725198D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32EB96-EDCE-4EC4-A3B8-8A8F3AAF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E2CFD5-C294-4D46-B217-363639AC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113CE3B-91E8-494D-B340-F8503863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FE18E-362A-4756-8C9A-915D4441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0C631-3F5E-47BF-824D-E8A28CBF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A3AAF-97C6-492C-927C-4CA1E645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A9A40-0DBC-4A82-BF79-F44C71A1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165511-9EF0-4366-913D-EA79858C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B4DF9B-9DE4-4671-B29C-32D0CE8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A202B-9B5E-4F9E-9C47-EDC0C9C8A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A66955-4C35-4FC2-AFF7-C9177813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615485-D535-4580-9781-9B77F54DE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0BC889-5FEB-4F60-8042-C1408506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1997F-ECAF-4DE1-8341-33758BAA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4F7DD-EC2C-4C8B-83A4-8CF1EC7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C206D-5C0D-42DF-B794-9207D360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BB3B9-05ED-4FB8-AD9A-F325F3A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E7D4E-FA92-4038-97FF-F6AF9CE08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03A9F5-0716-40A2-89F6-33072550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A27A7D-829E-4EAF-8016-68793643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61D106-E79C-49AD-A3AB-90876BEBD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9B78A5-63E3-4B3B-BB6A-379E408A9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CA4847-ED8D-41D4-B476-407CB4D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4FFAE2-C789-4930-97C4-800B7C6D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C4166E-726B-4167-BEBF-98269733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F412F-4CB0-4EA6-9C86-3C1E9DBB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375030-5895-4AB2-B740-CA958EA3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BAFB5-C8EF-495D-84EC-48AC02E5B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EA7ED0-8085-4F5F-B063-11917FE2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14F792-3AB2-46F6-90B1-86670A4B1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60A292-D1D8-41C3-A281-8C022A68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F2F754-5B4D-4012-BED4-A3124D1D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9F6785B-C371-4389-9B42-DBF69677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29C445-A9E2-4F46-BBE5-15E458C98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93073A-EFE3-48D6-B20F-D954946D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20B5C2-45CB-4D63-A982-C141CBC6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66DEB-FDC8-4481-9517-8FB642A7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860C4-AB2B-45AD-89DF-C787E4BD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7BD08-952F-4915-8640-040346BA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0CC80-CF69-4229-8F65-8669259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669709-A19C-4B62-A648-9AC2AD17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4CB21-633A-45B4-9C00-228027DA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18F23D-F7F5-409D-9B2D-C394FCBA3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C01F6E-7992-4362-9C25-3A54894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D5E684-8421-4C54-9F11-FFE6E438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ED3D65-FD57-4716-B338-A312AFA6C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2E8CDF-0A98-44CC-9ECB-07913536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2" t="s">
        <v>81</v>
      </c>
      <c r="B1" s="2"/>
      <c r="C1" s="2"/>
    </row>
    <row r="2" spans="1:3" ht="19.5" customHeight="1" x14ac:dyDescent="0.25">
      <c r="A2" s="5" t="s">
        <v>166</v>
      </c>
    </row>
    <row r="3" spans="1:3" ht="12.75" customHeight="1" x14ac:dyDescent="0.25">
      <c r="A3" s="19" t="s">
        <v>170</v>
      </c>
    </row>
    <row r="4" spans="1:3" ht="12.75" customHeight="1" x14ac:dyDescent="0.25"/>
    <row r="5" spans="1:3" ht="12.75" customHeight="1" x14ac:dyDescent="0.25">
      <c r="B5" s="6" t="s">
        <v>91</v>
      </c>
    </row>
    <row r="6" spans="1:3" ht="12.75" customHeight="1" x14ac:dyDescent="0.25">
      <c r="B6" s="7" t="s">
        <v>92</v>
      </c>
    </row>
    <row r="7" spans="1:3" ht="12.75" customHeight="1" x14ac:dyDescent="0.25">
      <c r="A7" s="8"/>
      <c r="B7" s="133">
        <v>13.1</v>
      </c>
      <c r="C7" s="15" t="s">
        <v>107</v>
      </c>
    </row>
    <row r="8" spans="1:3" ht="12.75" customHeight="1" x14ac:dyDescent="0.25">
      <c r="A8" s="8"/>
      <c r="B8" s="133">
        <v>13.2</v>
      </c>
      <c r="C8" s="15" t="s">
        <v>108</v>
      </c>
    </row>
    <row r="9" spans="1:3" ht="12.75" customHeight="1" x14ac:dyDescent="0.25">
      <c r="A9" s="8"/>
      <c r="B9" s="133">
        <v>13.3</v>
      </c>
      <c r="C9" s="15" t="s">
        <v>109</v>
      </c>
    </row>
    <row r="10" spans="1:3" ht="12.75" customHeight="1" x14ac:dyDescent="0.25">
      <c r="A10" s="8"/>
      <c r="B10" s="133">
        <v>13.4</v>
      </c>
      <c r="C10" s="15" t="s">
        <v>110</v>
      </c>
    </row>
    <row r="11" spans="1:3" ht="12.75" customHeight="1" x14ac:dyDescent="0.25">
      <c r="A11" s="8"/>
      <c r="B11" s="133">
        <v>13.5</v>
      </c>
      <c r="C11" s="15" t="s">
        <v>111</v>
      </c>
    </row>
    <row r="12" spans="1:3" ht="12.75" customHeight="1" x14ac:dyDescent="0.25">
      <c r="B12" s="133">
        <v>13.6</v>
      </c>
      <c r="C12" s="15" t="s">
        <v>112</v>
      </c>
    </row>
    <row r="13" spans="1:3" ht="12.75" customHeight="1" x14ac:dyDescent="0.25">
      <c r="B13" s="134">
        <v>13.7</v>
      </c>
      <c r="C13" s="15" t="s">
        <v>163</v>
      </c>
    </row>
    <row r="14" spans="1:3" ht="12.75" customHeight="1" x14ac:dyDescent="0.25">
      <c r="B14" s="133">
        <v>13.8</v>
      </c>
      <c r="C14" s="15" t="s">
        <v>113</v>
      </c>
    </row>
    <row r="15" spans="1:3" ht="12.75" customHeight="1" x14ac:dyDescent="0.25">
      <c r="B15" s="133">
        <v>13.9</v>
      </c>
      <c r="C15" s="15" t="s">
        <v>114</v>
      </c>
    </row>
    <row r="16" spans="1:3" ht="12.75" customHeight="1" x14ac:dyDescent="0.25">
      <c r="B16" s="133" t="s">
        <v>117</v>
      </c>
      <c r="C16" s="15" t="s">
        <v>115</v>
      </c>
    </row>
    <row r="17" spans="2:3" ht="12.75" customHeight="1" x14ac:dyDescent="0.25">
      <c r="B17" s="134">
        <v>13.11</v>
      </c>
      <c r="C17" s="15" t="s">
        <v>116</v>
      </c>
    </row>
    <row r="18" spans="2:3" ht="12.75" customHeight="1" x14ac:dyDescent="0.25">
      <c r="B18" s="133" t="s">
        <v>147</v>
      </c>
      <c r="C18" s="15" t="s">
        <v>118</v>
      </c>
    </row>
    <row r="19" spans="2:3" ht="12.75" customHeight="1" x14ac:dyDescent="0.25">
      <c r="B19" s="133" t="s">
        <v>148</v>
      </c>
      <c r="C19" s="15" t="s">
        <v>119</v>
      </c>
    </row>
    <row r="20" spans="2:3" ht="12.75" customHeight="1" x14ac:dyDescent="0.25">
      <c r="B20" s="133" t="s">
        <v>149</v>
      </c>
      <c r="C20" s="15" t="s">
        <v>120</v>
      </c>
    </row>
    <row r="21" spans="2:3" ht="12.75" customHeight="1" x14ac:dyDescent="0.25">
      <c r="B21" s="133" t="s">
        <v>150</v>
      </c>
      <c r="C21" s="15" t="s">
        <v>121</v>
      </c>
    </row>
    <row r="22" spans="2:3" ht="12.75" customHeight="1" x14ac:dyDescent="0.25">
      <c r="B22" s="133" t="s">
        <v>151</v>
      </c>
      <c r="C22" s="15" t="s">
        <v>122</v>
      </c>
    </row>
    <row r="23" spans="2:3" ht="12.75" customHeight="1" x14ac:dyDescent="0.25">
      <c r="B23" s="133" t="s">
        <v>152</v>
      </c>
      <c r="C23" s="15" t="s">
        <v>123</v>
      </c>
    </row>
    <row r="24" spans="2:3" ht="12.75" customHeight="1" x14ac:dyDescent="0.25">
      <c r="B24" s="133" t="s">
        <v>164</v>
      </c>
      <c r="C24" s="15" t="s">
        <v>124</v>
      </c>
    </row>
    <row r="25" spans="2:3" x14ac:dyDescent="0.25">
      <c r="B25" s="9"/>
      <c r="C25" s="10"/>
    </row>
    <row r="26" spans="2:3" x14ac:dyDescent="0.25">
      <c r="B26" s="54"/>
      <c r="C26" s="54"/>
    </row>
    <row r="27" spans="2:3" ht="15.75" x14ac:dyDescent="0.25">
      <c r="B27" s="11" t="s">
        <v>93</v>
      </c>
      <c r="C27" s="12"/>
    </row>
    <row r="28" spans="2:3" ht="15.75" x14ac:dyDescent="0.25">
      <c r="B28" s="6"/>
      <c r="C28" s="54"/>
    </row>
    <row r="29" spans="2:3" x14ac:dyDescent="0.25">
      <c r="B29" s="13"/>
      <c r="C29" s="54"/>
    </row>
    <row r="30" spans="2:3" x14ac:dyDescent="0.25">
      <c r="B30" s="13"/>
      <c r="C30" s="54"/>
    </row>
    <row r="31" spans="2:3" ht="15.75" x14ac:dyDescent="0.25">
      <c r="B31" s="5" t="s">
        <v>94</v>
      </c>
      <c r="C31" s="54"/>
    </row>
    <row r="32" spans="2:3" x14ac:dyDescent="0.25">
      <c r="B32" s="14"/>
      <c r="C32" s="14"/>
    </row>
    <row r="33" spans="2:3" ht="21.95" customHeight="1" x14ac:dyDescent="0.25">
      <c r="B33" s="138" t="s">
        <v>95</v>
      </c>
      <c r="C33" s="138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39" t="s">
        <v>171</v>
      </c>
      <c r="C36" s="139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137"/>
    </row>
    <row r="98" spans="1:1" x14ac:dyDescent="0.25">
      <c r="A98" s="137"/>
    </row>
  </sheetData>
  <mergeCells count="2">
    <mergeCell ref="B33:C33"/>
    <mergeCell ref="B36:C36"/>
  </mergeCells>
  <hyperlinks>
    <hyperlink ref="B27:C27" r:id="rId1" display="More information available from the ABS web site" xr:uid="{E21A29DA-5E04-4602-BFF1-581C78361A1B}"/>
    <hyperlink ref="B36:C36" r:id="rId2" display="© Commonwealth of Australia 2024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4" location="'Table 13.8'!A1" display="'Table 13.8'!A1" xr:uid="{C675C1D5-6965-433C-84C9-EF768D30C882}"/>
    <hyperlink ref="B15" location="'Table 13.9'!A1" display="'Table 13.9'!A1" xr:uid="{837C9499-B35D-4C36-92E5-D39CEB55423D}"/>
    <hyperlink ref="B16" location="'Table 13.10'!A1" display="13.10" xr:uid="{0BBE7925-56AD-42A7-85FF-1430AC156E8B}"/>
    <hyperlink ref="B17" location="'Table 13.11'!A1" display="'Table 13.11'!A1" xr:uid="{AA7F4BE6-5310-4457-8891-6E72192A2426}"/>
    <hyperlink ref="B18" location="'Table 13.12'!A1" display="'Table 13.12'!A1" xr:uid="{C0F55264-A838-44D4-AE8E-FFB0BEF564CA}"/>
    <hyperlink ref="B19" location="'Table 13.13'!A1" display="13.13" xr:uid="{6B19AC1D-C61E-45D7-BE90-F3449D8BA104}"/>
    <hyperlink ref="B20" location="'Table 13.14'!A1" display="13.14" xr:uid="{4CA6D249-B053-4728-9F9B-C7632E38355A}"/>
    <hyperlink ref="B21" location="'Table 13.15'!A1" display="13.15" xr:uid="{FD5116C7-584C-48D0-8625-F496E4031443}"/>
    <hyperlink ref="B22" location="'Table 13.16'!A1" display="13.16" xr:uid="{8F8AACC2-DDA5-42B0-BB5C-C4CC513F7049}"/>
    <hyperlink ref="B23" location="'Table 13.17'!A1" display="13.17" xr:uid="{B1F9E2CA-0ED1-4BD3-A55D-4AFE0C85ADFA}"/>
    <hyperlink ref="B24" location="'Table 13.18'!A1" display="13.18" xr:uid="{3129F862-FA55-4BA0-847F-2C7C24394C79}"/>
    <hyperlink ref="B13" location="'Table 13.7'!A1" display="'Table 13.7'!A1" xr:uid="{90282372-5234-4528-B58E-822EFD5C4B12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BF9-C932-4998-8411-C3299B2BA5D3}">
  <sheetPr codeName="Sheet72">
    <tabColor theme="4" tint="-0.249977111117893"/>
  </sheetPr>
  <dimension ref="A1:AF132"/>
  <sheetViews>
    <sheetView showGridLines="0" topLeftCell="A68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114</v>
      </c>
      <c r="T1" s="96"/>
      <c r="U1" s="96"/>
      <c r="V1" s="96"/>
      <c r="W1" s="96"/>
      <c r="X1" s="96"/>
      <c r="Y1" s="97" t="s">
        <v>145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114</v>
      </c>
      <c r="Y3" s="102" t="s">
        <v>145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13.9 Katherine,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10166</v>
      </c>
      <c r="W4" s="105">
        <v>10140</v>
      </c>
      <c r="X4" s="105">
        <v>8803</v>
      </c>
      <c r="Y4" s="105">
        <v>10094</v>
      </c>
      <c r="Z4" s="105">
        <v>11105</v>
      </c>
      <c r="AB4" s="106" t="str">
        <f>TEXT(Z4,"###,###")</f>
        <v>11,105</v>
      </c>
      <c r="AD4" s="107">
        <f>Z4/Y4-1</f>
        <v>0.10015851000594411</v>
      </c>
      <c r="AF4" s="107">
        <f>Z4/V4-1</f>
        <v>9.2366712571316123E-2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5320</v>
      </c>
      <c r="W5" s="105">
        <v>5358</v>
      </c>
      <c r="X5" s="105">
        <v>4549</v>
      </c>
      <c r="Y5" s="105">
        <v>5386</v>
      </c>
      <c r="Z5" s="105">
        <v>5810</v>
      </c>
      <c r="AB5" s="106" t="str">
        <f>TEXT(Z5,"###,###")</f>
        <v>5,810</v>
      </c>
      <c r="AD5" s="107">
        <f t="shared" ref="AD5:AD9" si="0">Z5/Y5-1</f>
        <v>7.8722614184923767E-2</v>
      </c>
      <c r="AF5" s="107">
        <f t="shared" ref="AF5:AF9" si="1">Z5/V5-1</f>
        <v>9.210526315789469E-2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4849</v>
      </c>
      <c r="W6" s="105">
        <v>4785</v>
      </c>
      <c r="X6" s="105">
        <v>4255</v>
      </c>
      <c r="Y6" s="105">
        <v>4702</v>
      </c>
      <c r="Z6" s="105">
        <v>5280</v>
      </c>
      <c r="AB6" s="106" t="str">
        <f>TEXT(Z6,"###,###")</f>
        <v>5,280</v>
      </c>
      <c r="AD6" s="107">
        <f t="shared" si="0"/>
        <v>0.12292641429179074</v>
      </c>
      <c r="AF6" s="107">
        <f t="shared" si="1"/>
        <v>8.8884306042483097E-2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6690</v>
      </c>
      <c r="W7" s="105">
        <v>6612</v>
      </c>
      <c r="X7" s="105">
        <v>5729</v>
      </c>
      <c r="Y7" s="105">
        <v>6713</v>
      </c>
      <c r="Z7" s="105">
        <v>7099</v>
      </c>
      <c r="AB7" s="106" t="str">
        <f>TEXT(Z7,"###,###")</f>
        <v>7,099</v>
      </c>
      <c r="AD7" s="107">
        <f t="shared" si="0"/>
        <v>5.7500372411738443E-2</v>
      </c>
      <c r="AF7" s="107">
        <f t="shared" si="1"/>
        <v>6.1136023916293025E-2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11,105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7,099</v>
      </c>
      <c r="P8" s="64"/>
      <c r="S8" s="104" t="s">
        <v>84</v>
      </c>
      <c r="T8" s="105"/>
      <c r="U8" s="105"/>
      <c r="V8" s="105">
        <v>38944.39</v>
      </c>
      <c r="W8" s="105">
        <v>44906</v>
      </c>
      <c r="X8" s="105">
        <v>47206</v>
      </c>
      <c r="Y8" s="105">
        <v>45163.56</v>
      </c>
      <c r="Z8" s="105">
        <v>46333.85</v>
      </c>
      <c r="AB8" s="106" t="str">
        <f>TEXT(Z8,"$###,###")</f>
        <v>$46,334</v>
      </c>
      <c r="AD8" s="107">
        <f t="shared" si="0"/>
        <v>2.5912262009460729E-2</v>
      </c>
      <c r="AF8" s="107">
        <f t="shared" si="1"/>
        <v>0.18974388865764746</v>
      </c>
    </row>
    <row r="9" spans="1:32" x14ac:dyDescent="0.25">
      <c r="A9" s="29" t="s">
        <v>14</v>
      </c>
      <c r="B9" s="68"/>
      <c r="C9" s="69"/>
      <c r="D9" s="70">
        <f>AD104</f>
        <v>64.286357496623154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53.542752500352165</v>
      </c>
      <c r="P9" s="71" t="s">
        <v>85</v>
      </c>
      <c r="S9" s="104" t="s">
        <v>7</v>
      </c>
      <c r="T9" s="105"/>
      <c r="U9" s="105"/>
      <c r="V9" s="105">
        <v>340096657</v>
      </c>
      <c r="W9" s="105">
        <v>371501032</v>
      </c>
      <c r="X9" s="105">
        <v>352545948</v>
      </c>
      <c r="Y9" s="105">
        <v>402348456</v>
      </c>
      <c r="Z9" s="105">
        <v>444494759</v>
      </c>
      <c r="AB9" s="106" t="str">
        <f>TEXT(Z9/1000000,"$#,###.0")&amp;" mil"</f>
        <v>$444.5 mil</v>
      </c>
      <c r="AD9" s="107">
        <f t="shared" si="0"/>
        <v>0.10475075117474786</v>
      </c>
      <c r="AF9" s="107">
        <f t="shared" si="1"/>
        <v>0.30696597526390867</v>
      </c>
    </row>
    <row r="10" spans="1:32" x14ac:dyDescent="0.25">
      <c r="A10" s="29" t="s">
        <v>17</v>
      </c>
      <c r="B10" s="68"/>
      <c r="C10" s="69"/>
      <c r="D10" s="70">
        <f>AD105</f>
        <v>31.79648806843764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46.288209606986904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91.491759402732782</v>
      </c>
      <c r="P11" s="71" t="s">
        <v>85</v>
      </c>
      <c r="S11" s="104" t="s">
        <v>29</v>
      </c>
      <c r="T11" s="109"/>
      <c r="U11" s="109"/>
      <c r="V11" s="109">
        <v>9648</v>
      </c>
      <c r="W11" s="109">
        <v>9589</v>
      </c>
      <c r="X11" s="109">
        <v>8359</v>
      </c>
      <c r="Y11" s="109">
        <v>9560</v>
      </c>
      <c r="Z11" s="109">
        <v>10497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3.4793632906043106</v>
      </c>
      <c r="P12" s="71" t="s">
        <v>85</v>
      </c>
      <c r="S12" s="104" t="s">
        <v>30</v>
      </c>
      <c r="T12" s="109"/>
      <c r="U12" s="109"/>
      <c r="V12" s="109">
        <v>519</v>
      </c>
      <c r="W12" s="109">
        <v>554</v>
      </c>
      <c r="X12" s="109">
        <v>445</v>
      </c>
      <c r="Y12" s="109">
        <v>528</v>
      </c>
      <c r="Z12" s="109">
        <v>608</v>
      </c>
    </row>
    <row r="13" spans="1:32" ht="15" customHeight="1" x14ac:dyDescent="0.25">
      <c r="A13" s="29" t="s">
        <v>19</v>
      </c>
      <c r="B13" s="69"/>
      <c r="C13" s="69"/>
      <c r="D13" s="70">
        <f>AD108</f>
        <v>10.355695632597929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5.0852232708832235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15.677622692480863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39.3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29.30211616389014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22.364532019704434</v>
      </c>
      <c r="P15" s="71" t="s">
        <v>85</v>
      </c>
      <c r="S15" s="112" t="s">
        <v>61</v>
      </c>
      <c r="T15" s="112"/>
      <c r="U15" s="113"/>
      <c r="V15" s="113">
        <v>800</v>
      </c>
      <c r="W15" s="113">
        <v>715</v>
      </c>
      <c r="X15" s="113">
        <v>460</v>
      </c>
      <c r="Y15" s="109">
        <v>619</v>
      </c>
      <c r="Z15" s="109">
        <v>662</v>
      </c>
      <c r="AB15" s="114">
        <f t="shared" ref="AB15:AB34" si="2">IF(Z15="np",0,Z15/$Z$34)</f>
        <v>5.9612787032868077E-2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40.972534894191803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77.635467980295573</v>
      </c>
      <c r="P16" s="36" t="s">
        <v>85</v>
      </c>
      <c r="S16" s="112" t="s">
        <v>62</v>
      </c>
      <c r="T16" s="112"/>
      <c r="U16" s="113"/>
      <c r="V16" s="113">
        <v>94</v>
      </c>
      <c r="W16" s="113">
        <v>120</v>
      </c>
      <c r="X16" s="113">
        <v>112</v>
      </c>
      <c r="Y16" s="109">
        <v>130</v>
      </c>
      <c r="Z16" s="109">
        <v>106</v>
      </c>
      <c r="AB16" s="114">
        <f t="shared" si="2"/>
        <v>9.5452498874380905E-3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190</v>
      </c>
      <c r="W17" s="113">
        <v>217</v>
      </c>
      <c r="X17" s="113">
        <v>172</v>
      </c>
      <c r="Y17" s="109">
        <v>167</v>
      </c>
      <c r="Z17" s="109">
        <v>190</v>
      </c>
      <c r="AB17" s="114">
        <f t="shared" si="2"/>
        <v>1.7109410175596577E-2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133</v>
      </c>
      <c r="W18" s="113">
        <v>152</v>
      </c>
      <c r="X18" s="113">
        <v>153</v>
      </c>
      <c r="Y18" s="109">
        <v>146</v>
      </c>
      <c r="Z18" s="109">
        <v>138</v>
      </c>
      <c r="AB18" s="114">
        <f t="shared" si="2"/>
        <v>1.2426834759117515E-2</v>
      </c>
    </row>
    <row r="19" spans="1:28" x14ac:dyDescent="0.25">
      <c r="A19" s="60" t="str">
        <f>$S$1&amp;" ("&amp;$V$2&amp;" to "&amp;$Z$2&amp;")"</f>
        <v>Katherine (2016-17 to 2020-21)</v>
      </c>
      <c r="B19" s="60"/>
      <c r="C19" s="60"/>
      <c r="D19" s="60"/>
      <c r="E19" s="60"/>
      <c r="F19" s="60"/>
      <c r="G19" s="60" t="str">
        <f>$S$1&amp;" ("&amp;$V$2&amp;" to "&amp;$Z$2&amp;")"</f>
        <v>Katherine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696</v>
      </c>
      <c r="W19" s="113">
        <v>866</v>
      </c>
      <c r="X19" s="113">
        <v>656</v>
      </c>
      <c r="Y19" s="109">
        <v>744</v>
      </c>
      <c r="Z19" s="109">
        <v>784</v>
      </c>
      <c r="AB19" s="114">
        <f t="shared" si="2"/>
        <v>7.0598829356145879E-2</v>
      </c>
    </row>
    <row r="20" spans="1:28" x14ac:dyDescent="0.25">
      <c r="S20" s="112" t="s">
        <v>66</v>
      </c>
      <c r="T20" s="112"/>
      <c r="U20" s="113"/>
      <c r="V20" s="113">
        <v>213</v>
      </c>
      <c r="W20" s="113">
        <v>217</v>
      </c>
      <c r="X20" s="113">
        <v>203</v>
      </c>
      <c r="Y20" s="109">
        <v>221</v>
      </c>
      <c r="Z20" s="109">
        <v>213</v>
      </c>
      <c r="AB20" s="114">
        <f t="shared" si="2"/>
        <v>1.9180549302116164E-2</v>
      </c>
    </row>
    <row r="21" spans="1:28" x14ac:dyDescent="0.25">
      <c r="S21" s="112" t="s">
        <v>67</v>
      </c>
      <c r="T21" s="112"/>
      <c r="U21" s="113"/>
      <c r="V21" s="113">
        <v>814</v>
      </c>
      <c r="W21" s="113">
        <v>625</v>
      </c>
      <c r="X21" s="113">
        <v>581</v>
      </c>
      <c r="Y21" s="109">
        <v>687</v>
      </c>
      <c r="Z21" s="109">
        <v>917</v>
      </c>
      <c r="AB21" s="114">
        <f t="shared" si="2"/>
        <v>8.2575416479063482E-2</v>
      </c>
    </row>
    <row r="22" spans="1:28" x14ac:dyDescent="0.25">
      <c r="S22" s="112" t="s">
        <v>68</v>
      </c>
      <c r="T22" s="112"/>
      <c r="U22" s="113"/>
      <c r="V22" s="113">
        <v>829</v>
      </c>
      <c r="W22" s="113">
        <v>859</v>
      </c>
      <c r="X22" s="113">
        <v>869</v>
      </c>
      <c r="Y22" s="109">
        <v>846</v>
      </c>
      <c r="Z22" s="109">
        <v>953</v>
      </c>
      <c r="AB22" s="114">
        <f t="shared" si="2"/>
        <v>8.5817199459702842E-2</v>
      </c>
    </row>
    <row r="23" spans="1:28" x14ac:dyDescent="0.25">
      <c r="S23" s="112" t="s">
        <v>69</v>
      </c>
      <c r="T23" s="112"/>
      <c r="U23" s="113"/>
      <c r="V23" s="113">
        <v>234</v>
      </c>
      <c r="W23" s="113">
        <v>227</v>
      </c>
      <c r="X23" s="113">
        <v>230</v>
      </c>
      <c r="Y23" s="109">
        <v>244</v>
      </c>
      <c r="Z23" s="109">
        <v>290</v>
      </c>
      <c r="AB23" s="114">
        <f t="shared" si="2"/>
        <v>2.6114362899594776E-2</v>
      </c>
    </row>
    <row r="24" spans="1:28" x14ac:dyDescent="0.25">
      <c r="S24" s="112" t="s">
        <v>70</v>
      </c>
      <c r="T24" s="112"/>
      <c r="U24" s="113"/>
      <c r="V24" s="113">
        <v>23</v>
      </c>
      <c r="W24" s="113">
        <v>49</v>
      </c>
      <c r="X24" s="113">
        <v>43</v>
      </c>
      <c r="Y24" s="109">
        <v>37</v>
      </c>
      <c r="Z24" s="109">
        <v>26</v>
      </c>
      <c r="AB24" s="114">
        <f t="shared" si="2"/>
        <v>2.3412877082395317E-3</v>
      </c>
    </row>
    <row r="25" spans="1:28" x14ac:dyDescent="0.25">
      <c r="S25" s="112" t="s">
        <v>71</v>
      </c>
      <c r="T25" s="112"/>
      <c r="U25" s="113"/>
      <c r="V25" s="113">
        <v>91</v>
      </c>
      <c r="W25" s="113">
        <v>114</v>
      </c>
      <c r="X25" s="113">
        <v>103</v>
      </c>
      <c r="Y25" s="109">
        <v>86</v>
      </c>
      <c r="Z25" s="109">
        <v>104</v>
      </c>
      <c r="AB25" s="114">
        <f t="shared" si="2"/>
        <v>9.365150832958127E-3</v>
      </c>
    </row>
    <row r="26" spans="1:28" x14ac:dyDescent="0.25">
      <c r="S26" s="112" t="s">
        <v>72</v>
      </c>
      <c r="T26" s="112"/>
      <c r="U26" s="113"/>
      <c r="V26" s="113">
        <v>109</v>
      </c>
      <c r="W26" s="113">
        <v>123</v>
      </c>
      <c r="X26" s="113">
        <v>132</v>
      </c>
      <c r="Y26" s="109">
        <v>182</v>
      </c>
      <c r="Z26" s="109">
        <v>164</v>
      </c>
      <c r="AB26" s="114">
        <f t="shared" si="2"/>
        <v>1.4768122467357047E-2</v>
      </c>
    </row>
    <row r="27" spans="1:28" x14ac:dyDescent="0.25">
      <c r="S27" s="112" t="s">
        <v>73</v>
      </c>
      <c r="T27" s="112"/>
      <c r="U27" s="113"/>
      <c r="V27" s="113">
        <v>372</v>
      </c>
      <c r="W27" s="113">
        <v>321</v>
      </c>
      <c r="X27" s="113">
        <v>245</v>
      </c>
      <c r="Y27" s="109">
        <v>331</v>
      </c>
      <c r="Z27" s="109">
        <v>340</v>
      </c>
      <c r="AB27" s="114">
        <f t="shared" si="2"/>
        <v>3.0616839261593878E-2</v>
      </c>
    </row>
    <row r="28" spans="1:28" x14ac:dyDescent="0.25">
      <c r="S28" s="112" t="s">
        <v>74</v>
      </c>
      <c r="T28" s="112"/>
      <c r="U28" s="113"/>
      <c r="V28" s="113">
        <v>709</v>
      </c>
      <c r="W28" s="113">
        <v>992</v>
      </c>
      <c r="X28" s="113">
        <v>897</v>
      </c>
      <c r="Y28" s="109">
        <v>1038</v>
      </c>
      <c r="Z28" s="109">
        <v>899</v>
      </c>
      <c r="AB28" s="114">
        <f t="shared" si="2"/>
        <v>8.0954524988743809E-2</v>
      </c>
    </row>
    <row r="29" spans="1:28" x14ac:dyDescent="0.25">
      <c r="S29" s="112" t="s">
        <v>75</v>
      </c>
      <c r="T29" s="112"/>
      <c r="U29" s="113"/>
      <c r="V29" s="113">
        <v>1512</v>
      </c>
      <c r="W29" s="113">
        <v>1374</v>
      </c>
      <c r="X29" s="113">
        <v>1301</v>
      </c>
      <c r="Y29" s="109">
        <v>1411</v>
      </c>
      <c r="Z29" s="109">
        <v>1611</v>
      </c>
      <c r="AB29" s="114">
        <f t="shared" si="2"/>
        <v>0.14506978838361098</v>
      </c>
    </row>
    <row r="30" spans="1:28" x14ac:dyDescent="0.25">
      <c r="S30" s="112" t="s">
        <v>76</v>
      </c>
      <c r="T30" s="112"/>
      <c r="U30" s="113"/>
      <c r="V30" s="113">
        <v>955</v>
      </c>
      <c r="W30" s="113">
        <v>787</v>
      </c>
      <c r="X30" s="113">
        <v>633</v>
      </c>
      <c r="Y30" s="109">
        <v>751</v>
      </c>
      <c r="Z30" s="109">
        <v>1005</v>
      </c>
      <c r="AB30" s="114">
        <f t="shared" si="2"/>
        <v>9.0499774876181896E-2</v>
      </c>
    </row>
    <row r="31" spans="1:28" x14ac:dyDescent="0.25">
      <c r="S31" s="112" t="s">
        <v>77</v>
      </c>
      <c r="T31" s="112"/>
      <c r="U31" s="113"/>
      <c r="V31" s="113">
        <v>892</v>
      </c>
      <c r="W31" s="113">
        <v>1071</v>
      </c>
      <c r="X31" s="113">
        <v>1338</v>
      </c>
      <c r="Y31" s="109">
        <v>1642</v>
      </c>
      <c r="Z31" s="109">
        <v>1741</v>
      </c>
      <c r="AB31" s="114">
        <f t="shared" si="2"/>
        <v>0.15677622692480864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136</v>
      </c>
      <c r="W32" s="113">
        <v>101</v>
      </c>
      <c r="X32" s="113">
        <v>66</v>
      </c>
      <c r="Y32" s="109">
        <v>88</v>
      </c>
      <c r="Z32" s="109">
        <v>78</v>
      </c>
      <c r="AB32" s="114">
        <f t="shared" si="2"/>
        <v>7.0238631247185948E-3</v>
      </c>
    </row>
    <row r="33" spans="19:32" x14ac:dyDescent="0.25">
      <c r="S33" s="112" t="s">
        <v>79</v>
      </c>
      <c r="T33" s="112"/>
      <c r="U33" s="113"/>
      <c r="V33" s="113">
        <v>607</v>
      </c>
      <c r="W33" s="113">
        <v>520</v>
      </c>
      <c r="X33" s="113">
        <v>417</v>
      </c>
      <c r="Y33" s="109">
        <v>514</v>
      </c>
      <c r="Z33" s="109">
        <v>676</v>
      </c>
      <c r="AB33" s="114">
        <f t="shared" si="2"/>
        <v>6.0873480414227826E-2</v>
      </c>
    </row>
    <row r="34" spans="19:32" x14ac:dyDescent="0.25">
      <c r="S34" s="115" t="s">
        <v>53</v>
      </c>
      <c r="T34" s="115"/>
      <c r="U34" s="116"/>
      <c r="V34" s="116">
        <v>10163</v>
      </c>
      <c r="W34" s="116">
        <v>10141</v>
      </c>
      <c r="X34" s="116">
        <v>8807</v>
      </c>
      <c r="Y34" s="117">
        <v>10094</v>
      </c>
      <c r="Z34" s="117">
        <v>11105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5314</v>
      </c>
      <c r="W37" s="109">
        <v>5279</v>
      </c>
      <c r="X37" s="109">
        <v>4468</v>
      </c>
      <c r="Y37" s="109">
        <v>5304</v>
      </c>
      <c r="Z37" s="109">
        <v>5516</v>
      </c>
      <c r="AB37" s="129">
        <f>Z37/Z40*100</f>
        <v>77.635467980295573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1374</v>
      </c>
      <c r="W38" s="109">
        <v>1328</v>
      </c>
      <c r="X38" s="109">
        <v>1267</v>
      </c>
      <c r="Y38" s="109">
        <v>1407</v>
      </c>
      <c r="Z38" s="109">
        <v>1589</v>
      </c>
      <c r="AB38" s="129">
        <f>Z38/Z40*100</f>
        <v>22.364532019704434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6688</v>
      </c>
      <c r="W40" s="109">
        <v>6607</v>
      </c>
      <c r="X40" s="109">
        <v>5735</v>
      </c>
      <c r="Y40" s="109">
        <v>6711</v>
      </c>
      <c r="Z40" s="109">
        <v>7105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11</v>
      </c>
      <c r="W44" s="109">
        <v>7</v>
      </c>
      <c r="X44" s="109">
        <v>10</v>
      </c>
      <c r="Y44" s="109">
        <v>16</v>
      </c>
      <c r="Z44" s="109">
        <v>18</v>
      </c>
    </row>
    <row r="45" spans="19:32" x14ac:dyDescent="0.25">
      <c r="S45" s="112" t="s">
        <v>37</v>
      </c>
      <c r="T45" s="112"/>
      <c r="U45" s="109"/>
      <c r="V45" s="109">
        <v>94</v>
      </c>
      <c r="W45" s="109">
        <v>97</v>
      </c>
      <c r="X45" s="109">
        <v>95</v>
      </c>
      <c r="Y45" s="109">
        <v>106</v>
      </c>
      <c r="Z45" s="109">
        <v>136</v>
      </c>
    </row>
    <row r="46" spans="19:32" x14ac:dyDescent="0.25">
      <c r="S46" s="112" t="s">
        <v>38</v>
      </c>
      <c r="T46" s="112"/>
      <c r="U46" s="109"/>
      <c r="V46" s="109">
        <v>353</v>
      </c>
      <c r="W46" s="109">
        <v>339</v>
      </c>
      <c r="X46" s="109">
        <v>281</v>
      </c>
      <c r="Y46" s="109">
        <v>322</v>
      </c>
      <c r="Z46" s="109">
        <v>277</v>
      </c>
    </row>
    <row r="47" spans="19:32" x14ac:dyDescent="0.25">
      <c r="S47" s="112" t="s">
        <v>39</v>
      </c>
      <c r="T47" s="112"/>
      <c r="U47" s="109"/>
      <c r="V47" s="109">
        <v>559</v>
      </c>
      <c r="W47" s="109">
        <v>565</v>
      </c>
      <c r="X47" s="109">
        <v>469</v>
      </c>
      <c r="Y47" s="109">
        <v>492</v>
      </c>
      <c r="Z47" s="109">
        <v>537</v>
      </c>
    </row>
    <row r="48" spans="19:32" x14ac:dyDescent="0.25">
      <c r="S48" s="112" t="s">
        <v>40</v>
      </c>
      <c r="T48" s="112"/>
      <c r="U48" s="109"/>
      <c r="V48" s="109">
        <v>922</v>
      </c>
      <c r="W48" s="109">
        <v>873</v>
      </c>
      <c r="X48" s="109">
        <v>749</v>
      </c>
      <c r="Y48" s="109">
        <v>922</v>
      </c>
      <c r="Z48" s="109">
        <v>874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718</v>
      </c>
      <c r="W49" s="109">
        <v>764</v>
      </c>
      <c r="X49" s="109">
        <v>674</v>
      </c>
      <c r="Y49" s="109">
        <v>805</v>
      </c>
      <c r="Z49" s="109">
        <v>936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Katherine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566</v>
      </c>
      <c r="W50" s="109">
        <v>574</v>
      </c>
      <c r="X50" s="109">
        <v>559</v>
      </c>
      <c r="Y50" s="109">
        <v>642</v>
      </c>
      <c r="Z50" s="109">
        <v>699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452</v>
      </c>
      <c r="W51" s="109">
        <v>409</v>
      </c>
      <c r="X51" s="109">
        <v>357</v>
      </c>
      <c r="Y51" s="109">
        <v>406</v>
      </c>
      <c r="Z51" s="109">
        <v>473</v>
      </c>
    </row>
    <row r="52" spans="1:26" ht="15" customHeight="1" x14ac:dyDescent="0.25">
      <c r="S52" s="112" t="s">
        <v>44</v>
      </c>
      <c r="T52" s="112"/>
      <c r="U52" s="109"/>
      <c r="V52" s="109">
        <v>462</v>
      </c>
      <c r="W52" s="109">
        <v>465</v>
      </c>
      <c r="X52" s="109">
        <v>364</v>
      </c>
      <c r="Y52" s="109">
        <v>435</v>
      </c>
      <c r="Z52" s="109">
        <v>443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412</v>
      </c>
      <c r="W53" s="109">
        <v>422</v>
      </c>
      <c r="X53" s="109">
        <v>363</v>
      </c>
      <c r="Y53" s="109">
        <v>412</v>
      </c>
      <c r="Z53" s="109">
        <v>467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337</v>
      </c>
      <c r="W54" s="109">
        <v>374</v>
      </c>
      <c r="X54" s="109">
        <v>271</v>
      </c>
      <c r="Y54" s="109">
        <v>346</v>
      </c>
      <c r="Z54" s="109">
        <v>366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211</v>
      </c>
      <c r="W55" s="109">
        <v>227</v>
      </c>
      <c r="X55" s="109">
        <v>192</v>
      </c>
      <c r="Y55" s="109">
        <v>265</v>
      </c>
      <c r="Z55" s="109">
        <v>288</v>
      </c>
    </row>
    <row r="56" spans="1:26" ht="15" customHeight="1" x14ac:dyDescent="0.25">
      <c r="S56" s="112" t="s">
        <v>48</v>
      </c>
      <c r="T56" s="112"/>
      <c r="U56" s="109"/>
      <c r="V56" s="109">
        <v>149</v>
      </c>
      <c r="W56" s="109">
        <v>150</v>
      </c>
      <c r="X56" s="109">
        <v>113</v>
      </c>
      <c r="Y56" s="109">
        <v>131</v>
      </c>
      <c r="Z56" s="109">
        <v>184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62</v>
      </c>
      <c r="W57" s="109">
        <v>60</v>
      </c>
      <c r="X57" s="109">
        <v>48</v>
      </c>
      <c r="Y57" s="109">
        <v>55</v>
      </c>
      <c r="Z57" s="109">
        <v>75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19</v>
      </c>
      <c r="W58" s="109">
        <v>20</v>
      </c>
      <c r="X58" s="109">
        <v>17</v>
      </c>
      <c r="Y58" s="109">
        <v>28</v>
      </c>
      <c r="Z58" s="109">
        <v>30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5</v>
      </c>
      <c r="W59" s="109">
        <v>0</v>
      </c>
      <c r="X59" s="109">
        <v>0</v>
      </c>
      <c r="Y59" s="109">
        <v>4</v>
      </c>
      <c r="Z59" s="109">
        <v>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4</v>
      </c>
      <c r="Z60" s="109">
        <v>2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5321</v>
      </c>
      <c r="W61" s="109">
        <v>5355</v>
      </c>
      <c r="X61" s="109">
        <v>4550</v>
      </c>
      <c r="Y61" s="109">
        <v>5388</v>
      </c>
      <c r="Z61" s="109">
        <v>5810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20</v>
      </c>
      <c r="W63" s="109">
        <v>15</v>
      </c>
      <c r="X63" s="109">
        <v>0</v>
      </c>
      <c r="Y63" s="109">
        <v>12</v>
      </c>
      <c r="Z63" s="109">
        <v>22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104</v>
      </c>
      <c r="W64" s="109">
        <v>113</v>
      </c>
      <c r="X64" s="109">
        <v>3</v>
      </c>
      <c r="Y64" s="109">
        <v>111</v>
      </c>
      <c r="Z64" s="109">
        <v>121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Katherine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315</v>
      </c>
      <c r="W65" s="109">
        <v>309</v>
      </c>
      <c r="X65" s="109">
        <v>39</v>
      </c>
      <c r="Y65" s="109">
        <v>260</v>
      </c>
      <c r="Z65" s="109">
        <v>330</v>
      </c>
    </row>
    <row r="66" spans="1:26" x14ac:dyDescent="0.25">
      <c r="S66" s="112" t="s">
        <v>39</v>
      </c>
      <c r="T66" s="112"/>
      <c r="U66" s="109"/>
      <c r="V66" s="109">
        <v>530</v>
      </c>
      <c r="W66" s="109">
        <v>500</v>
      </c>
      <c r="X66" s="109">
        <v>92</v>
      </c>
      <c r="Y66" s="109">
        <v>415</v>
      </c>
      <c r="Z66" s="109">
        <v>441</v>
      </c>
    </row>
    <row r="67" spans="1:26" x14ac:dyDescent="0.25">
      <c r="S67" s="112" t="s">
        <v>40</v>
      </c>
      <c r="T67" s="112"/>
      <c r="U67" s="109"/>
      <c r="V67" s="109">
        <v>846</v>
      </c>
      <c r="W67" s="109">
        <v>841</v>
      </c>
      <c r="X67" s="109">
        <v>102</v>
      </c>
      <c r="Y67" s="109">
        <v>871</v>
      </c>
      <c r="Z67" s="109">
        <v>881</v>
      </c>
    </row>
    <row r="68" spans="1:26" x14ac:dyDescent="0.25">
      <c r="S68" s="112" t="s">
        <v>41</v>
      </c>
      <c r="T68" s="112"/>
      <c r="U68" s="109"/>
      <c r="V68" s="109">
        <v>672</v>
      </c>
      <c r="W68" s="109">
        <v>674</v>
      </c>
      <c r="X68" s="109">
        <v>117</v>
      </c>
      <c r="Y68" s="109">
        <v>697</v>
      </c>
      <c r="Z68" s="109">
        <v>828</v>
      </c>
    </row>
    <row r="69" spans="1:26" x14ac:dyDescent="0.25">
      <c r="S69" s="112" t="s">
        <v>42</v>
      </c>
      <c r="T69" s="112"/>
      <c r="U69" s="109"/>
      <c r="V69" s="109">
        <v>456</v>
      </c>
      <c r="W69" s="109">
        <v>452</v>
      </c>
      <c r="X69" s="109">
        <v>141</v>
      </c>
      <c r="Y69" s="109">
        <v>465</v>
      </c>
      <c r="Z69" s="109">
        <v>606</v>
      </c>
    </row>
    <row r="70" spans="1:26" x14ac:dyDescent="0.25">
      <c r="S70" s="112" t="s">
        <v>43</v>
      </c>
      <c r="T70" s="112"/>
      <c r="U70" s="109"/>
      <c r="V70" s="109">
        <v>433</v>
      </c>
      <c r="W70" s="109">
        <v>369</v>
      </c>
      <c r="X70" s="109">
        <v>116</v>
      </c>
      <c r="Y70" s="109">
        <v>379</v>
      </c>
      <c r="Z70" s="109">
        <v>427</v>
      </c>
    </row>
    <row r="71" spans="1:26" x14ac:dyDescent="0.25">
      <c r="S71" s="112" t="s">
        <v>44</v>
      </c>
      <c r="T71" s="112"/>
      <c r="U71" s="109"/>
      <c r="V71" s="109">
        <v>485</v>
      </c>
      <c r="W71" s="109">
        <v>462</v>
      </c>
      <c r="X71" s="109">
        <v>83</v>
      </c>
      <c r="Y71" s="109">
        <v>426</v>
      </c>
      <c r="Z71" s="109">
        <v>422</v>
      </c>
    </row>
    <row r="72" spans="1:26" x14ac:dyDescent="0.25">
      <c r="S72" s="112" t="s">
        <v>45</v>
      </c>
      <c r="T72" s="112"/>
      <c r="U72" s="109"/>
      <c r="V72" s="109">
        <v>352</v>
      </c>
      <c r="W72" s="109">
        <v>375</v>
      </c>
      <c r="X72" s="109">
        <v>68</v>
      </c>
      <c r="Y72" s="109">
        <v>367</v>
      </c>
      <c r="Z72" s="109">
        <v>447</v>
      </c>
    </row>
    <row r="73" spans="1:26" x14ac:dyDescent="0.25">
      <c r="S73" s="112" t="s">
        <v>46</v>
      </c>
      <c r="T73" s="112"/>
      <c r="U73" s="109"/>
      <c r="V73" s="109">
        <v>327</v>
      </c>
      <c r="W73" s="109">
        <v>329</v>
      </c>
      <c r="X73" s="109">
        <v>79</v>
      </c>
      <c r="Y73" s="109">
        <v>305</v>
      </c>
      <c r="Z73" s="109">
        <v>340</v>
      </c>
    </row>
    <row r="74" spans="1:26" x14ac:dyDescent="0.25">
      <c r="S74" s="112" t="s">
        <v>47</v>
      </c>
      <c r="T74" s="112"/>
      <c r="U74" s="109"/>
      <c r="V74" s="109">
        <v>179</v>
      </c>
      <c r="W74" s="109">
        <v>204</v>
      </c>
      <c r="X74" s="109">
        <v>43</v>
      </c>
      <c r="Y74" s="109">
        <v>253</v>
      </c>
      <c r="Z74" s="109">
        <v>246</v>
      </c>
    </row>
    <row r="75" spans="1:26" x14ac:dyDescent="0.25">
      <c r="S75" s="112" t="s">
        <v>48</v>
      </c>
      <c r="T75" s="112"/>
      <c r="U75" s="109"/>
      <c r="V75" s="109">
        <v>86</v>
      </c>
      <c r="W75" s="109">
        <v>91</v>
      </c>
      <c r="X75" s="109">
        <v>16</v>
      </c>
      <c r="Y75" s="109">
        <v>92</v>
      </c>
      <c r="Z75" s="109">
        <v>108</v>
      </c>
    </row>
    <row r="76" spans="1:26" x14ac:dyDescent="0.25">
      <c r="S76" s="112" t="s">
        <v>49</v>
      </c>
      <c r="T76" s="112"/>
      <c r="U76" s="109"/>
      <c r="V76" s="109">
        <v>26</v>
      </c>
      <c r="W76" s="109">
        <v>35</v>
      </c>
      <c r="X76" s="109">
        <v>0</v>
      </c>
      <c r="Y76" s="109">
        <v>39</v>
      </c>
      <c r="Z76" s="109">
        <v>47</v>
      </c>
    </row>
    <row r="77" spans="1:26" x14ac:dyDescent="0.25">
      <c r="S77" s="112" t="s">
        <v>50</v>
      </c>
      <c r="T77" s="112"/>
      <c r="U77" s="109"/>
      <c r="V77" s="109">
        <v>16</v>
      </c>
      <c r="W77" s="109">
        <v>15</v>
      </c>
      <c r="X77" s="109">
        <v>0</v>
      </c>
      <c r="Y77" s="109">
        <v>15</v>
      </c>
      <c r="Z77" s="109">
        <v>9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7</v>
      </c>
      <c r="Z78" s="109">
        <v>3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2</v>
      </c>
    </row>
    <row r="80" spans="1:26" x14ac:dyDescent="0.25">
      <c r="S80" s="115" t="s">
        <v>53</v>
      </c>
      <c r="T80" s="115"/>
      <c r="U80" s="109"/>
      <c r="V80" s="109">
        <v>4848</v>
      </c>
      <c r="W80" s="109">
        <v>4785</v>
      </c>
      <c r="X80" s="109">
        <v>912</v>
      </c>
      <c r="Y80" s="109">
        <v>4702</v>
      </c>
      <c r="Z80" s="109">
        <v>5280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Katherine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371</v>
      </c>
      <c r="W83" s="109">
        <v>378</v>
      </c>
      <c r="X83" s="109">
        <v>364</v>
      </c>
      <c r="Y83" s="109">
        <v>420</v>
      </c>
      <c r="Z83" s="109">
        <v>426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318</v>
      </c>
      <c r="W84" s="109">
        <v>316</v>
      </c>
      <c r="X84" s="109">
        <v>271</v>
      </c>
      <c r="Y84" s="109">
        <v>288</v>
      </c>
      <c r="Z84" s="109">
        <v>336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555</v>
      </c>
      <c r="W85" s="109">
        <v>626</v>
      </c>
      <c r="X85" s="109">
        <v>582</v>
      </c>
      <c r="Y85" s="109">
        <v>609</v>
      </c>
      <c r="Z85" s="109">
        <v>600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11,105</v>
      </c>
      <c r="D86" s="93">
        <f t="shared" ref="D86:D91" si="4">AD4</f>
        <v>0.10015851000594411</v>
      </c>
      <c r="E86" s="94">
        <f t="shared" ref="E86:E91" si="5">AD4</f>
        <v>0.10015851000594411</v>
      </c>
      <c r="F86" s="93">
        <f t="shared" ref="F86:F91" si="6">AF4</f>
        <v>9.2366712571316123E-2</v>
      </c>
      <c r="G86" s="94">
        <f t="shared" ref="G86:G91" si="7">AF4</f>
        <v>9.2366712571316123E-2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575</v>
      </c>
      <c r="W86" s="109">
        <v>471</v>
      </c>
      <c r="X86" s="109">
        <v>403</v>
      </c>
      <c r="Y86" s="109">
        <v>484</v>
      </c>
      <c r="Z86" s="109">
        <v>553</v>
      </c>
    </row>
    <row r="87" spans="1:30" ht="15" customHeight="1" x14ac:dyDescent="0.25">
      <c r="A87" s="95" t="s">
        <v>4</v>
      </c>
      <c r="B87" s="48"/>
      <c r="C87" s="56" t="str">
        <f t="shared" si="3"/>
        <v>5,810</v>
      </c>
      <c r="D87" s="93">
        <f t="shared" si="4"/>
        <v>7.8722614184923767E-2</v>
      </c>
      <c r="E87" s="94">
        <f t="shared" si="5"/>
        <v>7.8722614184923767E-2</v>
      </c>
      <c r="F87" s="93">
        <f t="shared" si="6"/>
        <v>9.210526315789469E-2</v>
      </c>
      <c r="G87" s="94">
        <f t="shared" si="7"/>
        <v>9.210526315789469E-2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107</v>
      </c>
      <c r="W87" s="109">
        <v>106</v>
      </c>
      <c r="X87" s="109">
        <v>103</v>
      </c>
      <c r="Y87" s="109">
        <v>114</v>
      </c>
      <c r="Z87" s="109">
        <v>132</v>
      </c>
    </row>
    <row r="88" spans="1:30" ht="15" customHeight="1" x14ac:dyDescent="0.25">
      <c r="A88" s="95" t="s">
        <v>5</v>
      </c>
      <c r="B88" s="48"/>
      <c r="C88" s="56" t="str">
        <f t="shared" si="3"/>
        <v>5,280</v>
      </c>
      <c r="D88" s="93">
        <f t="shared" si="4"/>
        <v>0.12292641429179074</v>
      </c>
      <c r="E88" s="94">
        <f t="shared" si="5"/>
        <v>0.12292641429179074</v>
      </c>
      <c r="F88" s="93">
        <f t="shared" si="6"/>
        <v>8.8884306042483097E-2</v>
      </c>
      <c r="G88" s="94">
        <f t="shared" si="7"/>
        <v>8.8884306042483097E-2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97</v>
      </c>
      <c r="W88" s="109">
        <v>94</v>
      </c>
      <c r="X88" s="109">
        <v>97</v>
      </c>
      <c r="Y88" s="109">
        <v>105</v>
      </c>
      <c r="Z88" s="109">
        <v>102</v>
      </c>
    </row>
    <row r="89" spans="1:30" ht="15" customHeight="1" x14ac:dyDescent="0.25">
      <c r="A89" s="48" t="s">
        <v>6</v>
      </c>
      <c r="B89" s="48"/>
      <c r="C89" s="56" t="str">
        <f t="shared" si="3"/>
        <v>7,099</v>
      </c>
      <c r="D89" s="93">
        <f t="shared" si="4"/>
        <v>5.7500372411738443E-2</v>
      </c>
      <c r="E89" s="94">
        <f t="shared" si="5"/>
        <v>5.7500372411738443E-2</v>
      </c>
      <c r="F89" s="93">
        <f t="shared" si="6"/>
        <v>6.1136023916293025E-2</v>
      </c>
      <c r="G89" s="94">
        <f t="shared" si="7"/>
        <v>6.1136023916293025E-2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232</v>
      </c>
      <c r="W89" s="109">
        <v>257</v>
      </c>
      <c r="X89" s="109">
        <v>232</v>
      </c>
      <c r="Y89" s="109">
        <v>275</v>
      </c>
      <c r="Z89" s="109">
        <v>282</v>
      </c>
    </row>
    <row r="90" spans="1:30" ht="15" customHeight="1" x14ac:dyDescent="0.25">
      <c r="A90" s="48" t="s">
        <v>98</v>
      </c>
      <c r="B90" s="48"/>
      <c r="C90" s="56" t="str">
        <f t="shared" si="3"/>
        <v>$46,334</v>
      </c>
      <c r="D90" s="93">
        <f t="shared" si="4"/>
        <v>2.5912262009460729E-2</v>
      </c>
      <c r="E90" s="94">
        <f t="shared" si="5"/>
        <v>2.5912262009460729E-2</v>
      </c>
      <c r="F90" s="93">
        <f t="shared" si="6"/>
        <v>0.18974388865764746</v>
      </c>
      <c r="G90" s="94">
        <f t="shared" si="7"/>
        <v>0.18974388865764746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470</v>
      </c>
      <c r="W90" s="109">
        <v>401</v>
      </c>
      <c r="X90" s="109">
        <v>367</v>
      </c>
      <c r="Y90" s="109">
        <v>424</v>
      </c>
      <c r="Z90" s="109">
        <v>438</v>
      </c>
    </row>
    <row r="91" spans="1:30" ht="15" customHeight="1" x14ac:dyDescent="0.25">
      <c r="A91" s="48" t="s">
        <v>7</v>
      </c>
      <c r="B91" s="48"/>
      <c r="C91" s="56" t="str">
        <f t="shared" si="3"/>
        <v>$444.5 mil</v>
      </c>
      <c r="D91" s="93">
        <f t="shared" si="4"/>
        <v>0.10475075117474786</v>
      </c>
      <c r="E91" s="94">
        <f t="shared" si="5"/>
        <v>0.10475075117474786</v>
      </c>
      <c r="F91" s="93">
        <f t="shared" si="6"/>
        <v>0.30696597526390867</v>
      </c>
      <c r="G91" s="94">
        <f t="shared" si="7"/>
        <v>0.30696597526390867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3575</v>
      </c>
      <c r="W91" s="109">
        <v>3586</v>
      </c>
      <c r="X91" s="109">
        <v>3073</v>
      </c>
      <c r="Y91" s="109">
        <v>3686</v>
      </c>
      <c r="Z91" s="109">
        <v>3806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280</v>
      </c>
      <c r="W93" s="109">
        <v>316</v>
      </c>
      <c r="X93" s="109">
        <v>269</v>
      </c>
      <c r="Y93" s="109">
        <v>309</v>
      </c>
      <c r="Z93" s="109">
        <v>295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477</v>
      </c>
      <c r="W94" s="109">
        <v>510</v>
      </c>
      <c r="X94" s="109">
        <v>478</v>
      </c>
      <c r="Y94" s="109">
        <v>524</v>
      </c>
      <c r="Z94" s="109">
        <v>591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79</v>
      </c>
      <c r="W95" s="109">
        <v>85</v>
      </c>
      <c r="X95" s="109">
        <v>77</v>
      </c>
      <c r="Y95" s="109">
        <v>82</v>
      </c>
      <c r="Z95" s="109">
        <v>81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685</v>
      </c>
      <c r="W96" s="109">
        <v>612</v>
      </c>
      <c r="X96" s="109">
        <v>582</v>
      </c>
      <c r="Y96" s="109">
        <v>664</v>
      </c>
      <c r="Z96" s="109">
        <v>756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520</v>
      </c>
      <c r="W97" s="109">
        <v>552</v>
      </c>
      <c r="X97" s="109">
        <v>485</v>
      </c>
      <c r="Y97" s="109">
        <v>499</v>
      </c>
      <c r="Z97" s="109">
        <v>534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179</v>
      </c>
      <c r="W98" s="109">
        <v>166</v>
      </c>
      <c r="X98" s="109">
        <v>181</v>
      </c>
      <c r="Y98" s="109">
        <v>168</v>
      </c>
      <c r="Z98" s="109">
        <v>196</v>
      </c>
    </row>
    <row r="99" spans="1:32" ht="15" customHeight="1" x14ac:dyDescent="0.25">
      <c r="S99" s="112" t="s">
        <v>132</v>
      </c>
      <c r="T99" s="112"/>
      <c r="U99" s="109"/>
      <c r="V99" s="109">
        <v>15</v>
      </c>
      <c r="W99" s="109">
        <v>25</v>
      </c>
      <c r="X99" s="109">
        <v>30</v>
      </c>
      <c r="Y99" s="109">
        <v>25</v>
      </c>
      <c r="Z99" s="109">
        <v>36</v>
      </c>
    </row>
    <row r="100" spans="1:32" ht="15" customHeight="1" x14ac:dyDescent="0.25">
      <c r="S100" s="112" t="s">
        <v>58</v>
      </c>
      <c r="T100" s="112"/>
      <c r="U100" s="109"/>
      <c r="V100" s="109">
        <v>242</v>
      </c>
      <c r="W100" s="109">
        <v>204</v>
      </c>
      <c r="X100" s="109">
        <v>183</v>
      </c>
      <c r="Y100" s="109">
        <v>205</v>
      </c>
      <c r="Z100" s="109">
        <v>231</v>
      </c>
    </row>
    <row r="101" spans="1:32" x14ac:dyDescent="0.25">
      <c r="A101" s="16"/>
      <c r="S101" s="115" t="s">
        <v>53</v>
      </c>
      <c r="T101" s="115"/>
      <c r="U101" s="109"/>
      <c r="V101" s="109">
        <v>3117</v>
      </c>
      <c r="W101" s="109">
        <v>3025</v>
      </c>
      <c r="X101" s="109">
        <v>2662</v>
      </c>
      <c r="Y101" s="109">
        <v>3028</v>
      </c>
      <c r="Z101" s="109">
        <v>3286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6261</v>
      </c>
      <c r="W104" s="109">
        <v>6440</v>
      </c>
      <c r="X104" s="109">
        <v>5908</v>
      </c>
      <c r="Y104" s="109">
        <v>7139</v>
      </c>
      <c r="Z104" s="109">
        <v>7139</v>
      </c>
      <c r="AB104" s="106" t="str">
        <f>TEXT(Z104,"###,###")</f>
        <v>7,139</v>
      </c>
      <c r="AD104" s="127">
        <f>Z104/($Z$4)*100</f>
        <v>64.286357496623154</v>
      </c>
      <c r="AF104" s="106"/>
    </row>
    <row r="105" spans="1:32" x14ac:dyDescent="0.25">
      <c r="S105" s="112" t="s">
        <v>17</v>
      </c>
      <c r="T105" s="112"/>
      <c r="U105" s="109"/>
      <c r="V105" s="109">
        <v>3217</v>
      </c>
      <c r="W105" s="109">
        <v>2783</v>
      </c>
      <c r="X105" s="109">
        <v>2743</v>
      </c>
      <c r="Y105" s="109">
        <v>3059</v>
      </c>
      <c r="Z105" s="109">
        <v>3531</v>
      </c>
      <c r="AB105" s="106" t="str">
        <f>TEXT(Z105,"###,###")</f>
        <v>3,531</v>
      </c>
      <c r="AD105" s="127">
        <f>Z105/($Z$4)*100</f>
        <v>31.79648806843764</v>
      </c>
      <c r="AF105" s="106"/>
    </row>
    <row r="106" spans="1:32" x14ac:dyDescent="0.25">
      <c r="S106" s="115" t="s">
        <v>53</v>
      </c>
      <c r="T106" s="115"/>
      <c r="U106" s="117"/>
      <c r="V106" s="117">
        <v>9478</v>
      </c>
      <c r="W106" s="117">
        <v>9223</v>
      </c>
      <c r="X106" s="117">
        <v>8651</v>
      </c>
      <c r="Y106" s="117">
        <v>10198</v>
      </c>
      <c r="Z106" s="117">
        <v>10670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963</v>
      </c>
      <c r="W108" s="109">
        <v>1097</v>
      </c>
      <c r="X108" s="109">
        <v>841</v>
      </c>
      <c r="Y108" s="109">
        <v>1016</v>
      </c>
      <c r="Z108" s="109">
        <v>1150</v>
      </c>
      <c r="AB108" s="106" t="str">
        <f>TEXT(Z108,"###,###")</f>
        <v>1,150</v>
      </c>
      <c r="AD108" s="127">
        <f>Z108/($Z$4)*100</f>
        <v>10.355695632597929</v>
      </c>
      <c r="AF108" s="106"/>
    </row>
    <row r="109" spans="1:32" x14ac:dyDescent="0.25">
      <c r="S109" s="112" t="s">
        <v>20</v>
      </c>
      <c r="T109" s="112"/>
      <c r="U109" s="109"/>
      <c r="V109" s="109">
        <v>1593</v>
      </c>
      <c r="W109" s="109">
        <v>1759</v>
      </c>
      <c r="X109" s="109">
        <v>1279</v>
      </c>
      <c r="Y109" s="109">
        <v>1483</v>
      </c>
      <c r="Z109" s="109">
        <v>1741</v>
      </c>
      <c r="AB109" s="106" t="str">
        <f>TEXT(Z109,"###,###")</f>
        <v>1,741</v>
      </c>
      <c r="AD109" s="127">
        <f>Z109/($Z$4)*100</f>
        <v>15.677622692480863</v>
      </c>
      <c r="AF109" s="106"/>
    </row>
    <row r="110" spans="1:32" x14ac:dyDescent="0.25">
      <c r="S110" s="112" t="s">
        <v>21</v>
      </c>
      <c r="T110" s="112"/>
      <c r="U110" s="109"/>
      <c r="V110" s="109">
        <v>3207</v>
      </c>
      <c r="W110" s="109">
        <v>3052</v>
      </c>
      <c r="X110" s="109">
        <v>2561</v>
      </c>
      <c r="Y110" s="109">
        <v>3002</v>
      </c>
      <c r="Z110" s="109">
        <v>3254</v>
      </c>
      <c r="AB110" s="106" t="str">
        <f>TEXT(Z110,"###,###")</f>
        <v>3,254</v>
      </c>
      <c r="AD110" s="127">
        <f>Z110/($Z$4)*100</f>
        <v>29.30211616389014</v>
      </c>
      <c r="AF110" s="106"/>
    </row>
    <row r="111" spans="1:32" x14ac:dyDescent="0.25">
      <c r="S111" s="112" t="s">
        <v>22</v>
      </c>
      <c r="T111" s="112"/>
      <c r="U111" s="109"/>
      <c r="V111" s="109">
        <v>3650</v>
      </c>
      <c r="W111" s="109">
        <v>3361</v>
      </c>
      <c r="X111" s="109">
        <v>3778</v>
      </c>
      <c r="Y111" s="109">
        <v>4229</v>
      </c>
      <c r="Z111" s="109">
        <v>4550</v>
      </c>
      <c r="AB111" s="106" t="str">
        <f>TEXT(Z111,"###,###")</f>
        <v>4,550</v>
      </c>
      <c r="AD111" s="127">
        <f>Z111/($Z$4)*100</f>
        <v>40.972534894191803</v>
      </c>
      <c r="AF111" s="106"/>
    </row>
    <row r="112" spans="1:32" x14ac:dyDescent="0.25">
      <c r="S112" s="115" t="s">
        <v>53</v>
      </c>
      <c r="T112" s="115"/>
      <c r="U112" s="109"/>
      <c r="V112" s="109">
        <v>10163</v>
      </c>
      <c r="W112" s="109">
        <v>10140</v>
      </c>
      <c r="X112" s="109">
        <v>8804</v>
      </c>
      <c r="Y112" s="109">
        <v>10090</v>
      </c>
      <c r="Z112" s="109">
        <v>11105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38.18</v>
      </c>
      <c r="W118" s="128">
        <v>38.82</v>
      </c>
      <c r="X118" s="128">
        <v>38.39</v>
      </c>
      <c r="Y118" s="128">
        <v>38.96</v>
      </c>
      <c r="Z118" s="128">
        <v>39.270000000000003</v>
      </c>
      <c r="AB118" s="106" t="str">
        <f>TEXT(Z118,"##.0")</f>
        <v>39.3</v>
      </c>
    </row>
    <row r="120" spans="19:32" x14ac:dyDescent="0.25">
      <c r="S120" s="98" t="s">
        <v>100</v>
      </c>
      <c r="T120" s="109"/>
      <c r="U120" s="109"/>
      <c r="V120" s="109">
        <v>6175</v>
      </c>
      <c r="W120" s="109">
        <v>6052</v>
      </c>
      <c r="X120" s="109">
        <v>5286</v>
      </c>
      <c r="Y120" s="109">
        <v>6185</v>
      </c>
      <c r="Z120" s="109">
        <v>6495</v>
      </c>
      <c r="AB120" s="106" t="str">
        <f>TEXT(Z120,"###,###")</f>
        <v>6,495</v>
      </c>
    </row>
    <row r="121" spans="19:32" x14ac:dyDescent="0.25">
      <c r="S121" s="98" t="s">
        <v>101</v>
      </c>
      <c r="T121" s="109"/>
      <c r="U121" s="109"/>
      <c r="V121" s="109">
        <v>206</v>
      </c>
      <c r="W121" s="109">
        <v>217</v>
      </c>
      <c r="X121" s="109">
        <v>162</v>
      </c>
      <c r="Y121" s="109">
        <v>201</v>
      </c>
      <c r="Z121" s="109">
        <v>247</v>
      </c>
      <c r="AB121" s="106" t="str">
        <f>TEXT(Z121,"###,###")</f>
        <v>247</v>
      </c>
    </row>
    <row r="122" spans="19:32" x14ac:dyDescent="0.25">
      <c r="S122" s="98" t="s">
        <v>102</v>
      </c>
      <c r="T122" s="109"/>
      <c r="U122" s="109"/>
      <c r="V122" s="109">
        <v>309</v>
      </c>
      <c r="W122" s="109">
        <v>338</v>
      </c>
      <c r="X122" s="109">
        <v>287</v>
      </c>
      <c r="Y122" s="109">
        <v>324</v>
      </c>
      <c r="Z122" s="109">
        <v>361</v>
      </c>
      <c r="AB122" s="106" t="str">
        <f>TEXT(Z122,"###,###")</f>
        <v>361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6484</v>
      </c>
      <c r="W124" s="109">
        <v>6390</v>
      </c>
      <c r="X124" s="109">
        <v>5573</v>
      </c>
      <c r="Y124" s="109">
        <v>6509</v>
      </c>
      <c r="Z124" s="109">
        <v>6856</v>
      </c>
      <c r="AB124" s="106" t="str">
        <f>TEXT(Z124,"###,###")</f>
        <v>6,856</v>
      </c>
      <c r="AD124" s="124">
        <f>Z124/$Z$7*100</f>
        <v>96.576982673616001</v>
      </c>
    </row>
    <row r="125" spans="19:32" x14ac:dyDescent="0.25">
      <c r="S125" s="98" t="s">
        <v>104</v>
      </c>
      <c r="T125" s="109"/>
      <c r="U125" s="109"/>
      <c r="V125" s="109">
        <v>515</v>
      </c>
      <c r="W125" s="109">
        <v>555</v>
      </c>
      <c r="X125" s="109">
        <v>449</v>
      </c>
      <c r="Y125" s="109">
        <v>525</v>
      </c>
      <c r="Z125" s="109">
        <v>608</v>
      </c>
      <c r="AB125" s="106" t="str">
        <f>TEXT(Z125,"###,###")</f>
        <v>608</v>
      </c>
      <c r="AD125" s="124">
        <f>Z125/$Z$7*100</f>
        <v>8.5645865614875341</v>
      </c>
    </row>
    <row r="127" spans="19:32" x14ac:dyDescent="0.25">
      <c r="S127" s="98" t="s">
        <v>105</v>
      </c>
      <c r="T127" s="109"/>
      <c r="U127" s="109"/>
      <c r="V127" s="109">
        <v>3577</v>
      </c>
      <c r="W127" s="109">
        <v>3585</v>
      </c>
      <c r="X127" s="109">
        <v>3070</v>
      </c>
      <c r="Y127" s="109">
        <v>3686</v>
      </c>
      <c r="Z127" s="109">
        <v>3801</v>
      </c>
      <c r="AB127" s="106" t="str">
        <f>TEXT(Z127,"###,###")</f>
        <v>3,801</v>
      </c>
      <c r="AD127" s="124">
        <f>Z127/$Z$7*100</f>
        <v>53.542752500352165</v>
      </c>
    </row>
    <row r="128" spans="19:32" x14ac:dyDescent="0.25">
      <c r="S128" s="98" t="s">
        <v>106</v>
      </c>
      <c r="T128" s="109"/>
      <c r="U128" s="109"/>
      <c r="V128" s="109">
        <v>3116</v>
      </c>
      <c r="W128" s="109">
        <v>3024</v>
      </c>
      <c r="X128" s="109">
        <v>2663</v>
      </c>
      <c r="Y128" s="109">
        <v>3022</v>
      </c>
      <c r="Z128" s="109">
        <v>3286</v>
      </c>
      <c r="AB128" s="106" t="str">
        <f>TEXT(Z128,"###,###")</f>
        <v>3,286</v>
      </c>
      <c r="AD128" s="124">
        <f>Z128/$Z$7*100</f>
        <v>46.288209606986904</v>
      </c>
    </row>
    <row r="130" spans="19:20" x14ac:dyDescent="0.25">
      <c r="S130" s="98" t="s">
        <v>158</v>
      </c>
      <c r="T130" s="124">
        <v>91.491759402732782</v>
      </c>
    </row>
    <row r="131" spans="19:20" x14ac:dyDescent="0.25">
      <c r="S131" s="98" t="s">
        <v>159</v>
      </c>
      <c r="T131" s="124">
        <v>3.4793632906043106</v>
      </c>
    </row>
    <row r="132" spans="19:20" x14ac:dyDescent="0.25">
      <c r="S132" s="98" t="s">
        <v>160</v>
      </c>
      <c r="T132" s="124">
        <v>5.0852232708832235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333AB81-A142-469E-9112-6438987586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244F89-F9BD-4D7A-9BB9-AAB424F04F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6549A9C-98DA-4059-A829-BD2229C516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2A004E2-8597-4937-9C2D-938077A59B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D481-6624-46CB-A1F5-4E9F20AF4449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115</v>
      </c>
      <c r="T1" s="96"/>
      <c r="U1" s="96"/>
      <c r="V1" s="96"/>
      <c r="W1" s="96"/>
      <c r="X1" s="96"/>
      <c r="Y1" s="97" t="s">
        <v>117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115</v>
      </c>
      <c r="Y3" s="102" t="s">
        <v>117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13.10 Litchfield,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17820</v>
      </c>
      <c r="W4" s="105">
        <v>20309</v>
      </c>
      <c r="X4" s="105">
        <v>18895</v>
      </c>
      <c r="Y4" s="105">
        <v>19720</v>
      </c>
      <c r="Z4" s="105">
        <v>20451</v>
      </c>
      <c r="AB4" s="106" t="str">
        <f>TEXT(Z4,"###,###")</f>
        <v>20,451</v>
      </c>
      <c r="AD4" s="107">
        <f>Z4/Y4-1</f>
        <v>3.706896551724137E-2</v>
      </c>
      <c r="AF4" s="107">
        <f>Z4/V4-1</f>
        <v>0.14764309764309758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9819</v>
      </c>
      <c r="W5" s="105">
        <v>11461</v>
      </c>
      <c r="X5" s="105">
        <v>10460</v>
      </c>
      <c r="Y5" s="105">
        <v>11068</v>
      </c>
      <c r="Z5" s="105">
        <v>11403</v>
      </c>
      <c r="AB5" s="106" t="str">
        <f>TEXT(Z5,"###,###")</f>
        <v>11,403</v>
      </c>
      <c r="AD5" s="107">
        <f t="shared" ref="AD5:AD9" si="0">Z5/Y5-1</f>
        <v>3.0267437658113572E-2</v>
      </c>
      <c r="AF5" s="107">
        <f t="shared" ref="AF5:AF9" si="1">Z5/V5-1</f>
        <v>0.16131989000916591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8000</v>
      </c>
      <c r="W6" s="105">
        <v>8851</v>
      </c>
      <c r="X6" s="105">
        <v>8438</v>
      </c>
      <c r="Y6" s="105">
        <v>8647</v>
      </c>
      <c r="Z6" s="105">
        <v>9025</v>
      </c>
      <c r="AB6" s="106" t="str">
        <f>TEXT(Z6,"###,###")</f>
        <v>9,025</v>
      </c>
      <c r="AD6" s="107">
        <f t="shared" si="0"/>
        <v>4.3714583092401949E-2</v>
      </c>
      <c r="AF6" s="107">
        <f t="shared" si="1"/>
        <v>0.12812500000000004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11940</v>
      </c>
      <c r="W7" s="105">
        <v>13779</v>
      </c>
      <c r="X7" s="105">
        <v>12736</v>
      </c>
      <c r="Y7" s="105">
        <v>13779</v>
      </c>
      <c r="Z7" s="105">
        <v>13897</v>
      </c>
      <c r="AB7" s="106" t="str">
        <f>TEXT(Z7,"###,###")</f>
        <v>13,897</v>
      </c>
      <c r="AD7" s="107">
        <f t="shared" si="0"/>
        <v>8.5637564409608569E-3</v>
      </c>
      <c r="AF7" s="107">
        <f t="shared" si="1"/>
        <v>0.16390284757118923</v>
      </c>
    </row>
    <row r="8" spans="1:32" ht="17.25" customHeight="1" x14ac:dyDescent="0.25">
      <c r="A8" s="61" t="s">
        <v>12</v>
      </c>
      <c r="B8" s="62"/>
      <c r="C8" s="28"/>
      <c r="D8" s="63" t="str">
        <f>AB4</f>
        <v>20,451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13,897</v>
      </c>
      <c r="P8" s="64"/>
      <c r="S8" s="104" t="s">
        <v>84</v>
      </c>
      <c r="T8" s="105"/>
      <c r="U8" s="105"/>
      <c r="V8" s="105">
        <v>55505.27</v>
      </c>
      <c r="W8" s="105">
        <v>57142.11</v>
      </c>
      <c r="X8" s="105">
        <v>56212.84</v>
      </c>
      <c r="Y8" s="105">
        <v>56461.95</v>
      </c>
      <c r="Z8" s="105">
        <v>58534</v>
      </c>
      <c r="AB8" s="106" t="str">
        <f>TEXT(Z8,"$###,###")</f>
        <v>$58,534</v>
      </c>
      <c r="AD8" s="107">
        <f t="shared" si="0"/>
        <v>3.6698165755876255E-2</v>
      </c>
      <c r="AF8" s="107">
        <f t="shared" si="1"/>
        <v>5.4566530349280384E-2</v>
      </c>
    </row>
    <row r="9" spans="1:32" x14ac:dyDescent="0.25">
      <c r="A9" s="29" t="s">
        <v>14</v>
      </c>
      <c r="B9" s="68"/>
      <c r="C9" s="69"/>
      <c r="D9" s="70">
        <f>AD104</f>
        <v>73.350936384528879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55.753040224508887</v>
      </c>
      <c r="P9" s="71" t="s">
        <v>85</v>
      </c>
      <c r="S9" s="104" t="s">
        <v>7</v>
      </c>
      <c r="T9" s="105"/>
      <c r="U9" s="105"/>
      <c r="V9" s="105">
        <v>822908181</v>
      </c>
      <c r="W9" s="105">
        <v>965279400</v>
      </c>
      <c r="X9" s="105">
        <v>897757146</v>
      </c>
      <c r="Y9" s="105">
        <v>964298169</v>
      </c>
      <c r="Z9" s="105">
        <v>1006733144</v>
      </c>
      <c r="AB9" s="106" t="str">
        <f>TEXT(Z9/1000000,"$#,###.0")&amp;" mil"</f>
        <v>$1,006.7 mil</v>
      </c>
      <c r="AD9" s="107">
        <f t="shared" si="0"/>
        <v>4.4006072358310222E-2</v>
      </c>
      <c r="AF9" s="107">
        <f t="shared" si="1"/>
        <v>0.22338453699246918</v>
      </c>
    </row>
    <row r="10" spans="1:32" x14ac:dyDescent="0.25">
      <c r="A10" s="29" t="s">
        <v>17</v>
      </c>
      <c r="B10" s="68"/>
      <c r="C10" s="69"/>
      <c r="D10" s="70">
        <f>AD105</f>
        <v>20.737372255635421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44.088652227099374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86.608620565589703</v>
      </c>
      <c r="P11" s="71" t="s">
        <v>85</v>
      </c>
      <c r="S11" s="104" t="s">
        <v>29</v>
      </c>
      <c r="T11" s="109"/>
      <c r="U11" s="109"/>
      <c r="V11" s="109">
        <v>16169</v>
      </c>
      <c r="W11" s="109">
        <v>18425</v>
      </c>
      <c r="X11" s="109">
        <v>17166</v>
      </c>
      <c r="Y11" s="109">
        <v>17817</v>
      </c>
      <c r="Z11" s="109">
        <v>18595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6.5697632582571774</v>
      </c>
      <c r="P12" s="71" t="s">
        <v>85</v>
      </c>
      <c r="S12" s="104" t="s">
        <v>30</v>
      </c>
      <c r="T12" s="109"/>
      <c r="U12" s="109"/>
      <c r="V12" s="109">
        <v>1654</v>
      </c>
      <c r="W12" s="109">
        <v>1878</v>
      </c>
      <c r="X12" s="109">
        <v>1727</v>
      </c>
      <c r="Y12" s="109">
        <v>1898</v>
      </c>
      <c r="Z12" s="109">
        <v>1856</v>
      </c>
    </row>
    <row r="13" spans="1:32" ht="15" customHeight="1" x14ac:dyDescent="0.25">
      <c r="A13" s="29" t="s">
        <v>19</v>
      </c>
      <c r="B13" s="69"/>
      <c r="C13" s="69"/>
      <c r="D13" s="70">
        <f>AD108</f>
        <v>14.04821280133001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6.7640497949197673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17.334115691164246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41.6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23.265365996772776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17.71268173312221</v>
      </c>
      <c r="P15" s="71" t="s">
        <v>85</v>
      </c>
      <c r="S15" s="112" t="s">
        <v>61</v>
      </c>
      <c r="T15" s="112"/>
      <c r="U15" s="113"/>
      <c r="V15" s="113">
        <v>750</v>
      </c>
      <c r="W15" s="113">
        <v>843</v>
      </c>
      <c r="X15" s="113">
        <v>786</v>
      </c>
      <c r="Y15" s="109">
        <v>921</v>
      </c>
      <c r="Z15" s="109">
        <v>827</v>
      </c>
      <c r="AB15" s="114">
        <f t="shared" ref="AB15:AB34" si="2">IF(Z15="np",0,Z15/$Z$34)</f>
        <v>4.0438120385311228E-2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39.611754926409468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82.28731826687779</v>
      </c>
      <c r="P16" s="36" t="s">
        <v>85</v>
      </c>
      <c r="S16" s="112" t="s">
        <v>62</v>
      </c>
      <c r="T16" s="112"/>
      <c r="U16" s="113"/>
      <c r="V16" s="113">
        <v>306</v>
      </c>
      <c r="W16" s="113">
        <v>450</v>
      </c>
      <c r="X16" s="113">
        <v>510</v>
      </c>
      <c r="Y16" s="109">
        <v>589</v>
      </c>
      <c r="Z16" s="109">
        <v>649</v>
      </c>
      <c r="AB16" s="114">
        <f t="shared" si="2"/>
        <v>3.1734389516405066E-2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660</v>
      </c>
      <c r="W17" s="113">
        <v>886</v>
      </c>
      <c r="X17" s="113">
        <v>807</v>
      </c>
      <c r="Y17" s="109">
        <v>840</v>
      </c>
      <c r="Z17" s="109">
        <v>862</v>
      </c>
      <c r="AB17" s="114">
        <f t="shared" si="2"/>
        <v>4.2149528140433233E-2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205</v>
      </c>
      <c r="W18" s="113">
        <v>238</v>
      </c>
      <c r="X18" s="113">
        <v>232</v>
      </c>
      <c r="Y18" s="109">
        <v>237</v>
      </c>
      <c r="Z18" s="109">
        <v>227</v>
      </c>
      <c r="AB18" s="114">
        <f t="shared" si="2"/>
        <v>1.1099701726076964E-2</v>
      </c>
    </row>
    <row r="19" spans="1:28" x14ac:dyDescent="0.25">
      <c r="A19" s="60" t="str">
        <f>$S$1&amp;" ("&amp;$V$2&amp;" to "&amp;$Z$2&amp;")"</f>
        <v>Litchfield (2016-17 to 2020-21)</v>
      </c>
      <c r="B19" s="60"/>
      <c r="C19" s="60"/>
      <c r="D19" s="60"/>
      <c r="E19" s="60"/>
      <c r="F19" s="60"/>
      <c r="G19" s="60" t="str">
        <f>$S$1&amp;" ("&amp;$V$2&amp;" to "&amp;$Z$2&amp;")"</f>
        <v>Litchfield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2884</v>
      </c>
      <c r="W19" s="113">
        <v>3486</v>
      </c>
      <c r="X19" s="113">
        <v>2903</v>
      </c>
      <c r="Y19" s="109">
        <v>2962</v>
      </c>
      <c r="Z19" s="109">
        <v>3124</v>
      </c>
      <c r="AB19" s="114">
        <f t="shared" si="2"/>
        <v>0.15275536648574642</v>
      </c>
    </row>
    <row r="20" spans="1:28" x14ac:dyDescent="0.25">
      <c r="S20" s="112" t="s">
        <v>66</v>
      </c>
      <c r="T20" s="112"/>
      <c r="U20" s="113"/>
      <c r="V20" s="113">
        <v>594</v>
      </c>
      <c r="W20" s="113">
        <v>641</v>
      </c>
      <c r="X20" s="113">
        <v>586</v>
      </c>
      <c r="Y20" s="109">
        <v>635</v>
      </c>
      <c r="Z20" s="109">
        <v>629</v>
      </c>
      <c r="AB20" s="114">
        <f t="shared" si="2"/>
        <v>3.0756442227763924E-2</v>
      </c>
    </row>
    <row r="21" spans="1:28" x14ac:dyDescent="0.25">
      <c r="S21" s="112" t="s">
        <v>67</v>
      </c>
      <c r="T21" s="112"/>
      <c r="U21" s="113"/>
      <c r="V21" s="113">
        <v>1241</v>
      </c>
      <c r="W21" s="113">
        <v>1493</v>
      </c>
      <c r="X21" s="113">
        <v>1346</v>
      </c>
      <c r="Y21" s="109">
        <v>1414</v>
      </c>
      <c r="Z21" s="109">
        <v>1476</v>
      </c>
      <c r="AB21" s="114">
        <f t="shared" si="2"/>
        <v>7.2172509901716295E-2</v>
      </c>
    </row>
    <row r="22" spans="1:28" x14ac:dyDescent="0.25">
      <c r="S22" s="112" t="s">
        <v>68</v>
      </c>
      <c r="T22" s="112"/>
      <c r="U22" s="113"/>
      <c r="V22" s="113">
        <v>958</v>
      </c>
      <c r="W22" s="113">
        <v>1102</v>
      </c>
      <c r="X22" s="113">
        <v>984</v>
      </c>
      <c r="Y22" s="109">
        <v>971</v>
      </c>
      <c r="Z22" s="109">
        <v>1199</v>
      </c>
      <c r="AB22" s="114">
        <f t="shared" si="2"/>
        <v>5.8627939954036479E-2</v>
      </c>
    </row>
    <row r="23" spans="1:28" x14ac:dyDescent="0.25">
      <c r="S23" s="112" t="s">
        <v>69</v>
      </c>
      <c r="T23" s="112"/>
      <c r="U23" s="113"/>
      <c r="V23" s="113">
        <v>894</v>
      </c>
      <c r="W23" s="113">
        <v>1021</v>
      </c>
      <c r="X23" s="113">
        <v>979</v>
      </c>
      <c r="Y23" s="109">
        <v>980</v>
      </c>
      <c r="Z23" s="109">
        <v>1035</v>
      </c>
      <c r="AB23" s="114">
        <f t="shared" si="2"/>
        <v>5.0608772187179109E-2</v>
      </c>
    </row>
    <row r="24" spans="1:28" x14ac:dyDescent="0.25">
      <c r="S24" s="112" t="s">
        <v>70</v>
      </c>
      <c r="T24" s="112"/>
      <c r="U24" s="113"/>
      <c r="V24" s="113">
        <v>76</v>
      </c>
      <c r="W24" s="113">
        <v>79</v>
      </c>
      <c r="X24" s="113">
        <v>63</v>
      </c>
      <c r="Y24" s="109">
        <v>61</v>
      </c>
      <c r="Z24" s="109">
        <v>67</v>
      </c>
      <c r="AB24" s="114">
        <f t="shared" si="2"/>
        <v>3.2761234169478267E-3</v>
      </c>
    </row>
    <row r="25" spans="1:28" x14ac:dyDescent="0.25">
      <c r="S25" s="112" t="s">
        <v>71</v>
      </c>
      <c r="T25" s="112"/>
      <c r="U25" s="113"/>
      <c r="V25" s="113">
        <v>304</v>
      </c>
      <c r="W25" s="113">
        <v>320</v>
      </c>
      <c r="X25" s="113">
        <v>279</v>
      </c>
      <c r="Y25" s="109">
        <v>285</v>
      </c>
      <c r="Z25" s="109">
        <v>309</v>
      </c>
      <c r="AB25" s="114">
        <f t="shared" si="2"/>
        <v>1.5109285609505647E-2</v>
      </c>
    </row>
    <row r="26" spans="1:28" x14ac:dyDescent="0.25">
      <c r="S26" s="112" t="s">
        <v>72</v>
      </c>
      <c r="T26" s="112"/>
      <c r="U26" s="113"/>
      <c r="V26" s="113">
        <v>321</v>
      </c>
      <c r="W26" s="113">
        <v>376</v>
      </c>
      <c r="X26" s="113">
        <v>387</v>
      </c>
      <c r="Y26" s="109">
        <v>370</v>
      </c>
      <c r="Z26" s="109">
        <v>357</v>
      </c>
      <c r="AB26" s="114">
        <f t="shared" si="2"/>
        <v>1.7456359102244388E-2</v>
      </c>
    </row>
    <row r="27" spans="1:28" x14ac:dyDescent="0.25">
      <c r="S27" s="112" t="s">
        <v>73</v>
      </c>
      <c r="T27" s="112"/>
      <c r="U27" s="113"/>
      <c r="V27" s="113">
        <v>942</v>
      </c>
      <c r="W27" s="113">
        <v>1010</v>
      </c>
      <c r="X27" s="113">
        <v>955</v>
      </c>
      <c r="Y27" s="109">
        <v>975</v>
      </c>
      <c r="Z27" s="109">
        <v>1039</v>
      </c>
      <c r="AB27" s="114">
        <f t="shared" si="2"/>
        <v>5.0804361644907342E-2</v>
      </c>
    </row>
    <row r="28" spans="1:28" x14ac:dyDescent="0.25">
      <c r="S28" s="112" t="s">
        <v>74</v>
      </c>
      <c r="T28" s="112"/>
      <c r="U28" s="113"/>
      <c r="V28" s="113">
        <v>1267</v>
      </c>
      <c r="W28" s="113">
        <v>1564</v>
      </c>
      <c r="X28" s="113">
        <v>1591</v>
      </c>
      <c r="Y28" s="109">
        <v>1667</v>
      </c>
      <c r="Z28" s="109">
        <v>1528</v>
      </c>
      <c r="AB28" s="114">
        <f t="shared" si="2"/>
        <v>7.4715172852183265E-2</v>
      </c>
    </row>
    <row r="29" spans="1:28" x14ac:dyDescent="0.25">
      <c r="S29" s="112" t="s">
        <v>75</v>
      </c>
      <c r="T29" s="112"/>
      <c r="U29" s="113"/>
      <c r="V29" s="113">
        <v>1793</v>
      </c>
      <c r="W29" s="113">
        <v>2022</v>
      </c>
      <c r="X29" s="113">
        <v>1960</v>
      </c>
      <c r="Y29" s="109">
        <v>2176</v>
      </c>
      <c r="Z29" s="109">
        <v>2315</v>
      </c>
      <c r="AB29" s="114">
        <f t="shared" si="2"/>
        <v>0.11319739866021221</v>
      </c>
    </row>
    <row r="30" spans="1:28" x14ac:dyDescent="0.25">
      <c r="S30" s="112" t="s">
        <v>76</v>
      </c>
      <c r="T30" s="112"/>
      <c r="U30" s="113"/>
      <c r="V30" s="113">
        <v>1273</v>
      </c>
      <c r="W30" s="113">
        <v>1355</v>
      </c>
      <c r="X30" s="113">
        <v>1349</v>
      </c>
      <c r="Y30" s="109">
        <v>1310</v>
      </c>
      <c r="Z30" s="109">
        <v>1371</v>
      </c>
      <c r="AB30" s="114">
        <f t="shared" si="2"/>
        <v>6.7038286636350294E-2</v>
      </c>
    </row>
    <row r="31" spans="1:28" x14ac:dyDescent="0.25">
      <c r="S31" s="112" t="s">
        <v>77</v>
      </c>
      <c r="T31" s="112"/>
      <c r="U31" s="113"/>
      <c r="V31" s="113">
        <v>749</v>
      </c>
      <c r="W31" s="113">
        <v>865</v>
      </c>
      <c r="X31" s="113">
        <v>1206</v>
      </c>
      <c r="Y31" s="109">
        <v>1347</v>
      </c>
      <c r="Z31" s="109">
        <v>1458</v>
      </c>
      <c r="AB31" s="114">
        <f t="shared" si="2"/>
        <v>7.1292357341939269E-2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266</v>
      </c>
      <c r="W32" s="113">
        <v>407</v>
      </c>
      <c r="X32" s="113">
        <v>432</v>
      </c>
      <c r="Y32" s="109">
        <v>363</v>
      </c>
      <c r="Z32" s="109">
        <v>364</v>
      </c>
      <c r="AB32" s="114">
        <f t="shared" si="2"/>
        <v>1.7798640653268787E-2</v>
      </c>
    </row>
    <row r="33" spans="19:32" x14ac:dyDescent="0.25">
      <c r="S33" s="112" t="s">
        <v>79</v>
      </c>
      <c r="T33" s="112"/>
      <c r="U33" s="113"/>
      <c r="V33" s="113">
        <v>739</v>
      </c>
      <c r="W33" s="113">
        <v>802</v>
      </c>
      <c r="X33" s="113">
        <v>776</v>
      </c>
      <c r="Y33" s="109">
        <v>885</v>
      </c>
      <c r="Z33" s="109">
        <v>1017</v>
      </c>
      <c r="AB33" s="114">
        <f t="shared" si="2"/>
        <v>4.9728619627402083E-2</v>
      </c>
    </row>
    <row r="34" spans="19:32" x14ac:dyDescent="0.25">
      <c r="S34" s="115" t="s">
        <v>53</v>
      </c>
      <c r="T34" s="115"/>
      <c r="U34" s="116"/>
      <c r="V34" s="116">
        <v>17823</v>
      </c>
      <c r="W34" s="116">
        <v>20306</v>
      </c>
      <c r="X34" s="116">
        <v>18894</v>
      </c>
      <c r="Y34" s="117">
        <v>19721</v>
      </c>
      <c r="Z34" s="117">
        <v>20451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9977</v>
      </c>
      <c r="W37" s="109">
        <v>11655</v>
      </c>
      <c r="X37" s="109">
        <v>10481</v>
      </c>
      <c r="Y37" s="109">
        <v>11378</v>
      </c>
      <c r="Z37" s="109">
        <v>11433</v>
      </c>
      <c r="AB37" s="129">
        <f>Z37/Z40*100</f>
        <v>82.28731826687779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1965</v>
      </c>
      <c r="W38" s="109">
        <v>2120</v>
      </c>
      <c r="X38" s="109">
        <v>2253</v>
      </c>
      <c r="Y38" s="109">
        <v>2402</v>
      </c>
      <c r="Z38" s="109">
        <v>2461</v>
      </c>
      <c r="AB38" s="129">
        <f>Z38/Z40*100</f>
        <v>17.71268173312221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11942</v>
      </c>
      <c r="W40" s="109">
        <v>13775</v>
      </c>
      <c r="X40" s="109">
        <v>12734</v>
      </c>
      <c r="Y40" s="109">
        <v>13780</v>
      </c>
      <c r="Z40" s="109">
        <v>13894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13</v>
      </c>
      <c r="W44" s="109">
        <v>16</v>
      </c>
      <c r="X44" s="109">
        <v>19</v>
      </c>
      <c r="Y44" s="109">
        <v>22</v>
      </c>
      <c r="Z44" s="109">
        <v>21</v>
      </c>
    </row>
    <row r="45" spans="19:32" x14ac:dyDescent="0.25">
      <c r="S45" s="112" t="s">
        <v>37</v>
      </c>
      <c r="T45" s="112"/>
      <c r="U45" s="109"/>
      <c r="V45" s="109">
        <v>198</v>
      </c>
      <c r="W45" s="109">
        <v>308</v>
      </c>
      <c r="X45" s="109">
        <v>234</v>
      </c>
      <c r="Y45" s="109">
        <v>287</v>
      </c>
      <c r="Z45" s="109">
        <v>338</v>
      </c>
    </row>
    <row r="46" spans="19:32" x14ac:dyDescent="0.25">
      <c r="S46" s="112" t="s">
        <v>38</v>
      </c>
      <c r="T46" s="112"/>
      <c r="U46" s="109"/>
      <c r="V46" s="109">
        <v>630</v>
      </c>
      <c r="W46" s="109">
        <v>813</v>
      </c>
      <c r="X46" s="109">
        <v>697</v>
      </c>
      <c r="Y46" s="109">
        <v>681</v>
      </c>
      <c r="Z46" s="109">
        <v>836</v>
      </c>
    </row>
    <row r="47" spans="19:32" x14ac:dyDescent="0.25">
      <c r="S47" s="112" t="s">
        <v>39</v>
      </c>
      <c r="T47" s="112"/>
      <c r="U47" s="109"/>
      <c r="V47" s="109">
        <v>972</v>
      </c>
      <c r="W47" s="109">
        <v>1038</v>
      </c>
      <c r="X47" s="109">
        <v>929</v>
      </c>
      <c r="Y47" s="109">
        <v>985</v>
      </c>
      <c r="Z47" s="109">
        <v>1061</v>
      </c>
    </row>
    <row r="48" spans="19:32" x14ac:dyDescent="0.25">
      <c r="S48" s="112" t="s">
        <v>40</v>
      </c>
      <c r="T48" s="112"/>
      <c r="U48" s="109"/>
      <c r="V48" s="109">
        <v>1092</v>
      </c>
      <c r="W48" s="109">
        <v>1304</v>
      </c>
      <c r="X48" s="109">
        <v>1197</v>
      </c>
      <c r="Y48" s="109">
        <v>1244</v>
      </c>
      <c r="Z48" s="109">
        <v>1167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1083</v>
      </c>
      <c r="W49" s="109">
        <v>1178</v>
      </c>
      <c r="X49" s="109">
        <v>1096</v>
      </c>
      <c r="Y49" s="109">
        <v>1173</v>
      </c>
      <c r="Z49" s="109">
        <v>1235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Litchfield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922</v>
      </c>
      <c r="W50" s="109">
        <v>1040</v>
      </c>
      <c r="X50" s="109">
        <v>1073</v>
      </c>
      <c r="Y50" s="109">
        <v>1070</v>
      </c>
      <c r="Z50" s="109">
        <v>1087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1025</v>
      </c>
      <c r="W51" s="109">
        <v>1112</v>
      </c>
      <c r="X51" s="109">
        <v>975</v>
      </c>
      <c r="Y51" s="109">
        <v>1024</v>
      </c>
      <c r="Z51" s="109">
        <v>997</v>
      </c>
    </row>
    <row r="52" spans="1:26" ht="15" customHeight="1" x14ac:dyDescent="0.25">
      <c r="S52" s="112" t="s">
        <v>44</v>
      </c>
      <c r="T52" s="112"/>
      <c r="U52" s="109"/>
      <c r="V52" s="109">
        <v>1220</v>
      </c>
      <c r="W52" s="109">
        <v>1356</v>
      </c>
      <c r="X52" s="109">
        <v>1231</v>
      </c>
      <c r="Y52" s="109">
        <v>1169</v>
      </c>
      <c r="Z52" s="109">
        <v>1114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987</v>
      </c>
      <c r="W53" s="109">
        <v>1120</v>
      </c>
      <c r="X53" s="109">
        <v>1034</v>
      </c>
      <c r="Y53" s="109">
        <v>1156</v>
      </c>
      <c r="Z53" s="109">
        <v>1216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827</v>
      </c>
      <c r="W54" s="109">
        <v>1070</v>
      </c>
      <c r="X54" s="109">
        <v>954</v>
      </c>
      <c r="Y54" s="109">
        <v>1043</v>
      </c>
      <c r="Z54" s="109">
        <v>1028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498</v>
      </c>
      <c r="W55" s="109">
        <v>643</v>
      </c>
      <c r="X55" s="109">
        <v>617</v>
      </c>
      <c r="Y55" s="109">
        <v>690</v>
      </c>
      <c r="Z55" s="109">
        <v>741</v>
      </c>
    </row>
    <row r="56" spans="1:26" ht="15" customHeight="1" x14ac:dyDescent="0.25">
      <c r="S56" s="112" t="s">
        <v>48</v>
      </c>
      <c r="T56" s="112"/>
      <c r="U56" s="109"/>
      <c r="V56" s="109">
        <v>252</v>
      </c>
      <c r="W56" s="109">
        <v>289</v>
      </c>
      <c r="X56" s="109">
        <v>268</v>
      </c>
      <c r="Y56" s="109">
        <v>336</v>
      </c>
      <c r="Z56" s="109">
        <v>371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79</v>
      </c>
      <c r="W57" s="109">
        <v>121</v>
      </c>
      <c r="X57" s="109">
        <v>101</v>
      </c>
      <c r="Y57" s="109">
        <v>122</v>
      </c>
      <c r="Z57" s="109">
        <v>123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22</v>
      </c>
      <c r="W58" s="109">
        <v>35</v>
      </c>
      <c r="X58" s="109">
        <v>25</v>
      </c>
      <c r="Y58" s="109">
        <v>49</v>
      </c>
      <c r="Z58" s="109">
        <v>46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7</v>
      </c>
      <c r="W59" s="109">
        <v>9</v>
      </c>
      <c r="X59" s="109">
        <v>13</v>
      </c>
      <c r="Y59" s="109">
        <v>13</v>
      </c>
      <c r="Z59" s="109">
        <v>18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4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9817</v>
      </c>
      <c r="W61" s="109">
        <v>11458</v>
      </c>
      <c r="X61" s="109">
        <v>10460</v>
      </c>
      <c r="Y61" s="109">
        <v>11068</v>
      </c>
      <c r="Z61" s="109">
        <v>11403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11</v>
      </c>
      <c r="W63" s="109">
        <v>24</v>
      </c>
      <c r="X63" s="109">
        <v>9</v>
      </c>
      <c r="Y63" s="109">
        <v>25</v>
      </c>
      <c r="Z63" s="109">
        <v>42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258</v>
      </c>
      <c r="W64" s="109">
        <v>309</v>
      </c>
      <c r="X64" s="109">
        <v>110</v>
      </c>
      <c r="Y64" s="109">
        <v>291</v>
      </c>
      <c r="Z64" s="109">
        <v>352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Litchfield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566</v>
      </c>
      <c r="W65" s="109">
        <v>663</v>
      </c>
      <c r="X65" s="109">
        <v>254</v>
      </c>
      <c r="Y65" s="109">
        <v>622</v>
      </c>
      <c r="Z65" s="109">
        <v>679</v>
      </c>
    </row>
    <row r="66" spans="1:26" x14ac:dyDescent="0.25">
      <c r="S66" s="112" t="s">
        <v>39</v>
      </c>
      <c r="T66" s="112"/>
      <c r="U66" s="109"/>
      <c r="V66" s="109">
        <v>705</v>
      </c>
      <c r="W66" s="109">
        <v>794</v>
      </c>
      <c r="X66" s="109">
        <v>447</v>
      </c>
      <c r="Y66" s="109">
        <v>594</v>
      </c>
      <c r="Z66" s="109">
        <v>684</v>
      </c>
    </row>
    <row r="67" spans="1:26" x14ac:dyDescent="0.25">
      <c r="S67" s="112" t="s">
        <v>40</v>
      </c>
      <c r="T67" s="112"/>
      <c r="U67" s="109"/>
      <c r="V67" s="109">
        <v>835</v>
      </c>
      <c r="W67" s="109">
        <v>897</v>
      </c>
      <c r="X67" s="109">
        <v>782</v>
      </c>
      <c r="Y67" s="109">
        <v>840</v>
      </c>
      <c r="Z67" s="109">
        <v>857</v>
      </c>
    </row>
    <row r="68" spans="1:26" x14ac:dyDescent="0.25">
      <c r="S68" s="112" t="s">
        <v>41</v>
      </c>
      <c r="T68" s="112"/>
      <c r="U68" s="109"/>
      <c r="V68" s="109">
        <v>782</v>
      </c>
      <c r="W68" s="109">
        <v>857</v>
      </c>
      <c r="X68" s="109">
        <v>582</v>
      </c>
      <c r="Y68" s="109">
        <v>869</v>
      </c>
      <c r="Z68" s="109">
        <v>860</v>
      </c>
    </row>
    <row r="69" spans="1:26" x14ac:dyDescent="0.25">
      <c r="S69" s="112" t="s">
        <v>42</v>
      </c>
      <c r="T69" s="112"/>
      <c r="U69" s="109"/>
      <c r="V69" s="109">
        <v>824</v>
      </c>
      <c r="W69" s="109">
        <v>869</v>
      </c>
      <c r="X69" s="109">
        <v>429</v>
      </c>
      <c r="Y69" s="109">
        <v>894</v>
      </c>
      <c r="Z69" s="109">
        <v>931</v>
      </c>
    </row>
    <row r="70" spans="1:26" x14ac:dyDescent="0.25">
      <c r="S70" s="112" t="s">
        <v>43</v>
      </c>
      <c r="T70" s="112"/>
      <c r="U70" s="109"/>
      <c r="V70" s="109">
        <v>860</v>
      </c>
      <c r="W70" s="109">
        <v>952</v>
      </c>
      <c r="X70" s="109">
        <v>361</v>
      </c>
      <c r="Y70" s="109">
        <v>851</v>
      </c>
      <c r="Z70" s="109">
        <v>839</v>
      </c>
    </row>
    <row r="71" spans="1:26" x14ac:dyDescent="0.25">
      <c r="S71" s="112" t="s">
        <v>44</v>
      </c>
      <c r="T71" s="112"/>
      <c r="U71" s="109"/>
      <c r="V71" s="109">
        <v>1004</v>
      </c>
      <c r="W71" s="109">
        <v>1042</v>
      </c>
      <c r="X71" s="109">
        <v>384</v>
      </c>
      <c r="Y71" s="109">
        <v>1005</v>
      </c>
      <c r="Z71" s="109">
        <v>971</v>
      </c>
    </row>
    <row r="72" spans="1:26" x14ac:dyDescent="0.25">
      <c r="S72" s="112" t="s">
        <v>45</v>
      </c>
      <c r="T72" s="112"/>
      <c r="U72" s="109"/>
      <c r="V72" s="109">
        <v>875</v>
      </c>
      <c r="W72" s="109">
        <v>929</v>
      </c>
      <c r="X72" s="109">
        <v>305</v>
      </c>
      <c r="Y72" s="109">
        <v>1011</v>
      </c>
      <c r="Z72" s="109">
        <v>1040</v>
      </c>
    </row>
    <row r="73" spans="1:26" x14ac:dyDescent="0.25">
      <c r="S73" s="112" t="s">
        <v>46</v>
      </c>
      <c r="T73" s="112"/>
      <c r="U73" s="109"/>
      <c r="V73" s="109">
        <v>622</v>
      </c>
      <c r="W73" s="109">
        <v>759</v>
      </c>
      <c r="X73" s="109">
        <v>283</v>
      </c>
      <c r="Y73" s="109">
        <v>774</v>
      </c>
      <c r="Z73" s="109">
        <v>850</v>
      </c>
    </row>
    <row r="74" spans="1:26" x14ac:dyDescent="0.25">
      <c r="S74" s="112" t="s">
        <v>47</v>
      </c>
      <c r="T74" s="112"/>
      <c r="U74" s="109"/>
      <c r="V74" s="109">
        <v>401</v>
      </c>
      <c r="W74" s="109">
        <v>448</v>
      </c>
      <c r="X74" s="109">
        <v>182</v>
      </c>
      <c r="Y74" s="109">
        <v>498</v>
      </c>
      <c r="Z74" s="109">
        <v>524</v>
      </c>
    </row>
    <row r="75" spans="1:26" x14ac:dyDescent="0.25">
      <c r="S75" s="112" t="s">
        <v>48</v>
      </c>
      <c r="T75" s="112"/>
      <c r="U75" s="109"/>
      <c r="V75" s="109">
        <v>174</v>
      </c>
      <c r="W75" s="109">
        <v>223</v>
      </c>
      <c r="X75" s="109">
        <v>78</v>
      </c>
      <c r="Y75" s="109">
        <v>234</v>
      </c>
      <c r="Z75" s="109">
        <v>253</v>
      </c>
    </row>
    <row r="76" spans="1:26" x14ac:dyDescent="0.25">
      <c r="S76" s="112" t="s">
        <v>49</v>
      </c>
      <c r="T76" s="112"/>
      <c r="U76" s="109"/>
      <c r="V76" s="109">
        <v>63</v>
      </c>
      <c r="W76" s="109">
        <v>71</v>
      </c>
      <c r="X76" s="109">
        <v>36</v>
      </c>
      <c r="Y76" s="109">
        <v>120</v>
      </c>
      <c r="Z76" s="109">
        <v>101</v>
      </c>
    </row>
    <row r="77" spans="1:26" x14ac:dyDescent="0.25">
      <c r="S77" s="112" t="s">
        <v>50</v>
      </c>
      <c r="T77" s="112"/>
      <c r="U77" s="109"/>
      <c r="V77" s="109">
        <v>14</v>
      </c>
      <c r="W77" s="109">
        <v>13</v>
      </c>
      <c r="X77" s="109">
        <v>6</v>
      </c>
      <c r="Y77" s="109">
        <v>19</v>
      </c>
      <c r="Z77" s="109">
        <v>27</v>
      </c>
    </row>
    <row r="78" spans="1:26" x14ac:dyDescent="0.25">
      <c r="S78" s="112" t="s">
        <v>51</v>
      </c>
      <c r="T78" s="112"/>
      <c r="U78" s="109"/>
      <c r="V78" s="109">
        <v>6</v>
      </c>
      <c r="W78" s="109">
        <v>5</v>
      </c>
      <c r="X78" s="109">
        <v>4</v>
      </c>
      <c r="Y78" s="109">
        <v>5</v>
      </c>
      <c r="Z78" s="109">
        <v>10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6</v>
      </c>
      <c r="X79" s="109">
        <v>0</v>
      </c>
      <c r="Y79" s="109">
        <v>5</v>
      </c>
      <c r="Z79" s="109">
        <v>5</v>
      </c>
    </row>
    <row r="80" spans="1:26" x14ac:dyDescent="0.25">
      <c r="S80" s="115" t="s">
        <v>53</v>
      </c>
      <c r="T80" s="115"/>
      <c r="U80" s="109"/>
      <c r="V80" s="109">
        <v>8002</v>
      </c>
      <c r="W80" s="109">
        <v>8850</v>
      </c>
      <c r="X80" s="109">
        <v>4254</v>
      </c>
      <c r="Y80" s="109">
        <v>8646</v>
      </c>
      <c r="Z80" s="109">
        <v>9025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Litchfield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757</v>
      </c>
      <c r="W83" s="109">
        <v>810</v>
      </c>
      <c r="X83" s="109">
        <v>750</v>
      </c>
      <c r="Y83" s="109">
        <v>864</v>
      </c>
      <c r="Z83" s="109">
        <v>861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424</v>
      </c>
      <c r="W84" s="109">
        <v>471</v>
      </c>
      <c r="X84" s="109">
        <v>465</v>
      </c>
      <c r="Y84" s="109">
        <v>480</v>
      </c>
      <c r="Z84" s="109">
        <v>514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1803</v>
      </c>
      <c r="W85" s="109">
        <v>1984</v>
      </c>
      <c r="X85" s="109">
        <v>1923</v>
      </c>
      <c r="Y85" s="109">
        <v>1960</v>
      </c>
      <c r="Z85" s="109">
        <v>2019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20,451</v>
      </c>
      <c r="D86" s="93">
        <f t="shared" ref="D86:D91" si="4">AD4</f>
        <v>3.706896551724137E-2</v>
      </c>
      <c r="E86" s="94">
        <f t="shared" ref="E86:E91" si="5">AD4</f>
        <v>3.706896551724137E-2</v>
      </c>
      <c r="F86" s="93">
        <f t="shared" ref="F86:F91" si="6">AF4</f>
        <v>0.14764309764309758</v>
      </c>
      <c r="G86" s="94">
        <f t="shared" ref="G86:G91" si="7">AF4</f>
        <v>0.14764309764309758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415</v>
      </c>
      <c r="W86" s="109">
        <v>553</v>
      </c>
      <c r="X86" s="109">
        <v>490</v>
      </c>
      <c r="Y86" s="109">
        <v>586</v>
      </c>
      <c r="Z86" s="109">
        <v>612</v>
      </c>
    </row>
    <row r="87" spans="1:30" ht="15" customHeight="1" x14ac:dyDescent="0.25">
      <c r="A87" s="95" t="s">
        <v>4</v>
      </c>
      <c r="B87" s="48"/>
      <c r="C87" s="56" t="str">
        <f t="shared" si="3"/>
        <v>11,403</v>
      </c>
      <c r="D87" s="93">
        <f t="shared" si="4"/>
        <v>3.0267437658113572E-2</v>
      </c>
      <c r="E87" s="94">
        <f t="shared" si="5"/>
        <v>3.0267437658113572E-2</v>
      </c>
      <c r="F87" s="93">
        <f t="shared" si="6"/>
        <v>0.16131989000916591</v>
      </c>
      <c r="G87" s="94">
        <f t="shared" si="7"/>
        <v>0.16131989000916591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200</v>
      </c>
      <c r="W87" s="109">
        <v>216</v>
      </c>
      <c r="X87" s="109">
        <v>220</v>
      </c>
      <c r="Y87" s="109">
        <v>219</v>
      </c>
      <c r="Z87" s="109">
        <v>222</v>
      </c>
    </row>
    <row r="88" spans="1:30" ht="15" customHeight="1" x14ac:dyDescent="0.25">
      <c r="A88" s="95" t="s">
        <v>5</v>
      </c>
      <c r="B88" s="48"/>
      <c r="C88" s="56" t="str">
        <f t="shared" si="3"/>
        <v>9,025</v>
      </c>
      <c r="D88" s="93">
        <f t="shared" si="4"/>
        <v>4.3714583092401949E-2</v>
      </c>
      <c r="E88" s="94">
        <f t="shared" si="5"/>
        <v>4.3714583092401949E-2</v>
      </c>
      <c r="F88" s="93">
        <f t="shared" si="6"/>
        <v>0.12812500000000004</v>
      </c>
      <c r="G88" s="94">
        <f t="shared" si="7"/>
        <v>0.12812500000000004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197</v>
      </c>
      <c r="W88" s="109">
        <v>215</v>
      </c>
      <c r="X88" s="109">
        <v>178</v>
      </c>
      <c r="Y88" s="109">
        <v>190</v>
      </c>
      <c r="Z88" s="109">
        <v>208</v>
      </c>
    </row>
    <row r="89" spans="1:30" ht="15" customHeight="1" x14ac:dyDescent="0.25">
      <c r="A89" s="48" t="s">
        <v>6</v>
      </c>
      <c r="B89" s="48"/>
      <c r="C89" s="56" t="str">
        <f t="shared" si="3"/>
        <v>13,897</v>
      </c>
      <c r="D89" s="93">
        <f t="shared" si="4"/>
        <v>8.5637564409608569E-3</v>
      </c>
      <c r="E89" s="94">
        <f t="shared" si="5"/>
        <v>8.5637564409608569E-3</v>
      </c>
      <c r="F89" s="93">
        <f t="shared" si="6"/>
        <v>0.16390284757118923</v>
      </c>
      <c r="G89" s="94">
        <f t="shared" si="7"/>
        <v>0.16390284757118923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784</v>
      </c>
      <c r="W89" s="109">
        <v>909</v>
      </c>
      <c r="X89" s="109">
        <v>877</v>
      </c>
      <c r="Y89" s="109">
        <v>917</v>
      </c>
      <c r="Z89" s="109">
        <v>927</v>
      </c>
    </row>
    <row r="90" spans="1:30" ht="15" customHeight="1" x14ac:dyDescent="0.25">
      <c r="A90" s="48" t="s">
        <v>98</v>
      </c>
      <c r="B90" s="48"/>
      <c r="C90" s="56" t="str">
        <f t="shared" si="3"/>
        <v>$58,534</v>
      </c>
      <c r="D90" s="93">
        <f t="shared" si="4"/>
        <v>3.6698165755876255E-2</v>
      </c>
      <c r="E90" s="94">
        <f t="shared" si="5"/>
        <v>3.6698165755876255E-2</v>
      </c>
      <c r="F90" s="93">
        <f t="shared" si="6"/>
        <v>5.4566530349280384E-2</v>
      </c>
      <c r="G90" s="94">
        <f t="shared" si="7"/>
        <v>5.4566530349280384E-2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742</v>
      </c>
      <c r="W90" s="109">
        <v>891</v>
      </c>
      <c r="X90" s="109">
        <v>793</v>
      </c>
      <c r="Y90" s="109">
        <v>834</v>
      </c>
      <c r="Z90" s="109">
        <v>846</v>
      </c>
    </row>
    <row r="91" spans="1:30" ht="15" customHeight="1" x14ac:dyDescent="0.25">
      <c r="A91" s="48" t="s">
        <v>7</v>
      </c>
      <c r="B91" s="48"/>
      <c r="C91" s="56" t="str">
        <f t="shared" si="3"/>
        <v>$1,006.7 mil</v>
      </c>
      <c r="D91" s="93">
        <f t="shared" si="4"/>
        <v>4.4006072358310222E-2</v>
      </c>
      <c r="E91" s="94">
        <f t="shared" si="5"/>
        <v>4.4006072358310222E-2</v>
      </c>
      <c r="F91" s="93">
        <f t="shared" si="6"/>
        <v>0.22338453699246918</v>
      </c>
      <c r="G91" s="94">
        <f t="shared" si="7"/>
        <v>0.22338453699246918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6622</v>
      </c>
      <c r="W91" s="109">
        <v>7800</v>
      </c>
      <c r="X91" s="109">
        <v>7055</v>
      </c>
      <c r="Y91" s="109">
        <v>7746</v>
      </c>
      <c r="Z91" s="109">
        <v>7749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544</v>
      </c>
      <c r="W93" s="109">
        <v>663</v>
      </c>
      <c r="X93" s="109">
        <v>653</v>
      </c>
      <c r="Y93" s="109">
        <v>679</v>
      </c>
      <c r="Z93" s="109">
        <v>706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854</v>
      </c>
      <c r="W94" s="109">
        <v>928</v>
      </c>
      <c r="X94" s="109">
        <v>937</v>
      </c>
      <c r="Y94" s="109">
        <v>942</v>
      </c>
      <c r="Z94" s="109">
        <v>958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268</v>
      </c>
      <c r="W95" s="109">
        <v>277</v>
      </c>
      <c r="X95" s="109">
        <v>279</v>
      </c>
      <c r="Y95" s="109">
        <v>297</v>
      </c>
      <c r="Z95" s="109">
        <v>307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636</v>
      </c>
      <c r="W96" s="109">
        <v>710</v>
      </c>
      <c r="X96" s="109">
        <v>714</v>
      </c>
      <c r="Y96" s="109">
        <v>794</v>
      </c>
      <c r="Z96" s="109">
        <v>821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1396</v>
      </c>
      <c r="W97" s="109">
        <v>1479</v>
      </c>
      <c r="X97" s="109">
        <v>1428</v>
      </c>
      <c r="Y97" s="109">
        <v>1435</v>
      </c>
      <c r="Z97" s="109">
        <v>1452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416</v>
      </c>
      <c r="W98" s="109">
        <v>466</v>
      </c>
      <c r="X98" s="109">
        <v>473</v>
      </c>
      <c r="Y98" s="109">
        <v>475</v>
      </c>
      <c r="Z98" s="109">
        <v>480</v>
      </c>
    </row>
    <row r="99" spans="1:32" ht="15" customHeight="1" x14ac:dyDescent="0.25">
      <c r="S99" s="112" t="s">
        <v>132</v>
      </c>
      <c r="T99" s="112"/>
      <c r="U99" s="109"/>
      <c r="V99" s="109">
        <v>112</v>
      </c>
      <c r="W99" s="109">
        <v>122</v>
      </c>
      <c r="X99" s="109">
        <v>113</v>
      </c>
      <c r="Y99" s="109">
        <v>106</v>
      </c>
      <c r="Z99" s="109">
        <v>107</v>
      </c>
    </row>
    <row r="100" spans="1:32" ht="15" customHeight="1" x14ac:dyDescent="0.25">
      <c r="S100" s="112" t="s">
        <v>58</v>
      </c>
      <c r="T100" s="112"/>
      <c r="U100" s="109"/>
      <c r="V100" s="109">
        <v>328</v>
      </c>
      <c r="W100" s="109">
        <v>374</v>
      </c>
      <c r="X100" s="109">
        <v>332</v>
      </c>
      <c r="Y100" s="109">
        <v>348</v>
      </c>
      <c r="Z100" s="109">
        <v>330</v>
      </c>
    </row>
    <row r="101" spans="1:32" x14ac:dyDescent="0.25">
      <c r="A101" s="16"/>
      <c r="S101" s="115" t="s">
        <v>53</v>
      </c>
      <c r="T101" s="115"/>
      <c r="U101" s="109"/>
      <c r="V101" s="109">
        <v>5314</v>
      </c>
      <c r="W101" s="109">
        <v>5977</v>
      </c>
      <c r="X101" s="109">
        <v>5681</v>
      </c>
      <c r="Y101" s="109">
        <v>6030</v>
      </c>
      <c r="Z101" s="109">
        <v>6123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13351</v>
      </c>
      <c r="W104" s="109">
        <v>14922</v>
      </c>
      <c r="X104" s="109">
        <v>14024</v>
      </c>
      <c r="Y104" s="109">
        <v>15001</v>
      </c>
      <c r="Z104" s="109">
        <v>15001</v>
      </c>
      <c r="AB104" s="106" t="str">
        <f>TEXT(Z104,"###,###")</f>
        <v>15,001</v>
      </c>
      <c r="AD104" s="127">
        <f>Z104/($Z$4)*100</f>
        <v>73.350936384528879</v>
      </c>
      <c r="AF104" s="106"/>
    </row>
    <row r="105" spans="1:32" x14ac:dyDescent="0.25">
      <c r="S105" s="112" t="s">
        <v>17</v>
      </c>
      <c r="T105" s="112"/>
      <c r="U105" s="109"/>
      <c r="V105" s="109">
        <v>3236</v>
      </c>
      <c r="W105" s="109">
        <v>3562</v>
      </c>
      <c r="X105" s="109">
        <v>3789</v>
      </c>
      <c r="Y105" s="109">
        <v>4068</v>
      </c>
      <c r="Z105" s="109">
        <v>4241</v>
      </c>
      <c r="AB105" s="106" t="str">
        <f>TEXT(Z105,"###,###")</f>
        <v>4,241</v>
      </c>
      <c r="AD105" s="127">
        <f>Z105/($Z$4)*100</f>
        <v>20.737372255635421</v>
      </c>
      <c r="AF105" s="106"/>
    </row>
    <row r="106" spans="1:32" x14ac:dyDescent="0.25">
      <c r="S106" s="115" t="s">
        <v>53</v>
      </c>
      <c r="T106" s="115"/>
      <c r="U106" s="117"/>
      <c r="V106" s="117">
        <v>16587</v>
      </c>
      <c r="W106" s="117">
        <v>18484</v>
      </c>
      <c r="X106" s="117">
        <v>17813</v>
      </c>
      <c r="Y106" s="117">
        <v>19069</v>
      </c>
      <c r="Z106" s="117">
        <v>19242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2427</v>
      </c>
      <c r="W108" s="109">
        <v>3079</v>
      </c>
      <c r="X108" s="109">
        <v>2333</v>
      </c>
      <c r="Y108" s="109">
        <v>2812</v>
      </c>
      <c r="Z108" s="109">
        <v>2873</v>
      </c>
      <c r="AB108" s="106" t="str">
        <f>TEXT(Z108,"###,###")</f>
        <v>2,873</v>
      </c>
      <c r="AD108" s="127">
        <f>Z108/($Z$4)*100</f>
        <v>14.04821280133001</v>
      </c>
      <c r="AF108" s="106"/>
    </row>
    <row r="109" spans="1:32" x14ac:dyDescent="0.25">
      <c r="S109" s="112" t="s">
        <v>20</v>
      </c>
      <c r="T109" s="112"/>
      <c r="U109" s="109"/>
      <c r="V109" s="109">
        <v>2858</v>
      </c>
      <c r="W109" s="109">
        <v>3084</v>
      </c>
      <c r="X109" s="109">
        <v>3042</v>
      </c>
      <c r="Y109" s="109">
        <v>3169</v>
      </c>
      <c r="Z109" s="109">
        <v>3545</v>
      </c>
      <c r="AB109" s="106" t="str">
        <f>TEXT(Z109,"###,###")</f>
        <v>3,545</v>
      </c>
      <c r="AD109" s="127">
        <f>Z109/($Z$4)*100</f>
        <v>17.334115691164246</v>
      </c>
      <c r="AF109" s="106"/>
    </row>
    <row r="110" spans="1:32" x14ac:dyDescent="0.25">
      <c r="S110" s="112" t="s">
        <v>21</v>
      </c>
      <c r="T110" s="112"/>
      <c r="U110" s="109"/>
      <c r="V110" s="109">
        <v>4374</v>
      </c>
      <c r="W110" s="109">
        <v>4851</v>
      </c>
      <c r="X110" s="109">
        <v>4550</v>
      </c>
      <c r="Y110" s="109">
        <v>4656</v>
      </c>
      <c r="Z110" s="109">
        <v>4758</v>
      </c>
      <c r="AB110" s="106" t="str">
        <f>TEXT(Z110,"###,###")</f>
        <v>4,758</v>
      </c>
      <c r="AD110" s="127">
        <f>Z110/($Z$4)*100</f>
        <v>23.265365996772776</v>
      </c>
      <c r="AF110" s="106"/>
    </row>
    <row r="111" spans="1:32" x14ac:dyDescent="0.25">
      <c r="S111" s="112" t="s">
        <v>22</v>
      </c>
      <c r="T111" s="112"/>
      <c r="U111" s="109"/>
      <c r="V111" s="109">
        <v>6661</v>
      </c>
      <c r="W111" s="109">
        <v>7458</v>
      </c>
      <c r="X111" s="109">
        <v>7685</v>
      </c>
      <c r="Y111" s="109">
        <v>7746</v>
      </c>
      <c r="Z111" s="109">
        <v>8101</v>
      </c>
      <c r="AB111" s="106" t="str">
        <f>TEXT(Z111,"###,###")</f>
        <v>8,101</v>
      </c>
      <c r="AD111" s="127">
        <f>Z111/($Z$4)*100</f>
        <v>39.611754926409468</v>
      </c>
      <c r="AF111" s="106"/>
    </row>
    <row r="112" spans="1:32" x14ac:dyDescent="0.25">
      <c r="S112" s="115" t="s">
        <v>53</v>
      </c>
      <c r="T112" s="115"/>
      <c r="U112" s="109"/>
      <c r="V112" s="109">
        <v>17822</v>
      </c>
      <c r="W112" s="109">
        <v>20310</v>
      </c>
      <c r="X112" s="109">
        <v>18896</v>
      </c>
      <c r="Y112" s="109">
        <v>19715</v>
      </c>
      <c r="Z112" s="109">
        <v>20451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40.840000000000003</v>
      </c>
      <c r="W118" s="128">
        <v>40.79</v>
      </c>
      <c r="X118" s="128">
        <v>41.13</v>
      </c>
      <c r="Y118" s="128">
        <v>41.48</v>
      </c>
      <c r="Z118" s="128">
        <v>41.55</v>
      </c>
      <c r="AB118" s="106" t="str">
        <f>TEXT(Z118,"##.0")</f>
        <v>41.6</v>
      </c>
    </row>
    <row r="120" spans="19:32" x14ac:dyDescent="0.25">
      <c r="S120" s="98" t="s">
        <v>100</v>
      </c>
      <c r="T120" s="109"/>
      <c r="U120" s="109"/>
      <c r="V120" s="109">
        <v>10284</v>
      </c>
      <c r="W120" s="109">
        <v>11902</v>
      </c>
      <c r="X120" s="109">
        <v>11009</v>
      </c>
      <c r="Y120" s="109">
        <v>11876</v>
      </c>
      <c r="Z120" s="109">
        <v>12036</v>
      </c>
      <c r="AB120" s="106" t="str">
        <f>TEXT(Z120,"###,###")</f>
        <v>12,036</v>
      </c>
    </row>
    <row r="121" spans="19:32" x14ac:dyDescent="0.25">
      <c r="S121" s="98" t="s">
        <v>101</v>
      </c>
      <c r="T121" s="109"/>
      <c r="U121" s="109"/>
      <c r="V121" s="109">
        <v>823</v>
      </c>
      <c r="W121" s="109">
        <v>925</v>
      </c>
      <c r="X121" s="109">
        <v>811</v>
      </c>
      <c r="Y121" s="109">
        <v>907</v>
      </c>
      <c r="Z121" s="109">
        <v>913</v>
      </c>
      <c r="AB121" s="106" t="str">
        <f>TEXT(Z121,"###,###")</f>
        <v>913</v>
      </c>
    </row>
    <row r="122" spans="19:32" x14ac:dyDescent="0.25">
      <c r="S122" s="98" t="s">
        <v>102</v>
      </c>
      <c r="T122" s="109"/>
      <c r="U122" s="109"/>
      <c r="V122" s="109">
        <v>835</v>
      </c>
      <c r="W122" s="109">
        <v>955</v>
      </c>
      <c r="X122" s="109">
        <v>916</v>
      </c>
      <c r="Y122" s="109">
        <v>992</v>
      </c>
      <c r="Z122" s="109">
        <v>940</v>
      </c>
      <c r="AB122" s="106" t="str">
        <f>TEXT(Z122,"###,###")</f>
        <v>940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11119</v>
      </c>
      <c r="W124" s="109">
        <v>12857</v>
      </c>
      <c r="X124" s="109">
        <v>11925</v>
      </c>
      <c r="Y124" s="109">
        <v>12868</v>
      </c>
      <c r="Z124" s="109">
        <v>12976</v>
      </c>
      <c r="AB124" s="106" t="str">
        <f>TEXT(Z124,"###,###")</f>
        <v>12,976</v>
      </c>
      <c r="AD124" s="124">
        <f>Z124/$Z$7*100</f>
        <v>93.37267036050946</v>
      </c>
    </row>
    <row r="125" spans="19:32" x14ac:dyDescent="0.25">
      <c r="S125" s="98" t="s">
        <v>104</v>
      </c>
      <c r="T125" s="109"/>
      <c r="U125" s="109"/>
      <c r="V125" s="109">
        <v>1658</v>
      </c>
      <c r="W125" s="109">
        <v>1880</v>
      </c>
      <c r="X125" s="109">
        <v>1727</v>
      </c>
      <c r="Y125" s="109">
        <v>1899</v>
      </c>
      <c r="Z125" s="109">
        <v>1853</v>
      </c>
      <c r="AB125" s="106" t="str">
        <f>TEXT(Z125,"###,###")</f>
        <v>1,853</v>
      </c>
      <c r="AD125" s="124">
        <f>Z125/$Z$7*100</f>
        <v>13.333813053176943</v>
      </c>
    </row>
    <row r="127" spans="19:32" x14ac:dyDescent="0.25">
      <c r="S127" s="98" t="s">
        <v>105</v>
      </c>
      <c r="T127" s="109"/>
      <c r="U127" s="109"/>
      <c r="V127" s="109">
        <v>6619</v>
      </c>
      <c r="W127" s="109">
        <v>7796</v>
      </c>
      <c r="X127" s="109">
        <v>7051</v>
      </c>
      <c r="Y127" s="109">
        <v>7746</v>
      </c>
      <c r="Z127" s="109">
        <v>7748</v>
      </c>
      <c r="AB127" s="106" t="str">
        <f>TEXT(Z127,"###,###")</f>
        <v>7,748</v>
      </c>
      <c r="AD127" s="124">
        <f>Z127/$Z$7*100</f>
        <v>55.753040224508887</v>
      </c>
    </row>
    <row r="128" spans="19:32" x14ac:dyDescent="0.25">
      <c r="S128" s="98" t="s">
        <v>106</v>
      </c>
      <c r="T128" s="109"/>
      <c r="U128" s="109"/>
      <c r="V128" s="109">
        <v>5317</v>
      </c>
      <c r="W128" s="109">
        <v>5976</v>
      </c>
      <c r="X128" s="109">
        <v>5679</v>
      </c>
      <c r="Y128" s="109">
        <v>6031</v>
      </c>
      <c r="Z128" s="109">
        <v>6127</v>
      </c>
      <c r="AB128" s="106" t="str">
        <f>TEXT(Z128,"###,###")</f>
        <v>6,127</v>
      </c>
      <c r="AD128" s="124">
        <f>Z128/$Z$7*100</f>
        <v>44.088652227099374</v>
      </c>
    </row>
    <row r="130" spans="19:20" x14ac:dyDescent="0.25">
      <c r="S130" s="98" t="s">
        <v>158</v>
      </c>
      <c r="T130" s="124">
        <v>86.608620565589703</v>
      </c>
    </row>
    <row r="131" spans="19:20" x14ac:dyDescent="0.25">
      <c r="S131" s="98" t="s">
        <v>159</v>
      </c>
      <c r="T131" s="124">
        <v>6.5697632582571774</v>
      </c>
    </row>
    <row r="132" spans="19:20" x14ac:dyDescent="0.25">
      <c r="S132" s="98" t="s">
        <v>160</v>
      </c>
      <c r="T132" s="124">
        <v>6.7640497949197673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2C3F411-EC69-49E1-82D0-F83801631D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5403B0-9D0E-4E40-9228-00DB2B4457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9C22B12-74BC-4C22-98E1-F0EECB6AFA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CFA1F98-720A-4F4C-B48C-B01131F313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16A1-4C5F-4829-A8DA-CB0031C997FF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116</v>
      </c>
      <c r="T1" s="96"/>
      <c r="U1" s="96"/>
      <c r="V1" s="96"/>
      <c r="W1" s="96"/>
      <c r="X1" s="96"/>
      <c r="Y1" s="97" t="s">
        <v>146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116</v>
      </c>
      <c r="Y3" s="102" t="s">
        <v>146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13.11 MacDonnell,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591</v>
      </c>
      <c r="W4" s="105">
        <v>880</v>
      </c>
      <c r="X4" s="105">
        <v>1018</v>
      </c>
      <c r="Y4" s="105">
        <v>1005</v>
      </c>
      <c r="Z4" s="105">
        <v>1086</v>
      </c>
      <c r="AB4" s="106" t="str">
        <f>TEXT(Z4,"###,###")</f>
        <v>1,086</v>
      </c>
      <c r="AD4" s="107">
        <f>Z4/Y4-1</f>
        <v>8.0597014925373189E-2</v>
      </c>
      <c r="AF4" s="107">
        <f>Z4/V4-1</f>
        <v>0.8375634517766497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278</v>
      </c>
      <c r="W5" s="105">
        <v>440</v>
      </c>
      <c r="X5" s="105">
        <v>459</v>
      </c>
      <c r="Y5" s="105">
        <v>434</v>
      </c>
      <c r="Z5" s="105">
        <v>537</v>
      </c>
      <c r="AB5" s="106" t="str">
        <f>TEXT(Z5,"###,###")</f>
        <v>537</v>
      </c>
      <c r="AD5" s="107">
        <f t="shared" ref="AD5:AD9" si="0">Z5/Y5-1</f>
        <v>0.23732718894009208</v>
      </c>
      <c r="AF5" s="107">
        <f t="shared" ref="AF5:AF9" si="1">Z5/V5-1</f>
        <v>0.93165467625899279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314</v>
      </c>
      <c r="W6" s="105">
        <v>439</v>
      </c>
      <c r="X6" s="105">
        <v>561</v>
      </c>
      <c r="Y6" s="105">
        <v>573</v>
      </c>
      <c r="Z6" s="105">
        <v>546</v>
      </c>
      <c r="AB6" s="106" t="str">
        <f>TEXT(Z6,"###,###")</f>
        <v>546</v>
      </c>
      <c r="AD6" s="107">
        <f t="shared" si="0"/>
        <v>-4.7120418848167533E-2</v>
      </c>
      <c r="AF6" s="107">
        <f t="shared" si="1"/>
        <v>0.73885350318471343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404</v>
      </c>
      <c r="W7" s="105">
        <v>593</v>
      </c>
      <c r="X7" s="105">
        <v>750</v>
      </c>
      <c r="Y7" s="105">
        <v>745</v>
      </c>
      <c r="Z7" s="105">
        <v>767</v>
      </c>
      <c r="AB7" s="106" t="str">
        <f>TEXT(Z7,"###,###")</f>
        <v>767</v>
      </c>
      <c r="AD7" s="107">
        <f t="shared" si="0"/>
        <v>2.9530201342281792E-2</v>
      </c>
      <c r="AF7" s="107">
        <f t="shared" si="1"/>
        <v>0.89851485148514842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1,086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767</v>
      </c>
      <c r="P8" s="64"/>
      <c r="S8" s="104" t="s">
        <v>84</v>
      </c>
      <c r="T8" s="105"/>
      <c r="U8" s="105"/>
      <c r="V8" s="105">
        <v>19986.41</v>
      </c>
      <c r="W8" s="105">
        <v>20015</v>
      </c>
      <c r="X8" s="105">
        <v>21014.94</v>
      </c>
      <c r="Y8" s="105">
        <v>22353.759999999998</v>
      </c>
      <c r="Z8" s="105">
        <v>19979.5</v>
      </c>
      <c r="AB8" s="106" t="str">
        <f>TEXT(Z8,"$###,###")</f>
        <v>$19,980</v>
      </c>
      <c r="AD8" s="107">
        <f t="shared" si="0"/>
        <v>-0.10621300398680122</v>
      </c>
      <c r="AF8" s="107">
        <f t="shared" si="1"/>
        <v>-3.4573492688283469E-4</v>
      </c>
    </row>
    <row r="9" spans="1:32" x14ac:dyDescent="0.25">
      <c r="A9" s="29" t="s">
        <v>14</v>
      </c>
      <c r="B9" s="68"/>
      <c r="C9" s="69"/>
      <c r="D9" s="70">
        <f>AD104</f>
        <v>50.092081031307558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49.804432855280311</v>
      </c>
      <c r="P9" s="71" t="s">
        <v>85</v>
      </c>
      <c r="S9" s="104" t="s">
        <v>7</v>
      </c>
      <c r="T9" s="105"/>
      <c r="U9" s="105"/>
      <c r="V9" s="105">
        <v>12790698</v>
      </c>
      <c r="W9" s="105">
        <v>18997392</v>
      </c>
      <c r="X9" s="105">
        <v>24370448</v>
      </c>
      <c r="Y9" s="105">
        <v>27326840</v>
      </c>
      <c r="Z9" s="105">
        <v>28339596</v>
      </c>
      <c r="AB9" s="106" t="str">
        <f>TEXT(Z9/1000000,"$#,###.0")&amp;" mil"</f>
        <v>$28.3 mil</v>
      </c>
      <c r="AD9" s="107">
        <f t="shared" si="0"/>
        <v>3.7060852992881754E-2</v>
      </c>
      <c r="AF9" s="107">
        <f t="shared" si="1"/>
        <v>1.215641085420045</v>
      </c>
    </row>
    <row r="10" spans="1:32" x14ac:dyDescent="0.25">
      <c r="A10" s="29" t="s">
        <v>17</v>
      </c>
      <c r="B10" s="68"/>
      <c r="C10" s="69"/>
      <c r="D10" s="70">
        <f>AD105</f>
        <v>49.447513812154696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50.456323337679265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99.217731421121243</v>
      </c>
      <c r="P11" s="71" t="s">
        <v>85</v>
      </c>
      <c r="S11" s="104" t="s">
        <v>29</v>
      </c>
      <c r="T11" s="109"/>
      <c r="U11" s="109"/>
      <c r="V11" s="109">
        <v>586</v>
      </c>
      <c r="W11" s="109">
        <v>865</v>
      </c>
      <c r="X11" s="109">
        <v>1012</v>
      </c>
      <c r="Y11" s="109">
        <v>997</v>
      </c>
      <c r="Z11" s="109">
        <v>1076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85</v>
      </c>
      <c r="S12" s="104" t="s">
        <v>30</v>
      </c>
      <c r="T12" s="109"/>
      <c r="U12" s="109"/>
      <c r="V12" s="109">
        <v>3</v>
      </c>
      <c r="W12" s="109">
        <v>12</v>
      </c>
      <c r="X12" s="109">
        <v>14</v>
      </c>
      <c r="Y12" s="109">
        <v>13</v>
      </c>
      <c r="Z12" s="109">
        <v>10</v>
      </c>
    </row>
    <row r="13" spans="1:32" ht="15" customHeight="1" x14ac:dyDescent="0.25">
      <c r="A13" s="29" t="s">
        <v>19</v>
      </c>
      <c r="B13" s="69"/>
      <c r="C13" s="69"/>
      <c r="D13" s="70">
        <f>AD108</f>
        <v>6.1694290976058932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0.78226857887874846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15.469613259668508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39.8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24.677716390423573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20.208604954367665</v>
      </c>
      <c r="P15" s="71" t="s">
        <v>85</v>
      </c>
      <c r="S15" s="112" t="s">
        <v>61</v>
      </c>
      <c r="T15" s="112"/>
      <c r="U15" s="113"/>
      <c r="V15" s="113">
        <v>20</v>
      </c>
      <c r="W15" s="113">
        <v>40</v>
      </c>
      <c r="X15" s="113">
        <v>18</v>
      </c>
      <c r="Y15" s="109">
        <v>10</v>
      </c>
      <c r="Z15" s="109">
        <v>24</v>
      </c>
      <c r="AB15" s="114">
        <f t="shared" ref="AB15:AB34" si="2">IF(Z15="np",0,Z15/$Z$34)</f>
        <v>2.2099447513812154E-2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50.368324125230203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79.791395045632328</v>
      </c>
      <c r="P16" s="36" t="s">
        <v>85</v>
      </c>
      <c r="S16" s="112" t="s">
        <v>62</v>
      </c>
      <c r="T16" s="112"/>
      <c r="U16" s="113"/>
      <c r="V16" s="113">
        <v>0</v>
      </c>
      <c r="W16" s="113">
        <v>6</v>
      </c>
      <c r="X16" s="113">
        <v>5</v>
      </c>
      <c r="Y16" s="109">
        <v>3</v>
      </c>
      <c r="Z16" s="109">
        <v>3</v>
      </c>
      <c r="AB16" s="114">
        <f t="shared" si="2"/>
        <v>2.7624309392265192E-3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5</v>
      </c>
      <c r="W17" s="113">
        <v>8</v>
      </c>
      <c r="X17" s="113">
        <v>11</v>
      </c>
      <c r="Y17" s="109">
        <v>6</v>
      </c>
      <c r="Z17" s="109">
        <v>16</v>
      </c>
      <c r="AB17" s="114">
        <f t="shared" si="2"/>
        <v>1.4732965009208104E-2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MacDonnell (2016-17 to 2020-21)</v>
      </c>
      <c r="B19" s="60"/>
      <c r="C19" s="60"/>
      <c r="D19" s="60"/>
      <c r="E19" s="60"/>
      <c r="F19" s="60"/>
      <c r="G19" s="60" t="str">
        <f>$S$1&amp;" ("&amp;$V$2&amp;" to "&amp;$Z$2&amp;")"</f>
        <v>MacDonnell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18</v>
      </c>
      <c r="W19" s="113">
        <v>21</v>
      </c>
      <c r="X19" s="113">
        <v>13</v>
      </c>
      <c r="Y19" s="109">
        <v>16</v>
      </c>
      <c r="Z19" s="109">
        <v>70</v>
      </c>
      <c r="AB19" s="114">
        <f t="shared" si="2"/>
        <v>6.4456721915285453E-2</v>
      </c>
    </row>
    <row r="20" spans="1:28" x14ac:dyDescent="0.25">
      <c r="S20" s="112" t="s">
        <v>66</v>
      </c>
      <c r="T20" s="112"/>
      <c r="U20" s="113"/>
      <c r="V20" s="113">
        <v>5</v>
      </c>
      <c r="W20" s="113">
        <v>4</v>
      </c>
      <c r="X20" s="113">
        <v>14</v>
      </c>
      <c r="Y20" s="109">
        <v>14</v>
      </c>
      <c r="Z20" s="109">
        <v>16</v>
      </c>
      <c r="AB20" s="114">
        <f t="shared" si="2"/>
        <v>1.4732965009208104E-2</v>
      </c>
    </row>
    <row r="21" spans="1:28" x14ac:dyDescent="0.25">
      <c r="S21" s="112" t="s">
        <v>67</v>
      </c>
      <c r="T21" s="112"/>
      <c r="U21" s="113"/>
      <c r="V21" s="113">
        <v>63</v>
      </c>
      <c r="W21" s="113">
        <v>74</v>
      </c>
      <c r="X21" s="113">
        <v>59</v>
      </c>
      <c r="Y21" s="109">
        <v>92</v>
      </c>
      <c r="Z21" s="109">
        <v>57</v>
      </c>
      <c r="AB21" s="114">
        <f t="shared" si="2"/>
        <v>5.2486187845303865E-2</v>
      </c>
    </row>
    <row r="22" spans="1:28" x14ac:dyDescent="0.25">
      <c r="S22" s="112" t="s">
        <v>68</v>
      </c>
      <c r="T22" s="112"/>
      <c r="U22" s="113"/>
      <c r="V22" s="113">
        <v>27</v>
      </c>
      <c r="W22" s="113">
        <v>93</v>
      </c>
      <c r="X22" s="113">
        <v>63</v>
      </c>
      <c r="Y22" s="109">
        <v>67</v>
      </c>
      <c r="Z22" s="109">
        <v>73</v>
      </c>
      <c r="AB22" s="114">
        <f t="shared" si="2"/>
        <v>6.7219152854511965E-2</v>
      </c>
    </row>
    <row r="23" spans="1:28" x14ac:dyDescent="0.25">
      <c r="S23" s="112" t="s">
        <v>69</v>
      </c>
      <c r="T23" s="112"/>
      <c r="U23" s="113"/>
      <c r="V23" s="113">
        <v>3</v>
      </c>
      <c r="W23" s="113">
        <v>0</v>
      </c>
      <c r="X23" s="113">
        <v>0</v>
      </c>
      <c r="Y23" s="109">
        <v>4</v>
      </c>
      <c r="Z23" s="109">
        <v>8</v>
      </c>
      <c r="AB23" s="114">
        <f t="shared" si="2"/>
        <v>7.3664825046040518E-3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5</v>
      </c>
      <c r="X24" s="113">
        <v>4</v>
      </c>
      <c r="Y24" s="109">
        <v>0</v>
      </c>
      <c r="Z24" s="109">
        <v>6</v>
      </c>
      <c r="AB24" s="114">
        <f t="shared" si="2"/>
        <v>5.5248618784530384E-3</v>
      </c>
    </row>
    <row r="25" spans="1:28" x14ac:dyDescent="0.25">
      <c r="S25" s="112" t="s">
        <v>71</v>
      </c>
      <c r="T25" s="112"/>
      <c r="U25" s="113"/>
      <c r="V25" s="113">
        <v>0</v>
      </c>
      <c r="W25" s="113">
        <v>5</v>
      </c>
      <c r="X25" s="113">
        <v>6</v>
      </c>
      <c r="Y25" s="109">
        <v>8</v>
      </c>
      <c r="Z25" s="109">
        <v>8</v>
      </c>
      <c r="AB25" s="114">
        <f t="shared" si="2"/>
        <v>7.3664825046040518E-3</v>
      </c>
    </row>
    <row r="26" spans="1:28" x14ac:dyDescent="0.25">
      <c r="S26" s="112" t="s">
        <v>72</v>
      </c>
      <c r="T26" s="112"/>
      <c r="U26" s="113"/>
      <c r="V26" s="113">
        <v>0</v>
      </c>
      <c r="W26" s="113">
        <v>15</v>
      </c>
      <c r="X26" s="113">
        <v>15</v>
      </c>
      <c r="Y26" s="109">
        <v>15</v>
      </c>
      <c r="Z26" s="109">
        <v>11</v>
      </c>
      <c r="AB26" s="114">
        <f t="shared" si="2"/>
        <v>1.0128913443830571E-2</v>
      </c>
    </row>
    <row r="27" spans="1:28" x14ac:dyDescent="0.25">
      <c r="S27" s="112" t="s">
        <v>73</v>
      </c>
      <c r="T27" s="112"/>
      <c r="U27" s="113"/>
      <c r="V27" s="113">
        <v>18</v>
      </c>
      <c r="W27" s="113">
        <v>39</v>
      </c>
      <c r="X27" s="113">
        <v>31</v>
      </c>
      <c r="Y27" s="109">
        <v>35</v>
      </c>
      <c r="Z27" s="109">
        <v>24</v>
      </c>
      <c r="AB27" s="114">
        <f t="shared" si="2"/>
        <v>2.2099447513812154E-2</v>
      </c>
    </row>
    <row r="28" spans="1:28" x14ac:dyDescent="0.25">
      <c r="S28" s="112" t="s">
        <v>74</v>
      </c>
      <c r="T28" s="112"/>
      <c r="U28" s="113"/>
      <c r="V28" s="113">
        <v>22</v>
      </c>
      <c r="W28" s="113">
        <v>27</v>
      </c>
      <c r="X28" s="113">
        <v>18</v>
      </c>
      <c r="Y28" s="109">
        <v>21</v>
      </c>
      <c r="Z28" s="109">
        <v>26</v>
      </c>
      <c r="AB28" s="114">
        <f t="shared" si="2"/>
        <v>2.3941068139963169E-2</v>
      </c>
    </row>
    <row r="29" spans="1:28" x14ac:dyDescent="0.25">
      <c r="S29" s="112" t="s">
        <v>75</v>
      </c>
      <c r="T29" s="112"/>
      <c r="U29" s="113"/>
      <c r="V29" s="113">
        <v>130</v>
      </c>
      <c r="W29" s="113">
        <v>188</v>
      </c>
      <c r="X29" s="113">
        <v>286</v>
      </c>
      <c r="Y29" s="109">
        <v>243</v>
      </c>
      <c r="Z29" s="109">
        <v>263</v>
      </c>
      <c r="AB29" s="114">
        <f t="shared" si="2"/>
        <v>0.24217311233885819</v>
      </c>
    </row>
    <row r="30" spans="1:28" x14ac:dyDescent="0.25">
      <c r="S30" s="112" t="s">
        <v>76</v>
      </c>
      <c r="T30" s="112"/>
      <c r="U30" s="113"/>
      <c r="V30" s="113">
        <v>76</v>
      </c>
      <c r="W30" s="113">
        <v>86</v>
      </c>
      <c r="X30" s="113">
        <v>110</v>
      </c>
      <c r="Y30" s="109">
        <v>115</v>
      </c>
      <c r="Z30" s="109">
        <v>124</v>
      </c>
      <c r="AB30" s="114">
        <f t="shared" si="2"/>
        <v>0.1141804788213628</v>
      </c>
    </row>
    <row r="31" spans="1:28" x14ac:dyDescent="0.25">
      <c r="S31" s="112" t="s">
        <v>77</v>
      </c>
      <c r="T31" s="112"/>
      <c r="U31" s="113"/>
      <c r="V31" s="113">
        <v>123</v>
      </c>
      <c r="W31" s="113">
        <v>140</v>
      </c>
      <c r="X31" s="113">
        <v>222</v>
      </c>
      <c r="Y31" s="109">
        <v>220</v>
      </c>
      <c r="Z31" s="109">
        <v>218</v>
      </c>
      <c r="AB31" s="114">
        <f t="shared" si="2"/>
        <v>0.20073664825046039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0</v>
      </c>
      <c r="W32" s="113">
        <v>12</v>
      </c>
      <c r="X32" s="113">
        <v>11</v>
      </c>
      <c r="Y32" s="109">
        <v>11</v>
      </c>
      <c r="Z32" s="109">
        <v>15</v>
      </c>
      <c r="AB32" s="114">
        <f t="shared" si="2"/>
        <v>1.3812154696132596E-2</v>
      </c>
    </row>
    <row r="33" spans="19:32" x14ac:dyDescent="0.25">
      <c r="S33" s="112" t="s">
        <v>79</v>
      </c>
      <c r="T33" s="112"/>
      <c r="U33" s="113"/>
      <c r="V33" s="113">
        <v>47</v>
      </c>
      <c r="W33" s="113">
        <v>65</v>
      </c>
      <c r="X33" s="113">
        <v>121</v>
      </c>
      <c r="Y33" s="109">
        <v>117</v>
      </c>
      <c r="Z33" s="109">
        <v>112</v>
      </c>
      <c r="AB33" s="114">
        <f t="shared" si="2"/>
        <v>0.10313075506445672</v>
      </c>
    </row>
    <row r="34" spans="19:32" x14ac:dyDescent="0.25">
      <c r="S34" s="115" t="s">
        <v>53</v>
      </c>
      <c r="T34" s="115"/>
      <c r="U34" s="116"/>
      <c r="V34" s="116">
        <v>594</v>
      </c>
      <c r="W34" s="116">
        <v>874</v>
      </c>
      <c r="X34" s="116">
        <v>1022</v>
      </c>
      <c r="Y34" s="117">
        <v>1008</v>
      </c>
      <c r="Z34" s="117">
        <v>1086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324</v>
      </c>
      <c r="W37" s="109">
        <v>464</v>
      </c>
      <c r="X37" s="109">
        <v>616</v>
      </c>
      <c r="Y37" s="109">
        <v>612</v>
      </c>
      <c r="Z37" s="109">
        <v>612</v>
      </c>
      <c r="AB37" s="129">
        <f>Z37/Z40*100</f>
        <v>79.791395045632328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80</v>
      </c>
      <c r="W38" s="109">
        <v>127</v>
      </c>
      <c r="X38" s="109">
        <v>133</v>
      </c>
      <c r="Y38" s="109">
        <v>135</v>
      </c>
      <c r="Z38" s="109">
        <v>155</v>
      </c>
      <c r="AB38" s="129">
        <f>Z38/Z40*100</f>
        <v>20.208604954367665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404</v>
      </c>
      <c r="W40" s="109">
        <v>591</v>
      </c>
      <c r="X40" s="109">
        <v>749</v>
      </c>
      <c r="Y40" s="109">
        <v>747</v>
      </c>
      <c r="Z40" s="109">
        <v>767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7</v>
      </c>
      <c r="X45" s="109">
        <v>0</v>
      </c>
      <c r="Y45" s="109">
        <v>3</v>
      </c>
      <c r="Z45" s="109">
        <v>7</v>
      </c>
    </row>
    <row r="46" spans="19:32" x14ac:dyDescent="0.25">
      <c r="S46" s="112" t="s">
        <v>38</v>
      </c>
      <c r="T46" s="112"/>
      <c r="U46" s="109"/>
      <c r="V46" s="109">
        <v>10</v>
      </c>
      <c r="W46" s="109">
        <v>20</v>
      </c>
      <c r="X46" s="109">
        <v>22</v>
      </c>
      <c r="Y46" s="109">
        <v>24</v>
      </c>
      <c r="Z46" s="109">
        <v>11</v>
      </c>
    </row>
    <row r="47" spans="19:32" x14ac:dyDescent="0.25">
      <c r="S47" s="112" t="s">
        <v>39</v>
      </c>
      <c r="T47" s="112"/>
      <c r="U47" s="109"/>
      <c r="V47" s="109">
        <v>14</v>
      </c>
      <c r="W47" s="109">
        <v>27</v>
      </c>
      <c r="X47" s="109">
        <v>34</v>
      </c>
      <c r="Y47" s="109">
        <v>40</v>
      </c>
      <c r="Z47" s="109">
        <v>48</v>
      </c>
    </row>
    <row r="48" spans="19:32" x14ac:dyDescent="0.25">
      <c r="S48" s="112" t="s">
        <v>40</v>
      </c>
      <c r="T48" s="112"/>
      <c r="U48" s="109"/>
      <c r="V48" s="109">
        <v>52</v>
      </c>
      <c r="W48" s="109">
        <v>88</v>
      </c>
      <c r="X48" s="109">
        <v>73</v>
      </c>
      <c r="Y48" s="109">
        <v>73</v>
      </c>
      <c r="Z48" s="109">
        <v>76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65</v>
      </c>
      <c r="W49" s="109">
        <v>46</v>
      </c>
      <c r="X49" s="109">
        <v>85</v>
      </c>
      <c r="Y49" s="109">
        <v>69</v>
      </c>
      <c r="Z49" s="109">
        <v>82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MacDonnell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26</v>
      </c>
      <c r="W50" s="109">
        <v>81</v>
      </c>
      <c r="X50" s="109">
        <v>69</v>
      </c>
      <c r="Y50" s="109">
        <v>53</v>
      </c>
      <c r="Z50" s="109">
        <v>86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32</v>
      </c>
      <c r="W51" s="109">
        <v>42</v>
      </c>
      <c r="X51" s="109">
        <v>48</v>
      </c>
      <c r="Y51" s="109">
        <v>48</v>
      </c>
      <c r="Z51" s="109">
        <v>49</v>
      </c>
    </row>
    <row r="52" spans="1:26" ht="15" customHeight="1" x14ac:dyDescent="0.25">
      <c r="S52" s="112" t="s">
        <v>44</v>
      </c>
      <c r="T52" s="112"/>
      <c r="U52" s="109"/>
      <c r="V52" s="109">
        <v>26</v>
      </c>
      <c r="W52" s="109">
        <v>42</v>
      </c>
      <c r="X52" s="109">
        <v>29</v>
      </c>
      <c r="Y52" s="109">
        <v>43</v>
      </c>
      <c r="Z52" s="109">
        <v>36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26</v>
      </c>
      <c r="W53" s="109">
        <v>39</v>
      </c>
      <c r="X53" s="109">
        <v>33</v>
      </c>
      <c r="Y53" s="109">
        <v>27</v>
      </c>
      <c r="Z53" s="109">
        <v>54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19</v>
      </c>
      <c r="W54" s="109">
        <v>32</v>
      </c>
      <c r="X54" s="109">
        <v>38</v>
      </c>
      <c r="Y54" s="109">
        <v>35</v>
      </c>
      <c r="Z54" s="109">
        <v>50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</v>
      </c>
      <c r="W55" s="109">
        <v>17</v>
      </c>
      <c r="X55" s="109">
        <v>24</v>
      </c>
      <c r="Y55" s="109">
        <v>17</v>
      </c>
      <c r="Z55" s="109">
        <v>26</v>
      </c>
    </row>
    <row r="56" spans="1:26" ht="15" customHeight="1" x14ac:dyDescent="0.25">
      <c r="S56" s="112" t="s">
        <v>48</v>
      </c>
      <c r="T56" s="112"/>
      <c r="U56" s="109"/>
      <c r="V56" s="109">
        <v>8</v>
      </c>
      <c r="W56" s="109">
        <v>11</v>
      </c>
      <c r="X56" s="109">
        <v>6</v>
      </c>
      <c r="Y56" s="109">
        <v>4</v>
      </c>
      <c r="Z56" s="109">
        <v>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284</v>
      </c>
      <c r="W61" s="109">
        <v>439</v>
      </c>
      <c r="X61" s="109">
        <v>456</v>
      </c>
      <c r="Y61" s="109">
        <v>435</v>
      </c>
      <c r="Z61" s="109">
        <v>537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28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3</v>
      </c>
      <c r="X64" s="109">
        <v>289</v>
      </c>
      <c r="Y64" s="109">
        <v>5</v>
      </c>
      <c r="Z64" s="109">
        <v>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MacDonnell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</v>
      </c>
      <c r="W65" s="109">
        <v>25</v>
      </c>
      <c r="X65" s="109">
        <v>587</v>
      </c>
      <c r="Y65" s="109">
        <v>28</v>
      </c>
      <c r="Z65" s="109">
        <v>24</v>
      </c>
    </row>
    <row r="66" spans="1:26" x14ac:dyDescent="0.25">
      <c r="S66" s="112" t="s">
        <v>39</v>
      </c>
      <c r="T66" s="112"/>
      <c r="U66" s="109"/>
      <c r="V66" s="109">
        <v>18</v>
      </c>
      <c r="W66" s="109">
        <v>41</v>
      </c>
      <c r="X66" s="109">
        <v>653</v>
      </c>
      <c r="Y66" s="109">
        <v>41</v>
      </c>
      <c r="Z66" s="109">
        <v>33</v>
      </c>
    </row>
    <row r="67" spans="1:26" x14ac:dyDescent="0.25">
      <c r="S67" s="112" t="s">
        <v>40</v>
      </c>
      <c r="T67" s="112"/>
      <c r="U67" s="109"/>
      <c r="V67" s="109">
        <v>70</v>
      </c>
      <c r="W67" s="109">
        <v>101</v>
      </c>
      <c r="X67" s="109">
        <v>860</v>
      </c>
      <c r="Y67" s="109">
        <v>94</v>
      </c>
      <c r="Z67" s="109">
        <v>77</v>
      </c>
    </row>
    <row r="68" spans="1:26" x14ac:dyDescent="0.25">
      <c r="S68" s="112" t="s">
        <v>41</v>
      </c>
      <c r="T68" s="112"/>
      <c r="U68" s="109"/>
      <c r="V68" s="109">
        <v>44</v>
      </c>
      <c r="W68" s="109">
        <v>73</v>
      </c>
      <c r="X68" s="109">
        <v>863</v>
      </c>
      <c r="Y68" s="109">
        <v>87</v>
      </c>
      <c r="Z68" s="109">
        <v>88</v>
      </c>
    </row>
    <row r="69" spans="1:26" x14ac:dyDescent="0.25">
      <c r="S69" s="112" t="s">
        <v>42</v>
      </c>
      <c r="T69" s="112"/>
      <c r="U69" s="109"/>
      <c r="V69" s="109">
        <v>27</v>
      </c>
      <c r="W69" s="109">
        <v>44</v>
      </c>
      <c r="X69" s="109">
        <v>857</v>
      </c>
      <c r="Y69" s="109">
        <v>66</v>
      </c>
      <c r="Z69" s="109">
        <v>69</v>
      </c>
    </row>
    <row r="70" spans="1:26" x14ac:dyDescent="0.25">
      <c r="S70" s="112" t="s">
        <v>43</v>
      </c>
      <c r="T70" s="112"/>
      <c r="U70" s="109"/>
      <c r="V70" s="109">
        <v>26</v>
      </c>
      <c r="W70" s="109">
        <v>41</v>
      </c>
      <c r="X70" s="109">
        <v>879</v>
      </c>
      <c r="Y70" s="109">
        <v>50</v>
      </c>
      <c r="Z70" s="109">
        <v>46</v>
      </c>
    </row>
    <row r="71" spans="1:26" x14ac:dyDescent="0.25">
      <c r="S71" s="112" t="s">
        <v>44</v>
      </c>
      <c r="T71" s="112"/>
      <c r="U71" s="109"/>
      <c r="V71" s="109">
        <v>26</v>
      </c>
      <c r="W71" s="109">
        <v>24</v>
      </c>
      <c r="X71" s="109">
        <v>966</v>
      </c>
      <c r="Y71" s="109">
        <v>49</v>
      </c>
      <c r="Z71" s="109">
        <v>55</v>
      </c>
    </row>
    <row r="72" spans="1:26" x14ac:dyDescent="0.25">
      <c r="S72" s="112" t="s">
        <v>45</v>
      </c>
      <c r="T72" s="112"/>
      <c r="U72" s="109"/>
      <c r="V72" s="109">
        <v>21</v>
      </c>
      <c r="W72" s="109">
        <v>33</v>
      </c>
      <c r="X72" s="109">
        <v>945</v>
      </c>
      <c r="Y72" s="109">
        <v>58</v>
      </c>
      <c r="Z72" s="109">
        <v>59</v>
      </c>
    </row>
    <row r="73" spans="1:26" x14ac:dyDescent="0.25">
      <c r="S73" s="112" t="s">
        <v>46</v>
      </c>
      <c r="T73" s="112"/>
      <c r="U73" s="109"/>
      <c r="V73" s="109">
        <v>38</v>
      </c>
      <c r="W73" s="109">
        <v>19</v>
      </c>
      <c r="X73" s="109">
        <v>736</v>
      </c>
      <c r="Y73" s="109">
        <v>41</v>
      </c>
      <c r="Z73" s="109">
        <v>37</v>
      </c>
    </row>
    <row r="74" spans="1:26" x14ac:dyDescent="0.25">
      <c r="S74" s="112" t="s">
        <v>47</v>
      </c>
      <c r="T74" s="112"/>
      <c r="U74" s="109"/>
      <c r="V74" s="109">
        <v>18</v>
      </c>
      <c r="W74" s="109">
        <v>19</v>
      </c>
      <c r="X74" s="109">
        <v>447</v>
      </c>
      <c r="Y74" s="109">
        <v>31</v>
      </c>
      <c r="Z74" s="109">
        <v>35</v>
      </c>
    </row>
    <row r="75" spans="1:26" x14ac:dyDescent="0.25">
      <c r="S75" s="112" t="s">
        <v>48</v>
      </c>
      <c r="T75" s="112"/>
      <c r="U75" s="109"/>
      <c r="V75" s="109">
        <v>5</v>
      </c>
      <c r="W75" s="109">
        <v>7</v>
      </c>
      <c r="X75" s="109">
        <v>227</v>
      </c>
      <c r="Y75" s="109">
        <v>9</v>
      </c>
      <c r="Z75" s="109">
        <v>15</v>
      </c>
    </row>
    <row r="76" spans="1:26" x14ac:dyDescent="0.25">
      <c r="S76" s="112" t="s">
        <v>49</v>
      </c>
      <c r="T76" s="112"/>
      <c r="U76" s="109"/>
      <c r="V76" s="109">
        <v>6</v>
      </c>
      <c r="W76" s="109">
        <v>3</v>
      </c>
      <c r="X76" s="109">
        <v>81</v>
      </c>
      <c r="Y76" s="109">
        <v>4</v>
      </c>
      <c r="Z76" s="109">
        <v>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15</v>
      </c>
      <c r="Y77" s="109">
        <v>5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3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313</v>
      </c>
      <c r="W80" s="109">
        <v>437</v>
      </c>
      <c r="X80" s="109">
        <v>8438</v>
      </c>
      <c r="Y80" s="109">
        <v>573</v>
      </c>
      <c r="Z80" s="109">
        <v>546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MacDonnell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13</v>
      </c>
      <c r="W83" s="109">
        <v>12</v>
      </c>
      <c r="X83" s="109">
        <v>18</v>
      </c>
      <c r="Y83" s="109">
        <v>23</v>
      </c>
      <c r="Z83" s="109">
        <v>23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25</v>
      </c>
      <c r="W84" s="109">
        <v>34</v>
      </c>
      <c r="X84" s="109">
        <v>34</v>
      </c>
      <c r="Y84" s="109">
        <v>36</v>
      </c>
      <c r="Z84" s="109">
        <v>42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10</v>
      </c>
      <c r="W85" s="109">
        <v>12</v>
      </c>
      <c r="X85" s="109">
        <v>23</v>
      </c>
      <c r="Y85" s="109">
        <v>24</v>
      </c>
      <c r="Z85" s="109">
        <v>21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1,086</v>
      </c>
      <c r="D86" s="93">
        <f t="shared" ref="D86:D91" si="4">AD4</f>
        <v>8.0597014925373189E-2</v>
      </c>
      <c r="E86" s="94">
        <f t="shared" ref="E86:E91" si="5">AD4</f>
        <v>8.0597014925373189E-2</v>
      </c>
      <c r="F86" s="93">
        <f t="shared" ref="F86:F91" si="6">AF4</f>
        <v>0.8375634517766497</v>
      </c>
      <c r="G86" s="94">
        <f t="shared" ref="G86:G91" si="7">AF4</f>
        <v>0.8375634517766497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45</v>
      </c>
      <c r="W86" s="109">
        <v>69</v>
      </c>
      <c r="X86" s="109">
        <v>118</v>
      </c>
      <c r="Y86" s="109">
        <v>99</v>
      </c>
      <c r="Z86" s="109">
        <v>80</v>
      </c>
    </row>
    <row r="87" spans="1:30" ht="15" customHeight="1" x14ac:dyDescent="0.25">
      <c r="A87" s="95" t="s">
        <v>4</v>
      </c>
      <c r="B87" s="48"/>
      <c r="C87" s="56" t="str">
        <f t="shared" si="3"/>
        <v>537</v>
      </c>
      <c r="D87" s="93">
        <f t="shared" si="4"/>
        <v>0.23732718894009208</v>
      </c>
      <c r="E87" s="94">
        <f t="shared" si="5"/>
        <v>0.23732718894009208</v>
      </c>
      <c r="F87" s="93">
        <f t="shared" si="6"/>
        <v>0.93165467625899279</v>
      </c>
      <c r="G87" s="94">
        <f t="shared" si="7"/>
        <v>0.93165467625899279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5</v>
      </c>
      <c r="W87" s="109">
        <v>4</v>
      </c>
      <c r="X87" s="109">
        <v>5</v>
      </c>
      <c r="Y87" s="109">
        <v>7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546</v>
      </c>
      <c r="D88" s="93">
        <f t="shared" si="4"/>
        <v>-4.7120418848167533E-2</v>
      </c>
      <c r="E88" s="94">
        <f t="shared" si="5"/>
        <v>-4.7120418848167533E-2</v>
      </c>
      <c r="F88" s="93">
        <f t="shared" si="6"/>
        <v>0.73885350318471343</v>
      </c>
      <c r="G88" s="94">
        <f t="shared" si="7"/>
        <v>0.73885350318471343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7</v>
      </c>
      <c r="W88" s="109">
        <v>6</v>
      </c>
      <c r="X88" s="109">
        <v>3</v>
      </c>
      <c r="Y88" s="109">
        <v>0</v>
      </c>
      <c r="Z88" s="109">
        <v>6</v>
      </c>
    </row>
    <row r="89" spans="1:30" ht="15" customHeight="1" x14ac:dyDescent="0.25">
      <c r="A89" s="48" t="s">
        <v>6</v>
      </c>
      <c r="B89" s="48"/>
      <c r="C89" s="56" t="str">
        <f t="shared" si="3"/>
        <v>767</v>
      </c>
      <c r="D89" s="93">
        <f t="shared" si="4"/>
        <v>2.9530201342281792E-2</v>
      </c>
      <c r="E89" s="94">
        <f t="shared" si="5"/>
        <v>2.9530201342281792E-2</v>
      </c>
      <c r="F89" s="93">
        <f t="shared" si="6"/>
        <v>0.89851485148514842</v>
      </c>
      <c r="G89" s="94">
        <f t="shared" si="7"/>
        <v>0.89851485148514842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0</v>
      </c>
      <c r="W89" s="109">
        <v>13</v>
      </c>
      <c r="X89" s="109">
        <v>9</v>
      </c>
      <c r="Y89" s="109">
        <v>9</v>
      </c>
      <c r="Z89" s="109">
        <v>15</v>
      </c>
    </row>
    <row r="90" spans="1:30" ht="15" customHeight="1" x14ac:dyDescent="0.25">
      <c r="A90" s="48" t="s">
        <v>98</v>
      </c>
      <c r="B90" s="48"/>
      <c r="C90" s="56" t="str">
        <f t="shared" si="3"/>
        <v>$19,980</v>
      </c>
      <c r="D90" s="93">
        <f t="shared" si="4"/>
        <v>-0.10621300398680122</v>
      </c>
      <c r="E90" s="94">
        <f t="shared" si="5"/>
        <v>-0.10621300398680122</v>
      </c>
      <c r="F90" s="93">
        <f t="shared" si="6"/>
        <v>-3.4573492688283469E-4</v>
      </c>
      <c r="G90" s="94">
        <f t="shared" si="7"/>
        <v>-3.4573492688283469E-4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26</v>
      </c>
      <c r="W90" s="109">
        <v>27</v>
      </c>
      <c r="X90" s="109">
        <v>36</v>
      </c>
      <c r="Y90" s="109">
        <v>41</v>
      </c>
      <c r="Z90" s="109">
        <v>42</v>
      </c>
    </row>
    <row r="91" spans="1:30" ht="15" customHeight="1" x14ac:dyDescent="0.25">
      <c r="A91" s="48" t="s">
        <v>7</v>
      </c>
      <c r="B91" s="48"/>
      <c r="C91" s="56" t="str">
        <f t="shared" si="3"/>
        <v>$28.3 mil</v>
      </c>
      <c r="D91" s="93">
        <f t="shared" si="4"/>
        <v>3.7060852992881754E-2</v>
      </c>
      <c r="E91" s="94">
        <f t="shared" si="5"/>
        <v>3.7060852992881754E-2</v>
      </c>
      <c r="F91" s="93">
        <f t="shared" si="6"/>
        <v>1.215641085420045</v>
      </c>
      <c r="G91" s="94">
        <f t="shared" si="7"/>
        <v>1.215641085420045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189</v>
      </c>
      <c r="W91" s="109">
        <v>295</v>
      </c>
      <c r="X91" s="109">
        <v>345</v>
      </c>
      <c r="Y91" s="109">
        <v>339</v>
      </c>
      <c r="Z91" s="109">
        <v>379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15</v>
      </c>
      <c r="W93" s="109">
        <v>11</v>
      </c>
      <c r="X93" s="109">
        <v>21</v>
      </c>
      <c r="Y93" s="109">
        <v>19</v>
      </c>
      <c r="Z93" s="109">
        <v>17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33</v>
      </c>
      <c r="W94" s="109">
        <v>42</v>
      </c>
      <c r="X94" s="109">
        <v>61</v>
      </c>
      <c r="Y94" s="109">
        <v>69</v>
      </c>
      <c r="Z94" s="109">
        <v>76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7</v>
      </c>
      <c r="X95" s="109">
        <v>5</v>
      </c>
      <c r="Y95" s="109">
        <v>0</v>
      </c>
      <c r="Z95" s="109">
        <v>5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69</v>
      </c>
      <c r="W96" s="109">
        <v>94</v>
      </c>
      <c r="X96" s="109">
        <v>170</v>
      </c>
      <c r="Y96" s="109">
        <v>143</v>
      </c>
      <c r="Z96" s="109">
        <v>137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10</v>
      </c>
      <c r="W97" s="109">
        <v>14</v>
      </c>
      <c r="X97" s="109">
        <v>24</v>
      </c>
      <c r="Y97" s="109">
        <v>26</v>
      </c>
      <c r="Z97" s="109">
        <v>17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3</v>
      </c>
      <c r="W98" s="109">
        <v>5</v>
      </c>
      <c r="X98" s="109">
        <v>12</v>
      </c>
      <c r="Y98" s="109">
        <v>13</v>
      </c>
      <c r="Z98" s="109">
        <v>14</v>
      </c>
    </row>
    <row r="99" spans="1:32" ht="15" customHeight="1" x14ac:dyDescent="0.25">
      <c r="S99" s="112" t="s">
        <v>132</v>
      </c>
      <c r="T99" s="112"/>
      <c r="U99" s="109"/>
      <c r="V99" s="109">
        <v>4</v>
      </c>
      <c r="W99" s="109">
        <v>6</v>
      </c>
      <c r="X99" s="109">
        <v>5</v>
      </c>
      <c r="Y99" s="109">
        <v>0</v>
      </c>
      <c r="Z99" s="109">
        <v>3</v>
      </c>
    </row>
    <row r="100" spans="1:32" ht="15" customHeight="1" x14ac:dyDescent="0.25">
      <c r="S100" s="112" t="s">
        <v>58</v>
      </c>
      <c r="T100" s="112"/>
      <c r="U100" s="109"/>
      <c r="V100" s="109">
        <v>12</v>
      </c>
      <c r="W100" s="109">
        <v>17</v>
      </c>
      <c r="X100" s="109">
        <v>16</v>
      </c>
      <c r="Y100" s="109">
        <v>19</v>
      </c>
      <c r="Z100" s="109">
        <v>22</v>
      </c>
    </row>
    <row r="101" spans="1:32" x14ac:dyDescent="0.25">
      <c r="A101" s="16"/>
      <c r="S101" s="115" t="s">
        <v>53</v>
      </c>
      <c r="T101" s="115"/>
      <c r="U101" s="109"/>
      <c r="V101" s="109">
        <v>215</v>
      </c>
      <c r="W101" s="109">
        <v>300</v>
      </c>
      <c r="X101" s="109">
        <v>406</v>
      </c>
      <c r="Y101" s="109">
        <v>412</v>
      </c>
      <c r="Z101" s="109">
        <v>387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346</v>
      </c>
      <c r="W104" s="109">
        <v>496</v>
      </c>
      <c r="X104" s="109">
        <v>504</v>
      </c>
      <c r="Y104" s="109">
        <v>544</v>
      </c>
      <c r="Z104" s="109">
        <v>544</v>
      </c>
      <c r="AB104" s="106" t="str">
        <f>TEXT(Z104,"###,###")</f>
        <v>544</v>
      </c>
      <c r="AD104" s="127">
        <f>Z104/($Z$4)*100</f>
        <v>50.092081031307558</v>
      </c>
      <c r="AF104" s="106"/>
    </row>
    <row r="105" spans="1:32" x14ac:dyDescent="0.25">
      <c r="S105" s="112" t="s">
        <v>17</v>
      </c>
      <c r="T105" s="112"/>
      <c r="U105" s="109"/>
      <c r="V105" s="109">
        <v>260</v>
      </c>
      <c r="W105" s="109">
        <v>335</v>
      </c>
      <c r="X105" s="109">
        <v>516</v>
      </c>
      <c r="Y105" s="109">
        <v>505</v>
      </c>
      <c r="Z105" s="109">
        <v>537</v>
      </c>
      <c r="AB105" s="106" t="str">
        <f>TEXT(Z105,"###,###")</f>
        <v>537</v>
      </c>
      <c r="AD105" s="127">
        <f>Z105/($Z$4)*100</f>
        <v>49.447513812154696</v>
      </c>
      <c r="AF105" s="106"/>
    </row>
    <row r="106" spans="1:32" x14ac:dyDescent="0.25">
      <c r="S106" s="115" t="s">
        <v>53</v>
      </c>
      <c r="T106" s="115"/>
      <c r="U106" s="117"/>
      <c r="V106" s="117">
        <v>606</v>
      </c>
      <c r="W106" s="117">
        <v>831</v>
      </c>
      <c r="X106" s="117">
        <v>1020</v>
      </c>
      <c r="Y106" s="117">
        <v>1049</v>
      </c>
      <c r="Z106" s="117">
        <v>1081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40</v>
      </c>
      <c r="W108" s="109">
        <v>52</v>
      </c>
      <c r="X108" s="109">
        <v>52</v>
      </c>
      <c r="Y108" s="109">
        <v>52</v>
      </c>
      <c r="Z108" s="109">
        <v>67</v>
      </c>
      <c r="AB108" s="106" t="str">
        <f>TEXT(Z108,"###,###")</f>
        <v>67</v>
      </c>
      <c r="AD108" s="127">
        <f>Z108/($Z$4)*100</f>
        <v>6.1694290976058932</v>
      </c>
      <c r="AF108" s="106"/>
    </row>
    <row r="109" spans="1:32" x14ac:dyDescent="0.25">
      <c r="S109" s="112" t="s">
        <v>20</v>
      </c>
      <c r="T109" s="112"/>
      <c r="U109" s="109"/>
      <c r="V109" s="109">
        <v>74</v>
      </c>
      <c r="W109" s="109">
        <v>118</v>
      </c>
      <c r="X109" s="109">
        <v>170</v>
      </c>
      <c r="Y109" s="109">
        <v>155</v>
      </c>
      <c r="Z109" s="109">
        <v>168</v>
      </c>
      <c r="AB109" s="106" t="str">
        <f>TEXT(Z109,"###,###")</f>
        <v>168</v>
      </c>
      <c r="AD109" s="127">
        <f>Z109/($Z$4)*100</f>
        <v>15.469613259668508</v>
      </c>
      <c r="AF109" s="106"/>
    </row>
    <row r="110" spans="1:32" x14ac:dyDescent="0.25">
      <c r="S110" s="112" t="s">
        <v>21</v>
      </c>
      <c r="T110" s="112"/>
      <c r="U110" s="109"/>
      <c r="V110" s="109">
        <v>211</v>
      </c>
      <c r="W110" s="109">
        <v>290</v>
      </c>
      <c r="X110" s="109">
        <v>284</v>
      </c>
      <c r="Y110" s="109">
        <v>292</v>
      </c>
      <c r="Z110" s="109">
        <v>268</v>
      </c>
      <c r="AB110" s="106" t="str">
        <f>TEXT(Z110,"###,###")</f>
        <v>268</v>
      </c>
      <c r="AD110" s="127">
        <f>Z110/($Z$4)*100</f>
        <v>24.677716390423573</v>
      </c>
      <c r="AF110" s="106"/>
    </row>
    <row r="111" spans="1:32" x14ac:dyDescent="0.25">
      <c r="S111" s="112" t="s">
        <v>22</v>
      </c>
      <c r="T111" s="112"/>
      <c r="U111" s="109"/>
      <c r="V111" s="109">
        <v>244</v>
      </c>
      <c r="W111" s="109">
        <v>357</v>
      </c>
      <c r="X111" s="109">
        <v>505</v>
      </c>
      <c r="Y111" s="109">
        <v>496</v>
      </c>
      <c r="Z111" s="109">
        <v>547</v>
      </c>
      <c r="AB111" s="106" t="str">
        <f>TEXT(Z111,"###,###")</f>
        <v>547</v>
      </c>
      <c r="AD111" s="127">
        <f>Z111/($Z$4)*100</f>
        <v>50.368324125230203</v>
      </c>
      <c r="AF111" s="106"/>
    </row>
    <row r="112" spans="1:32" x14ac:dyDescent="0.25">
      <c r="S112" s="115" t="s">
        <v>53</v>
      </c>
      <c r="T112" s="115"/>
      <c r="U112" s="109"/>
      <c r="V112" s="109">
        <v>591</v>
      </c>
      <c r="W112" s="109">
        <v>875</v>
      </c>
      <c r="X112" s="109">
        <v>1022</v>
      </c>
      <c r="Y112" s="109">
        <v>1009</v>
      </c>
      <c r="Z112" s="109">
        <v>1086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39.119999999999997</v>
      </c>
      <c r="W118" s="128">
        <v>37.74</v>
      </c>
      <c r="X118" s="128">
        <v>39.06</v>
      </c>
      <c r="Y118" s="128">
        <v>38.909999999999997</v>
      </c>
      <c r="Z118" s="128">
        <v>39.770000000000003</v>
      </c>
      <c r="AB118" s="106" t="str">
        <f>TEXT(Z118,"##.0")</f>
        <v>39.8</v>
      </c>
    </row>
    <row r="120" spans="19:32" x14ac:dyDescent="0.25">
      <c r="S120" s="98" t="s">
        <v>100</v>
      </c>
      <c r="T120" s="109"/>
      <c r="U120" s="109"/>
      <c r="V120" s="109">
        <v>399</v>
      </c>
      <c r="W120" s="109">
        <v>580</v>
      </c>
      <c r="X120" s="109">
        <v>737</v>
      </c>
      <c r="Y120" s="109">
        <v>733</v>
      </c>
      <c r="Z120" s="109">
        <v>761</v>
      </c>
      <c r="AB120" s="106" t="str">
        <f>TEXT(Z120,"###,###")</f>
        <v>761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102</v>
      </c>
      <c r="T122" s="109"/>
      <c r="U122" s="109"/>
      <c r="V122" s="109">
        <v>3</v>
      </c>
      <c r="W122" s="109">
        <v>8</v>
      </c>
      <c r="X122" s="109">
        <v>11</v>
      </c>
      <c r="Y122" s="109">
        <v>12</v>
      </c>
      <c r="Z122" s="109">
        <v>6</v>
      </c>
      <c r="AB122" s="106" t="str">
        <f>TEXT(Z122,"###,###")</f>
        <v>6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402</v>
      </c>
      <c r="W124" s="109">
        <v>588</v>
      </c>
      <c r="X124" s="109">
        <v>748</v>
      </c>
      <c r="Y124" s="109">
        <v>745</v>
      </c>
      <c r="Z124" s="109">
        <v>767</v>
      </c>
      <c r="AB124" s="106" t="str">
        <f>TEXT(Z124,"###,###")</f>
        <v>767</v>
      </c>
      <c r="AD124" s="124">
        <f>Z124/$Z$7*100</f>
        <v>100</v>
      </c>
    </row>
    <row r="125" spans="19:32" x14ac:dyDescent="0.25">
      <c r="S125" s="98" t="s">
        <v>104</v>
      </c>
      <c r="T125" s="109"/>
      <c r="U125" s="109"/>
      <c r="V125" s="109">
        <v>3</v>
      </c>
      <c r="W125" s="109">
        <v>8</v>
      </c>
      <c r="X125" s="109">
        <v>11</v>
      </c>
      <c r="Y125" s="109">
        <v>12</v>
      </c>
      <c r="Z125" s="109">
        <v>6</v>
      </c>
      <c r="AB125" s="106" t="str">
        <f>TEXT(Z125,"###,###")</f>
        <v>6</v>
      </c>
      <c r="AD125" s="124">
        <f>Z125/$Z$7*100</f>
        <v>0.78226857887874846</v>
      </c>
    </row>
    <row r="127" spans="19:32" x14ac:dyDescent="0.25">
      <c r="S127" s="98" t="s">
        <v>105</v>
      </c>
      <c r="T127" s="109"/>
      <c r="U127" s="109"/>
      <c r="V127" s="109">
        <v>195</v>
      </c>
      <c r="W127" s="109">
        <v>296</v>
      </c>
      <c r="X127" s="109">
        <v>342</v>
      </c>
      <c r="Y127" s="109">
        <v>339</v>
      </c>
      <c r="Z127" s="109">
        <v>382</v>
      </c>
      <c r="AB127" s="106" t="str">
        <f>TEXT(Z127,"###,###")</f>
        <v>382</v>
      </c>
      <c r="AD127" s="124">
        <f>Z127/$Z$7*100</f>
        <v>49.804432855280311</v>
      </c>
    </row>
    <row r="128" spans="19:32" x14ac:dyDescent="0.25">
      <c r="S128" s="98" t="s">
        <v>106</v>
      </c>
      <c r="T128" s="109"/>
      <c r="U128" s="109"/>
      <c r="V128" s="109">
        <v>216</v>
      </c>
      <c r="W128" s="109">
        <v>296</v>
      </c>
      <c r="X128" s="109">
        <v>401</v>
      </c>
      <c r="Y128" s="109">
        <v>413</v>
      </c>
      <c r="Z128" s="109">
        <v>387</v>
      </c>
      <c r="AB128" s="106" t="str">
        <f>TEXT(Z128,"###,###")</f>
        <v>387</v>
      </c>
      <c r="AD128" s="124">
        <f>Z128/$Z$7*100</f>
        <v>50.456323337679265</v>
      </c>
    </row>
    <row r="130" spans="19:20" x14ac:dyDescent="0.25">
      <c r="S130" s="98" t="s">
        <v>158</v>
      </c>
      <c r="T130" s="124">
        <v>99.217731421121243</v>
      </c>
    </row>
    <row r="131" spans="19:20" x14ac:dyDescent="0.25">
      <c r="S131" s="98" t="s">
        <v>159</v>
      </c>
      <c r="T131" s="124">
        <v>0</v>
      </c>
    </row>
    <row r="132" spans="19:20" x14ac:dyDescent="0.25">
      <c r="S132" s="98" t="s">
        <v>160</v>
      </c>
      <c r="T132" s="124">
        <v>0.78226857887874846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880CC0-79DE-4064-B180-D038CFEC82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FF56A2C-B769-4D0C-9D92-DED2AEF9CA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609D892-B3AB-44AE-BC5C-258412EFEF0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FE113E9-4A4F-4581-A58E-27F77B339A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414-8A00-4D75-AEAF-9E8FB793426D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118</v>
      </c>
      <c r="T1" s="96"/>
      <c r="U1" s="96"/>
      <c r="V1" s="96"/>
      <c r="W1" s="96"/>
      <c r="X1" s="96"/>
      <c r="Y1" s="97" t="s">
        <v>147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118</v>
      </c>
      <c r="Y3" s="102" t="s">
        <v>147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13.12 Palmerston,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34254</v>
      </c>
      <c r="W4" s="105">
        <v>35281</v>
      </c>
      <c r="X4" s="105">
        <v>35445</v>
      </c>
      <c r="Y4" s="105">
        <v>34277</v>
      </c>
      <c r="Z4" s="105">
        <v>36682</v>
      </c>
      <c r="AB4" s="106" t="str">
        <f>TEXT(Z4,"###,###")</f>
        <v>36,682</v>
      </c>
      <c r="AD4" s="107">
        <f>Z4/Y4-1</f>
        <v>7.0163666598593855E-2</v>
      </c>
      <c r="AF4" s="107">
        <f>Z4/V4-1</f>
        <v>7.0882232731943606E-2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18336</v>
      </c>
      <c r="W5" s="105">
        <v>18936</v>
      </c>
      <c r="X5" s="105">
        <v>18847</v>
      </c>
      <c r="Y5" s="105">
        <v>18229</v>
      </c>
      <c r="Z5" s="105">
        <v>19277</v>
      </c>
      <c r="AB5" s="106" t="str">
        <f>TEXT(Z5,"###,###")</f>
        <v>19,277</v>
      </c>
      <c r="AD5" s="107">
        <f t="shared" ref="AD5:AD9" si="0">Z5/Y5-1</f>
        <v>5.749081134456091E-2</v>
      </c>
      <c r="AF5" s="107">
        <f t="shared" ref="AF5:AF9" si="1">Z5/V5-1</f>
        <v>5.1319808027923131E-2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15919</v>
      </c>
      <c r="W6" s="105">
        <v>16348</v>
      </c>
      <c r="X6" s="105">
        <v>16601</v>
      </c>
      <c r="Y6" s="105">
        <v>16048</v>
      </c>
      <c r="Z6" s="105">
        <v>17369</v>
      </c>
      <c r="AB6" s="106" t="str">
        <f>TEXT(Z6,"###,###")</f>
        <v>17,369</v>
      </c>
      <c r="AD6" s="107">
        <f t="shared" si="0"/>
        <v>8.2315553339979974E-2</v>
      </c>
      <c r="AF6" s="107">
        <f t="shared" si="1"/>
        <v>9.1086123500219829E-2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23010</v>
      </c>
      <c r="W7" s="105">
        <v>23542</v>
      </c>
      <c r="X7" s="105">
        <v>23592</v>
      </c>
      <c r="Y7" s="105">
        <v>23476</v>
      </c>
      <c r="Z7" s="105">
        <v>24214</v>
      </c>
      <c r="AB7" s="106" t="str">
        <f>TEXT(Z7,"###,###")</f>
        <v>24,214</v>
      </c>
      <c r="AD7" s="107">
        <f t="shared" si="0"/>
        <v>3.1436360538422248E-2</v>
      </c>
      <c r="AF7" s="107">
        <f t="shared" si="1"/>
        <v>5.2325076053889585E-2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36,682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24,214</v>
      </c>
      <c r="P8" s="64"/>
      <c r="S8" s="104" t="s">
        <v>84</v>
      </c>
      <c r="T8" s="105"/>
      <c r="U8" s="105"/>
      <c r="V8" s="105">
        <v>55851.02</v>
      </c>
      <c r="W8" s="105">
        <v>56741.34</v>
      </c>
      <c r="X8" s="105">
        <v>56464.44</v>
      </c>
      <c r="Y8" s="105">
        <v>55594.79</v>
      </c>
      <c r="Z8" s="105">
        <v>57474.69</v>
      </c>
      <c r="AB8" s="106" t="str">
        <f>TEXT(Z8,"$###,###")</f>
        <v>$57,475</v>
      </c>
      <c r="AD8" s="107">
        <f t="shared" si="0"/>
        <v>3.3814319651175984E-2</v>
      </c>
      <c r="AF8" s="107">
        <f t="shared" si="1"/>
        <v>2.9071447576069387E-2</v>
      </c>
    </row>
    <row r="9" spans="1:32" x14ac:dyDescent="0.25">
      <c r="A9" s="29" t="s">
        <v>14</v>
      </c>
      <c r="B9" s="68"/>
      <c r="C9" s="69"/>
      <c r="D9" s="70">
        <f>AD104</f>
        <v>71.533722261599692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52.040142066573061</v>
      </c>
      <c r="P9" s="71" t="s">
        <v>85</v>
      </c>
      <c r="S9" s="104" t="s">
        <v>7</v>
      </c>
      <c r="T9" s="105"/>
      <c r="U9" s="105"/>
      <c r="V9" s="105">
        <v>1648537593</v>
      </c>
      <c r="W9" s="105">
        <v>1728244173</v>
      </c>
      <c r="X9" s="105">
        <v>1678914778</v>
      </c>
      <c r="Y9" s="105">
        <v>1658290018</v>
      </c>
      <c r="Z9" s="105">
        <v>1761026297</v>
      </c>
      <c r="AB9" s="106" t="str">
        <f>TEXT(Z9/1000000,"$#,###.0")&amp;" mil"</f>
        <v>$1,761.0 mil</v>
      </c>
      <c r="AD9" s="107">
        <f t="shared" si="0"/>
        <v>6.1953143228773877E-2</v>
      </c>
      <c r="AF9" s="107">
        <f t="shared" si="1"/>
        <v>6.8235449696536055E-2</v>
      </c>
    </row>
    <row r="10" spans="1:32" x14ac:dyDescent="0.25">
      <c r="A10" s="29" t="s">
        <v>17</v>
      </c>
      <c r="B10" s="68"/>
      <c r="C10" s="69"/>
      <c r="D10" s="70">
        <f>AD105</f>
        <v>24.246224306199228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47.798794086065911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91.488395143305524</v>
      </c>
      <c r="P11" s="71" t="s">
        <v>85</v>
      </c>
      <c r="S11" s="104" t="s">
        <v>29</v>
      </c>
      <c r="T11" s="109"/>
      <c r="U11" s="109"/>
      <c r="V11" s="109">
        <v>32624</v>
      </c>
      <c r="W11" s="109">
        <v>33604</v>
      </c>
      <c r="X11" s="109">
        <v>33656</v>
      </c>
      <c r="Y11" s="109">
        <v>32308</v>
      </c>
      <c r="Z11" s="109">
        <v>34623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3.0519534153795327</v>
      </c>
      <c r="P12" s="71" t="s">
        <v>85</v>
      </c>
      <c r="S12" s="104" t="s">
        <v>30</v>
      </c>
      <c r="T12" s="109"/>
      <c r="U12" s="109"/>
      <c r="V12" s="109">
        <v>1631</v>
      </c>
      <c r="W12" s="109">
        <v>1679</v>
      </c>
      <c r="X12" s="109">
        <v>1793</v>
      </c>
      <c r="Y12" s="109">
        <v>1971</v>
      </c>
      <c r="Z12" s="109">
        <v>2059</v>
      </c>
    </row>
    <row r="13" spans="1:32" ht="15" customHeight="1" x14ac:dyDescent="0.25">
      <c r="A13" s="29" t="s">
        <v>19</v>
      </c>
      <c r="B13" s="69"/>
      <c r="C13" s="69"/>
      <c r="D13" s="70">
        <f>AD108</f>
        <v>8.8572051687476137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5.4307425456347573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13.717899787361649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38.0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24.109917670792214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20.040469111331351</v>
      </c>
      <c r="P15" s="71" t="s">
        <v>85</v>
      </c>
      <c r="S15" s="112" t="s">
        <v>61</v>
      </c>
      <c r="T15" s="112"/>
      <c r="U15" s="113"/>
      <c r="V15" s="113">
        <v>430</v>
      </c>
      <c r="W15" s="113">
        <v>462</v>
      </c>
      <c r="X15" s="113">
        <v>431</v>
      </c>
      <c r="Y15" s="109">
        <v>323</v>
      </c>
      <c r="Z15" s="109">
        <v>348</v>
      </c>
      <c r="AB15" s="114">
        <f t="shared" ref="AB15:AB34" si="2">IF(Z15="np",0,Z15/$Z$34)</f>
        <v>9.4869418243280091E-3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49.482034785453358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79.959530888668652</v>
      </c>
      <c r="P16" s="36" t="s">
        <v>85</v>
      </c>
      <c r="S16" s="112" t="s">
        <v>62</v>
      </c>
      <c r="T16" s="112"/>
      <c r="U16" s="113"/>
      <c r="V16" s="113">
        <v>476</v>
      </c>
      <c r="W16" s="113">
        <v>639</v>
      </c>
      <c r="X16" s="113">
        <v>675</v>
      </c>
      <c r="Y16" s="109">
        <v>703</v>
      </c>
      <c r="Z16" s="109">
        <v>746</v>
      </c>
      <c r="AB16" s="114">
        <f t="shared" si="2"/>
        <v>2.0336950002726131E-2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1146</v>
      </c>
      <c r="W17" s="113">
        <v>1316</v>
      </c>
      <c r="X17" s="113">
        <v>1307</v>
      </c>
      <c r="Y17" s="109">
        <v>1218</v>
      </c>
      <c r="Z17" s="109">
        <v>1276</v>
      </c>
      <c r="AB17" s="114">
        <f t="shared" si="2"/>
        <v>3.4785453355869363E-2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387</v>
      </c>
      <c r="W18" s="113">
        <v>419</v>
      </c>
      <c r="X18" s="113">
        <v>405</v>
      </c>
      <c r="Y18" s="109">
        <v>422</v>
      </c>
      <c r="Z18" s="109">
        <v>440</v>
      </c>
      <c r="AB18" s="114">
        <f t="shared" si="2"/>
        <v>1.1994983915817022E-2</v>
      </c>
    </row>
    <row r="19" spans="1:28" x14ac:dyDescent="0.25">
      <c r="A19" s="60" t="str">
        <f>$S$1&amp;" ("&amp;$V$2&amp;" to "&amp;$Z$2&amp;")"</f>
        <v>Palmerston (2016-17 to 2020-21)</v>
      </c>
      <c r="B19" s="60"/>
      <c r="C19" s="60"/>
      <c r="D19" s="60"/>
      <c r="E19" s="60"/>
      <c r="F19" s="60"/>
      <c r="G19" s="60" t="str">
        <f>$S$1&amp;" ("&amp;$V$2&amp;" to "&amp;$Z$2&amp;")"</f>
        <v>Palmerston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4069</v>
      </c>
      <c r="W19" s="113">
        <v>4390</v>
      </c>
      <c r="X19" s="113">
        <v>3895</v>
      </c>
      <c r="Y19" s="109">
        <v>3572</v>
      </c>
      <c r="Z19" s="109">
        <v>3849</v>
      </c>
      <c r="AB19" s="114">
        <f t="shared" si="2"/>
        <v>0.10492884793631754</v>
      </c>
    </row>
    <row r="20" spans="1:28" x14ac:dyDescent="0.25">
      <c r="S20" s="112" t="s">
        <v>66</v>
      </c>
      <c r="T20" s="112"/>
      <c r="U20" s="113"/>
      <c r="V20" s="113">
        <v>1022</v>
      </c>
      <c r="W20" s="113">
        <v>1060</v>
      </c>
      <c r="X20" s="113">
        <v>1077</v>
      </c>
      <c r="Y20" s="109">
        <v>1044</v>
      </c>
      <c r="Z20" s="109">
        <v>1066</v>
      </c>
      <c r="AB20" s="114">
        <f t="shared" si="2"/>
        <v>2.9060574668774874E-2</v>
      </c>
    </row>
    <row r="21" spans="1:28" x14ac:dyDescent="0.25">
      <c r="S21" s="112" t="s">
        <v>67</v>
      </c>
      <c r="T21" s="112"/>
      <c r="U21" s="113"/>
      <c r="V21" s="113">
        <v>2921</v>
      </c>
      <c r="W21" s="113">
        <v>3221</v>
      </c>
      <c r="X21" s="113">
        <v>3160</v>
      </c>
      <c r="Y21" s="109">
        <v>2971</v>
      </c>
      <c r="Z21" s="109">
        <v>3134</v>
      </c>
      <c r="AB21" s="114">
        <f t="shared" si="2"/>
        <v>8.5436999073114875E-2</v>
      </c>
    </row>
    <row r="22" spans="1:28" x14ac:dyDescent="0.25">
      <c r="S22" s="112" t="s">
        <v>68</v>
      </c>
      <c r="T22" s="112"/>
      <c r="U22" s="113"/>
      <c r="V22" s="113">
        <v>2561</v>
      </c>
      <c r="W22" s="113">
        <v>2701</v>
      </c>
      <c r="X22" s="113">
        <v>2583</v>
      </c>
      <c r="Y22" s="109">
        <v>2581</v>
      </c>
      <c r="Z22" s="109">
        <v>3060</v>
      </c>
      <c r="AB22" s="114">
        <f t="shared" si="2"/>
        <v>8.3419660869091111E-2</v>
      </c>
    </row>
    <row r="23" spans="1:28" x14ac:dyDescent="0.25">
      <c r="S23" s="112" t="s">
        <v>69</v>
      </c>
      <c r="T23" s="112"/>
      <c r="U23" s="113"/>
      <c r="V23" s="113">
        <v>1526</v>
      </c>
      <c r="W23" s="113">
        <v>1597</v>
      </c>
      <c r="X23" s="113">
        <v>1693</v>
      </c>
      <c r="Y23" s="109">
        <v>1695</v>
      </c>
      <c r="Z23" s="109">
        <v>1730</v>
      </c>
      <c r="AB23" s="114">
        <f t="shared" si="2"/>
        <v>4.7162095850826015E-2</v>
      </c>
    </row>
    <row r="24" spans="1:28" x14ac:dyDescent="0.25">
      <c r="S24" s="112" t="s">
        <v>70</v>
      </c>
      <c r="T24" s="112"/>
      <c r="U24" s="113"/>
      <c r="V24" s="113">
        <v>158</v>
      </c>
      <c r="W24" s="113">
        <v>177</v>
      </c>
      <c r="X24" s="113">
        <v>166</v>
      </c>
      <c r="Y24" s="109">
        <v>129</v>
      </c>
      <c r="Z24" s="109">
        <v>123</v>
      </c>
      <c r="AB24" s="114">
        <f t="shared" si="2"/>
        <v>3.3531432310124859E-3</v>
      </c>
    </row>
    <row r="25" spans="1:28" x14ac:dyDescent="0.25">
      <c r="S25" s="112" t="s">
        <v>71</v>
      </c>
      <c r="T25" s="112"/>
      <c r="U25" s="113"/>
      <c r="V25" s="113">
        <v>699</v>
      </c>
      <c r="W25" s="113">
        <v>659</v>
      </c>
      <c r="X25" s="113">
        <v>606</v>
      </c>
      <c r="Y25" s="109">
        <v>573</v>
      </c>
      <c r="Z25" s="109">
        <v>519</v>
      </c>
      <c r="AB25" s="114">
        <f t="shared" si="2"/>
        <v>1.4148628755247805E-2</v>
      </c>
    </row>
    <row r="26" spans="1:28" x14ac:dyDescent="0.25">
      <c r="S26" s="112" t="s">
        <v>72</v>
      </c>
      <c r="T26" s="112"/>
      <c r="U26" s="113"/>
      <c r="V26" s="113">
        <v>555</v>
      </c>
      <c r="W26" s="113">
        <v>588</v>
      </c>
      <c r="X26" s="113">
        <v>581</v>
      </c>
      <c r="Y26" s="109">
        <v>572</v>
      </c>
      <c r="Z26" s="109">
        <v>598</v>
      </c>
      <c r="AB26" s="114">
        <f t="shared" si="2"/>
        <v>1.630227359467859E-2</v>
      </c>
    </row>
    <row r="27" spans="1:28" x14ac:dyDescent="0.25">
      <c r="S27" s="112" t="s">
        <v>73</v>
      </c>
      <c r="T27" s="112"/>
      <c r="U27" s="113"/>
      <c r="V27" s="113">
        <v>1998</v>
      </c>
      <c r="W27" s="113">
        <v>1910</v>
      </c>
      <c r="X27" s="113">
        <v>1825</v>
      </c>
      <c r="Y27" s="109">
        <v>1632</v>
      </c>
      <c r="Z27" s="109">
        <v>1717</v>
      </c>
      <c r="AB27" s="114">
        <f t="shared" si="2"/>
        <v>4.6807698598767787E-2</v>
      </c>
    </row>
    <row r="28" spans="1:28" x14ac:dyDescent="0.25">
      <c r="S28" s="112" t="s">
        <v>74</v>
      </c>
      <c r="T28" s="112"/>
      <c r="U28" s="113"/>
      <c r="V28" s="113">
        <v>2772</v>
      </c>
      <c r="W28" s="113">
        <v>2972</v>
      </c>
      <c r="X28" s="113">
        <v>3107</v>
      </c>
      <c r="Y28" s="109">
        <v>2980</v>
      </c>
      <c r="Z28" s="109">
        <v>3074</v>
      </c>
      <c r="AB28" s="114">
        <f t="shared" si="2"/>
        <v>8.3801319448230743E-2</v>
      </c>
    </row>
    <row r="29" spans="1:28" x14ac:dyDescent="0.25">
      <c r="S29" s="112" t="s">
        <v>75</v>
      </c>
      <c r="T29" s="112"/>
      <c r="U29" s="113"/>
      <c r="V29" s="113">
        <v>4703</v>
      </c>
      <c r="W29" s="113">
        <v>4476</v>
      </c>
      <c r="X29" s="113">
        <v>4891</v>
      </c>
      <c r="Y29" s="109">
        <v>4692</v>
      </c>
      <c r="Z29" s="109">
        <v>4956</v>
      </c>
      <c r="AB29" s="114">
        <f t="shared" si="2"/>
        <v>0.13510713701542992</v>
      </c>
    </row>
    <row r="30" spans="1:28" x14ac:dyDescent="0.25">
      <c r="S30" s="112" t="s">
        <v>76</v>
      </c>
      <c r="T30" s="112"/>
      <c r="U30" s="113"/>
      <c r="V30" s="113">
        <v>2468</v>
      </c>
      <c r="W30" s="113">
        <v>2491</v>
      </c>
      <c r="X30" s="113">
        <v>2574</v>
      </c>
      <c r="Y30" s="109">
        <v>2522</v>
      </c>
      <c r="Z30" s="109">
        <v>2745</v>
      </c>
      <c r="AB30" s="114">
        <f t="shared" si="2"/>
        <v>7.4832342838449376E-2</v>
      </c>
    </row>
    <row r="31" spans="1:28" x14ac:dyDescent="0.25">
      <c r="S31" s="112" t="s">
        <v>77</v>
      </c>
      <c r="T31" s="112"/>
      <c r="U31" s="113"/>
      <c r="V31" s="113">
        <v>2011</v>
      </c>
      <c r="W31" s="113">
        <v>2386</v>
      </c>
      <c r="X31" s="113">
        <v>3548</v>
      </c>
      <c r="Y31" s="109">
        <v>3820</v>
      </c>
      <c r="Z31" s="109">
        <v>4460</v>
      </c>
      <c r="AB31" s="114">
        <f t="shared" si="2"/>
        <v>0.12158551878305436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723</v>
      </c>
      <c r="W32" s="113">
        <v>785</v>
      </c>
      <c r="X32" s="113">
        <v>835</v>
      </c>
      <c r="Y32" s="109">
        <v>725</v>
      </c>
      <c r="Z32" s="109">
        <v>741</v>
      </c>
      <c r="AB32" s="114">
        <f t="shared" si="2"/>
        <v>2.020064336731912E-2</v>
      </c>
    </row>
    <row r="33" spans="19:32" x14ac:dyDescent="0.25">
      <c r="S33" s="112" t="s">
        <v>79</v>
      </c>
      <c r="T33" s="112"/>
      <c r="U33" s="113"/>
      <c r="V33" s="113">
        <v>1249</v>
      </c>
      <c r="W33" s="113">
        <v>1299</v>
      </c>
      <c r="X33" s="113">
        <v>1315</v>
      </c>
      <c r="Y33" s="109">
        <v>1418</v>
      </c>
      <c r="Z33" s="109">
        <v>1615</v>
      </c>
      <c r="AB33" s="114">
        <f t="shared" si="2"/>
        <v>4.4027043236464752E-2</v>
      </c>
    </row>
    <row r="34" spans="19:32" x14ac:dyDescent="0.25">
      <c r="S34" s="115" t="s">
        <v>53</v>
      </c>
      <c r="T34" s="115"/>
      <c r="U34" s="116"/>
      <c r="V34" s="116">
        <v>34256</v>
      </c>
      <c r="W34" s="116">
        <v>35281</v>
      </c>
      <c r="X34" s="116">
        <v>35448</v>
      </c>
      <c r="Y34" s="117">
        <v>34280</v>
      </c>
      <c r="Z34" s="117">
        <v>36682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18962</v>
      </c>
      <c r="W37" s="109">
        <v>19495</v>
      </c>
      <c r="X37" s="109">
        <v>18986</v>
      </c>
      <c r="Y37" s="109">
        <v>18862</v>
      </c>
      <c r="Z37" s="109">
        <v>19363</v>
      </c>
      <c r="AB37" s="129">
        <f>Z37/Z40*100</f>
        <v>79.959530888668652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4053</v>
      </c>
      <c r="W38" s="109">
        <v>4051</v>
      </c>
      <c r="X38" s="109">
        <v>4602</v>
      </c>
      <c r="Y38" s="109">
        <v>4618</v>
      </c>
      <c r="Z38" s="109">
        <v>4853</v>
      </c>
      <c r="AB38" s="129">
        <f>Z38/Z40*100</f>
        <v>20.040469111331351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23015</v>
      </c>
      <c r="W40" s="109">
        <v>23546</v>
      </c>
      <c r="X40" s="109">
        <v>23588</v>
      </c>
      <c r="Y40" s="109">
        <v>23480</v>
      </c>
      <c r="Z40" s="109">
        <v>24216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20</v>
      </c>
      <c r="W44" s="109">
        <v>23</v>
      </c>
      <c r="X44" s="109">
        <v>23</v>
      </c>
      <c r="Y44" s="109">
        <v>23</v>
      </c>
      <c r="Z44" s="109">
        <v>33</v>
      </c>
    </row>
    <row r="45" spans="19:32" x14ac:dyDescent="0.25">
      <c r="S45" s="112" t="s">
        <v>37</v>
      </c>
      <c r="T45" s="112"/>
      <c r="U45" s="109"/>
      <c r="V45" s="109">
        <v>311</v>
      </c>
      <c r="W45" s="109">
        <v>351</v>
      </c>
      <c r="X45" s="109">
        <v>363</v>
      </c>
      <c r="Y45" s="109">
        <v>375</v>
      </c>
      <c r="Z45" s="109">
        <v>459</v>
      </c>
    </row>
    <row r="46" spans="19:32" x14ac:dyDescent="0.25">
      <c r="S46" s="112" t="s">
        <v>38</v>
      </c>
      <c r="T46" s="112"/>
      <c r="U46" s="109"/>
      <c r="V46" s="109">
        <v>1078</v>
      </c>
      <c r="W46" s="109">
        <v>1102</v>
      </c>
      <c r="X46" s="109">
        <v>922</v>
      </c>
      <c r="Y46" s="109">
        <v>816</v>
      </c>
      <c r="Z46" s="109">
        <v>981</v>
      </c>
    </row>
    <row r="47" spans="19:32" x14ac:dyDescent="0.25">
      <c r="S47" s="112" t="s">
        <v>39</v>
      </c>
      <c r="T47" s="112"/>
      <c r="U47" s="109"/>
      <c r="V47" s="109">
        <v>1973</v>
      </c>
      <c r="W47" s="109">
        <v>2017</v>
      </c>
      <c r="X47" s="109">
        <v>1963</v>
      </c>
      <c r="Y47" s="109">
        <v>1771</v>
      </c>
      <c r="Z47" s="109">
        <v>1802</v>
      </c>
    </row>
    <row r="48" spans="19:32" x14ac:dyDescent="0.25">
      <c r="S48" s="112" t="s">
        <v>40</v>
      </c>
      <c r="T48" s="112"/>
      <c r="U48" s="109"/>
      <c r="V48" s="109">
        <v>2822</v>
      </c>
      <c r="W48" s="109">
        <v>2776</v>
      </c>
      <c r="X48" s="109">
        <v>2732</v>
      </c>
      <c r="Y48" s="109">
        <v>2560</v>
      </c>
      <c r="Z48" s="109">
        <v>2816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2873</v>
      </c>
      <c r="W49" s="109">
        <v>2960</v>
      </c>
      <c r="X49" s="109">
        <v>2970</v>
      </c>
      <c r="Y49" s="109">
        <v>2923</v>
      </c>
      <c r="Z49" s="109">
        <v>2862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Palmerston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2314</v>
      </c>
      <c r="W50" s="109">
        <v>2442</v>
      </c>
      <c r="X50" s="109">
        <v>2419</v>
      </c>
      <c r="Y50" s="109">
        <v>2398</v>
      </c>
      <c r="Z50" s="109">
        <v>2543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1883</v>
      </c>
      <c r="W51" s="109">
        <v>2010</v>
      </c>
      <c r="X51" s="109">
        <v>2016</v>
      </c>
      <c r="Y51" s="109">
        <v>1940</v>
      </c>
      <c r="Z51" s="109">
        <v>2097</v>
      </c>
    </row>
    <row r="52" spans="1:26" ht="15" customHeight="1" x14ac:dyDescent="0.25">
      <c r="S52" s="112" t="s">
        <v>44</v>
      </c>
      <c r="T52" s="112"/>
      <c r="U52" s="109"/>
      <c r="V52" s="109">
        <v>1778</v>
      </c>
      <c r="W52" s="109">
        <v>1756</v>
      </c>
      <c r="X52" s="109">
        <v>1818</v>
      </c>
      <c r="Y52" s="109">
        <v>1797</v>
      </c>
      <c r="Z52" s="109">
        <v>1705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1344</v>
      </c>
      <c r="W53" s="109">
        <v>1430</v>
      </c>
      <c r="X53" s="109">
        <v>1466</v>
      </c>
      <c r="Y53" s="109">
        <v>1442</v>
      </c>
      <c r="Z53" s="109">
        <v>1582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1001</v>
      </c>
      <c r="W54" s="109">
        <v>1004</v>
      </c>
      <c r="X54" s="109">
        <v>1036</v>
      </c>
      <c r="Y54" s="109">
        <v>1041</v>
      </c>
      <c r="Z54" s="109">
        <v>1157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622</v>
      </c>
      <c r="W55" s="109">
        <v>725</v>
      </c>
      <c r="X55" s="109">
        <v>712</v>
      </c>
      <c r="Y55" s="109">
        <v>703</v>
      </c>
      <c r="Z55" s="109">
        <v>763</v>
      </c>
    </row>
    <row r="56" spans="1:26" ht="15" customHeight="1" x14ac:dyDescent="0.25">
      <c r="S56" s="112" t="s">
        <v>48</v>
      </c>
      <c r="T56" s="112"/>
      <c r="U56" s="109"/>
      <c r="V56" s="109">
        <v>228</v>
      </c>
      <c r="W56" s="109">
        <v>252</v>
      </c>
      <c r="X56" s="109">
        <v>286</v>
      </c>
      <c r="Y56" s="109">
        <v>310</v>
      </c>
      <c r="Z56" s="109">
        <v>348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58</v>
      </c>
      <c r="W57" s="109">
        <v>69</v>
      </c>
      <c r="X57" s="109">
        <v>91</v>
      </c>
      <c r="Y57" s="109">
        <v>94</v>
      </c>
      <c r="Z57" s="109">
        <v>90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21</v>
      </c>
      <c r="W58" s="109">
        <v>20</v>
      </c>
      <c r="X58" s="109">
        <v>27</v>
      </c>
      <c r="Y58" s="109">
        <v>20</v>
      </c>
      <c r="Z58" s="109">
        <v>27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3</v>
      </c>
      <c r="W59" s="109">
        <v>7</v>
      </c>
      <c r="X59" s="109">
        <v>10</v>
      </c>
      <c r="Y59" s="109">
        <v>8</v>
      </c>
      <c r="Z59" s="109">
        <v>9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6</v>
      </c>
      <c r="W60" s="109">
        <v>0</v>
      </c>
      <c r="X60" s="109">
        <v>5</v>
      </c>
      <c r="Y60" s="109">
        <v>0</v>
      </c>
      <c r="Z60" s="109">
        <v>3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18337</v>
      </c>
      <c r="W61" s="109">
        <v>18940</v>
      </c>
      <c r="X61" s="109">
        <v>18852</v>
      </c>
      <c r="Y61" s="109">
        <v>18225</v>
      </c>
      <c r="Z61" s="109">
        <v>19277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34</v>
      </c>
      <c r="W63" s="109">
        <v>47</v>
      </c>
      <c r="X63" s="109">
        <v>0</v>
      </c>
      <c r="Y63" s="109">
        <v>39</v>
      </c>
      <c r="Z63" s="109">
        <v>55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451</v>
      </c>
      <c r="W64" s="109">
        <v>466</v>
      </c>
      <c r="X64" s="109">
        <v>3</v>
      </c>
      <c r="Y64" s="109">
        <v>428</v>
      </c>
      <c r="Z64" s="109">
        <v>559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Palmerston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1140</v>
      </c>
      <c r="W65" s="109">
        <v>1189</v>
      </c>
      <c r="X65" s="109">
        <v>29</v>
      </c>
      <c r="Y65" s="109">
        <v>1010</v>
      </c>
      <c r="Z65" s="109">
        <v>1122</v>
      </c>
    </row>
    <row r="66" spans="1:26" x14ac:dyDescent="0.25">
      <c r="S66" s="112" t="s">
        <v>39</v>
      </c>
      <c r="T66" s="112"/>
      <c r="U66" s="109"/>
      <c r="V66" s="109">
        <v>1774</v>
      </c>
      <c r="W66" s="109">
        <v>1771</v>
      </c>
      <c r="X66" s="109">
        <v>39</v>
      </c>
      <c r="Y66" s="109">
        <v>1580</v>
      </c>
      <c r="Z66" s="109">
        <v>1731</v>
      </c>
    </row>
    <row r="67" spans="1:26" x14ac:dyDescent="0.25">
      <c r="S67" s="112" t="s">
        <v>40</v>
      </c>
      <c r="T67" s="112"/>
      <c r="U67" s="109"/>
      <c r="V67" s="109">
        <v>2454</v>
      </c>
      <c r="W67" s="109">
        <v>2497</v>
      </c>
      <c r="X67" s="109">
        <v>90</v>
      </c>
      <c r="Y67" s="109">
        <v>2357</v>
      </c>
      <c r="Z67" s="109">
        <v>2574</v>
      </c>
    </row>
    <row r="68" spans="1:26" x14ac:dyDescent="0.25">
      <c r="S68" s="112" t="s">
        <v>41</v>
      </c>
      <c r="T68" s="112"/>
      <c r="U68" s="109"/>
      <c r="V68" s="109">
        <v>2408</v>
      </c>
      <c r="W68" s="109">
        <v>2424</v>
      </c>
      <c r="X68" s="109">
        <v>74</v>
      </c>
      <c r="Y68" s="109">
        <v>2325</v>
      </c>
      <c r="Z68" s="109">
        <v>2506</v>
      </c>
    </row>
    <row r="69" spans="1:26" x14ac:dyDescent="0.25">
      <c r="S69" s="112" t="s">
        <v>42</v>
      </c>
      <c r="T69" s="112"/>
      <c r="U69" s="109"/>
      <c r="V69" s="109">
        <v>1895</v>
      </c>
      <c r="W69" s="109">
        <v>2007</v>
      </c>
      <c r="X69" s="109">
        <v>63</v>
      </c>
      <c r="Y69" s="109">
        <v>2153</v>
      </c>
      <c r="Z69" s="109">
        <v>2248</v>
      </c>
    </row>
    <row r="70" spans="1:26" x14ac:dyDescent="0.25">
      <c r="S70" s="112" t="s">
        <v>43</v>
      </c>
      <c r="T70" s="112"/>
      <c r="U70" s="109"/>
      <c r="V70" s="109">
        <v>1666</v>
      </c>
      <c r="W70" s="109">
        <v>1657</v>
      </c>
      <c r="X70" s="109">
        <v>56</v>
      </c>
      <c r="Y70" s="109">
        <v>1702</v>
      </c>
      <c r="Z70" s="109">
        <v>1831</v>
      </c>
    </row>
    <row r="71" spans="1:26" x14ac:dyDescent="0.25">
      <c r="S71" s="112" t="s">
        <v>44</v>
      </c>
      <c r="T71" s="112"/>
      <c r="U71" s="109"/>
      <c r="V71" s="109">
        <v>1399</v>
      </c>
      <c r="W71" s="109">
        <v>1487</v>
      </c>
      <c r="X71" s="109">
        <v>60</v>
      </c>
      <c r="Y71" s="109">
        <v>1526</v>
      </c>
      <c r="Z71" s="109">
        <v>1551</v>
      </c>
    </row>
    <row r="72" spans="1:26" x14ac:dyDescent="0.25">
      <c r="S72" s="112" t="s">
        <v>45</v>
      </c>
      <c r="T72" s="112"/>
      <c r="U72" s="109"/>
      <c r="V72" s="109">
        <v>1130</v>
      </c>
      <c r="W72" s="109">
        <v>1175</v>
      </c>
      <c r="X72" s="109">
        <v>34</v>
      </c>
      <c r="Y72" s="109">
        <v>1191</v>
      </c>
      <c r="Z72" s="109">
        <v>1291</v>
      </c>
    </row>
    <row r="73" spans="1:26" x14ac:dyDescent="0.25">
      <c r="S73" s="112" t="s">
        <v>46</v>
      </c>
      <c r="T73" s="112"/>
      <c r="U73" s="109"/>
      <c r="V73" s="109">
        <v>872</v>
      </c>
      <c r="W73" s="109">
        <v>910</v>
      </c>
      <c r="X73" s="109">
        <v>59</v>
      </c>
      <c r="Y73" s="109">
        <v>905</v>
      </c>
      <c r="Z73" s="109">
        <v>974</v>
      </c>
    </row>
    <row r="74" spans="1:26" x14ac:dyDescent="0.25">
      <c r="S74" s="112" t="s">
        <v>47</v>
      </c>
      <c r="T74" s="112"/>
      <c r="U74" s="109"/>
      <c r="V74" s="109">
        <v>442</v>
      </c>
      <c r="W74" s="109">
        <v>457</v>
      </c>
      <c r="X74" s="109">
        <v>32</v>
      </c>
      <c r="Y74" s="109">
        <v>518</v>
      </c>
      <c r="Z74" s="109">
        <v>574</v>
      </c>
    </row>
    <row r="75" spans="1:26" x14ac:dyDescent="0.25">
      <c r="S75" s="112" t="s">
        <v>48</v>
      </c>
      <c r="T75" s="112"/>
      <c r="U75" s="109"/>
      <c r="V75" s="109">
        <v>187</v>
      </c>
      <c r="W75" s="109">
        <v>204</v>
      </c>
      <c r="X75" s="109">
        <v>9</v>
      </c>
      <c r="Y75" s="109">
        <v>233</v>
      </c>
      <c r="Z75" s="109">
        <v>241</v>
      </c>
    </row>
    <row r="76" spans="1:26" x14ac:dyDescent="0.25">
      <c r="S76" s="112" t="s">
        <v>49</v>
      </c>
      <c r="T76" s="112"/>
      <c r="U76" s="109"/>
      <c r="V76" s="109">
        <v>46</v>
      </c>
      <c r="W76" s="109">
        <v>61</v>
      </c>
      <c r="X76" s="109">
        <v>7</v>
      </c>
      <c r="Y76" s="109">
        <v>75</v>
      </c>
      <c r="Z76" s="109">
        <v>93</v>
      </c>
    </row>
    <row r="77" spans="1:26" x14ac:dyDescent="0.25">
      <c r="S77" s="112" t="s">
        <v>50</v>
      </c>
      <c r="T77" s="112"/>
      <c r="U77" s="109"/>
      <c r="V77" s="109">
        <v>11</v>
      </c>
      <c r="W77" s="109">
        <v>10</v>
      </c>
      <c r="X77" s="109">
        <v>0</v>
      </c>
      <c r="Y77" s="109">
        <v>13</v>
      </c>
      <c r="Z77" s="109">
        <v>13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5</v>
      </c>
    </row>
    <row r="79" spans="1:26" x14ac:dyDescent="0.25">
      <c r="S79" s="112" t="s">
        <v>52</v>
      </c>
      <c r="T79" s="112"/>
      <c r="U79" s="109"/>
      <c r="V79" s="109">
        <v>5</v>
      </c>
      <c r="W79" s="109">
        <v>0</v>
      </c>
      <c r="X79" s="109">
        <v>0</v>
      </c>
      <c r="Y79" s="109">
        <v>0</v>
      </c>
      <c r="Z79" s="109">
        <v>1</v>
      </c>
    </row>
    <row r="80" spans="1:26" x14ac:dyDescent="0.25">
      <c r="S80" s="115" t="s">
        <v>53</v>
      </c>
      <c r="T80" s="115"/>
      <c r="U80" s="109"/>
      <c r="V80" s="109">
        <v>15918</v>
      </c>
      <c r="W80" s="109">
        <v>16343</v>
      </c>
      <c r="X80" s="109">
        <v>561</v>
      </c>
      <c r="Y80" s="109">
        <v>16050</v>
      </c>
      <c r="Z80" s="109">
        <v>17369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Palmerston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1378</v>
      </c>
      <c r="W83" s="109">
        <v>1394</v>
      </c>
      <c r="X83" s="109">
        <v>1443</v>
      </c>
      <c r="Y83" s="109">
        <v>1426</v>
      </c>
      <c r="Z83" s="109">
        <v>1413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1017</v>
      </c>
      <c r="W84" s="109">
        <v>1019</v>
      </c>
      <c r="X84" s="109">
        <v>1033</v>
      </c>
      <c r="Y84" s="109">
        <v>1071</v>
      </c>
      <c r="Z84" s="109">
        <v>1115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3148</v>
      </c>
      <c r="W85" s="109">
        <v>3182</v>
      </c>
      <c r="X85" s="109">
        <v>3082</v>
      </c>
      <c r="Y85" s="109">
        <v>3018</v>
      </c>
      <c r="Z85" s="109">
        <v>3081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36,682</v>
      </c>
      <c r="D86" s="93">
        <f t="shared" ref="D86:D91" si="4">AD4</f>
        <v>7.0163666598593855E-2</v>
      </c>
      <c r="E86" s="94">
        <f t="shared" ref="E86:E91" si="5">AD4</f>
        <v>7.0163666598593855E-2</v>
      </c>
      <c r="F86" s="93">
        <f t="shared" ref="F86:F91" si="6">AF4</f>
        <v>7.0882232731943606E-2</v>
      </c>
      <c r="G86" s="94">
        <f t="shared" ref="G86:G91" si="7">AF4</f>
        <v>7.0882232731943606E-2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1597</v>
      </c>
      <c r="W86" s="109">
        <v>1640</v>
      </c>
      <c r="X86" s="109">
        <v>1690</v>
      </c>
      <c r="Y86" s="109">
        <v>1669</v>
      </c>
      <c r="Z86" s="109">
        <v>1772</v>
      </c>
    </row>
    <row r="87" spans="1:30" ht="15" customHeight="1" x14ac:dyDescent="0.25">
      <c r="A87" s="95" t="s">
        <v>4</v>
      </c>
      <c r="B87" s="48"/>
      <c r="C87" s="56" t="str">
        <f t="shared" si="3"/>
        <v>19,277</v>
      </c>
      <c r="D87" s="93">
        <f t="shared" si="4"/>
        <v>5.749081134456091E-2</v>
      </c>
      <c r="E87" s="94">
        <f t="shared" si="5"/>
        <v>5.749081134456091E-2</v>
      </c>
      <c r="F87" s="93">
        <f t="shared" si="6"/>
        <v>5.1319808027923131E-2</v>
      </c>
      <c r="G87" s="94">
        <f t="shared" si="7"/>
        <v>5.1319808027923131E-2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566</v>
      </c>
      <c r="W87" s="109">
        <v>617</v>
      </c>
      <c r="X87" s="109">
        <v>635</v>
      </c>
      <c r="Y87" s="109">
        <v>633</v>
      </c>
      <c r="Z87" s="109">
        <v>647</v>
      </c>
    </row>
    <row r="88" spans="1:30" ht="15" customHeight="1" x14ac:dyDescent="0.25">
      <c r="A88" s="95" t="s">
        <v>5</v>
      </c>
      <c r="B88" s="48"/>
      <c r="C88" s="56" t="str">
        <f t="shared" si="3"/>
        <v>17,369</v>
      </c>
      <c r="D88" s="93">
        <f t="shared" si="4"/>
        <v>8.2315553339979974E-2</v>
      </c>
      <c r="E88" s="94">
        <f t="shared" si="5"/>
        <v>8.2315553339979974E-2</v>
      </c>
      <c r="F88" s="93">
        <f t="shared" si="6"/>
        <v>9.1086123500219829E-2</v>
      </c>
      <c r="G88" s="94">
        <f t="shared" si="7"/>
        <v>9.1086123500219829E-2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424</v>
      </c>
      <c r="W88" s="109">
        <v>453</v>
      </c>
      <c r="X88" s="109">
        <v>479</v>
      </c>
      <c r="Y88" s="109">
        <v>504</v>
      </c>
      <c r="Z88" s="109">
        <v>494</v>
      </c>
    </row>
    <row r="89" spans="1:30" ht="15" customHeight="1" x14ac:dyDescent="0.25">
      <c r="A89" s="48" t="s">
        <v>6</v>
      </c>
      <c r="B89" s="48"/>
      <c r="C89" s="56" t="str">
        <f t="shared" si="3"/>
        <v>24,214</v>
      </c>
      <c r="D89" s="93">
        <f t="shared" si="4"/>
        <v>3.1436360538422248E-2</v>
      </c>
      <c r="E89" s="94">
        <f t="shared" si="5"/>
        <v>3.1436360538422248E-2</v>
      </c>
      <c r="F89" s="93">
        <f t="shared" si="6"/>
        <v>5.2325076053889585E-2</v>
      </c>
      <c r="G89" s="94">
        <f t="shared" si="7"/>
        <v>5.2325076053889585E-2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1288</v>
      </c>
      <c r="W89" s="109">
        <v>1318</v>
      </c>
      <c r="X89" s="109">
        <v>1325</v>
      </c>
      <c r="Y89" s="109">
        <v>1270</v>
      </c>
      <c r="Z89" s="109">
        <v>1312</v>
      </c>
    </row>
    <row r="90" spans="1:30" ht="15" customHeight="1" x14ac:dyDescent="0.25">
      <c r="A90" s="48" t="s">
        <v>98</v>
      </c>
      <c r="B90" s="48"/>
      <c r="C90" s="56" t="str">
        <f t="shared" si="3"/>
        <v>$57,475</v>
      </c>
      <c r="D90" s="93">
        <f t="shared" si="4"/>
        <v>3.3814319651175984E-2</v>
      </c>
      <c r="E90" s="94">
        <f t="shared" si="5"/>
        <v>3.3814319651175984E-2</v>
      </c>
      <c r="F90" s="93">
        <f t="shared" si="6"/>
        <v>2.9071447576069387E-2</v>
      </c>
      <c r="G90" s="94">
        <f t="shared" si="7"/>
        <v>2.9071447576069387E-2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1309</v>
      </c>
      <c r="W90" s="109">
        <v>1380</v>
      </c>
      <c r="X90" s="109">
        <v>1256</v>
      </c>
      <c r="Y90" s="109">
        <v>1223</v>
      </c>
      <c r="Z90" s="109">
        <v>1267</v>
      </c>
    </row>
    <row r="91" spans="1:30" ht="15" customHeight="1" x14ac:dyDescent="0.25">
      <c r="A91" s="48" t="s">
        <v>7</v>
      </c>
      <c r="B91" s="48"/>
      <c r="C91" s="56" t="str">
        <f t="shared" si="3"/>
        <v>$1,761.0 mil</v>
      </c>
      <c r="D91" s="93">
        <f t="shared" si="4"/>
        <v>6.1953143228773877E-2</v>
      </c>
      <c r="E91" s="94">
        <f t="shared" si="5"/>
        <v>6.1953143228773877E-2</v>
      </c>
      <c r="F91" s="93">
        <f t="shared" si="6"/>
        <v>6.8235449696536055E-2</v>
      </c>
      <c r="G91" s="94">
        <f t="shared" si="7"/>
        <v>6.8235449696536055E-2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12377</v>
      </c>
      <c r="W91" s="109">
        <v>12512</v>
      </c>
      <c r="X91" s="109">
        <v>12393</v>
      </c>
      <c r="Y91" s="109">
        <v>12276</v>
      </c>
      <c r="Z91" s="109">
        <v>12606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1078</v>
      </c>
      <c r="W93" s="109">
        <v>1156</v>
      </c>
      <c r="X93" s="109">
        <v>1215</v>
      </c>
      <c r="Y93" s="109">
        <v>1293</v>
      </c>
      <c r="Z93" s="109">
        <v>1314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1664</v>
      </c>
      <c r="W94" s="109">
        <v>1715</v>
      </c>
      <c r="X94" s="109">
        <v>1813</v>
      </c>
      <c r="Y94" s="109">
        <v>1841</v>
      </c>
      <c r="Z94" s="109">
        <v>1932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384</v>
      </c>
      <c r="W95" s="109">
        <v>409</v>
      </c>
      <c r="X95" s="109">
        <v>429</v>
      </c>
      <c r="Y95" s="109">
        <v>420</v>
      </c>
      <c r="Z95" s="109">
        <v>427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1707</v>
      </c>
      <c r="W96" s="109">
        <v>1839</v>
      </c>
      <c r="X96" s="109">
        <v>1959</v>
      </c>
      <c r="Y96" s="109">
        <v>1992</v>
      </c>
      <c r="Z96" s="109">
        <v>2123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2582</v>
      </c>
      <c r="W97" s="109">
        <v>2675</v>
      </c>
      <c r="X97" s="109">
        <v>2697</v>
      </c>
      <c r="Y97" s="109">
        <v>2591</v>
      </c>
      <c r="Z97" s="109">
        <v>2622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1003</v>
      </c>
      <c r="W98" s="109">
        <v>1120</v>
      </c>
      <c r="X98" s="109">
        <v>1116</v>
      </c>
      <c r="Y98" s="109">
        <v>1123</v>
      </c>
      <c r="Z98" s="109">
        <v>1114</v>
      </c>
    </row>
    <row r="99" spans="1:32" ht="15" customHeight="1" x14ac:dyDescent="0.25">
      <c r="S99" s="112" t="s">
        <v>132</v>
      </c>
      <c r="T99" s="112"/>
      <c r="U99" s="109"/>
      <c r="V99" s="109">
        <v>161</v>
      </c>
      <c r="W99" s="109">
        <v>167</v>
      </c>
      <c r="X99" s="109">
        <v>176</v>
      </c>
      <c r="Y99" s="109">
        <v>170</v>
      </c>
      <c r="Z99" s="109">
        <v>182</v>
      </c>
    </row>
    <row r="100" spans="1:32" ht="15" customHeight="1" x14ac:dyDescent="0.25">
      <c r="S100" s="112" t="s">
        <v>58</v>
      </c>
      <c r="T100" s="112"/>
      <c r="U100" s="109"/>
      <c r="V100" s="109">
        <v>676</v>
      </c>
      <c r="W100" s="109">
        <v>741</v>
      </c>
      <c r="X100" s="109">
        <v>699</v>
      </c>
      <c r="Y100" s="109">
        <v>625</v>
      </c>
      <c r="Z100" s="109">
        <v>685</v>
      </c>
    </row>
    <row r="101" spans="1:32" x14ac:dyDescent="0.25">
      <c r="A101" s="16"/>
      <c r="S101" s="115" t="s">
        <v>53</v>
      </c>
      <c r="T101" s="115"/>
      <c r="U101" s="109"/>
      <c r="V101" s="109">
        <v>10631</v>
      </c>
      <c r="W101" s="109">
        <v>11031</v>
      </c>
      <c r="X101" s="109">
        <v>11194</v>
      </c>
      <c r="Y101" s="109">
        <v>11207</v>
      </c>
      <c r="Z101" s="109">
        <v>11574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24542</v>
      </c>
      <c r="W104" s="109">
        <v>25728</v>
      </c>
      <c r="X104" s="109">
        <v>25522</v>
      </c>
      <c r="Y104" s="109">
        <v>26240</v>
      </c>
      <c r="Z104" s="109">
        <v>26240</v>
      </c>
      <c r="AB104" s="106" t="str">
        <f>TEXT(Z104,"###,###")</f>
        <v>26,240</v>
      </c>
      <c r="AD104" s="127">
        <f>Z104/($Z$4)*100</f>
        <v>71.533722261599692</v>
      </c>
      <c r="AF104" s="106"/>
    </row>
    <row r="105" spans="1:32" x14ac:dyDescent="0.25">
      <c r="S105" s="112" t="s">
        <v>17</v>
      </c>
      <c r="T105" s="112"/>
      <c r="U105" s="109"/>
      <c r="V105" s="109">
        <v>7235</v>
      </c>
      <c r="W105" s="109">
        <v>7049</v>
      </c>
      <c r="X105" s="109">
        <v>8387</v>
      </c>
      <c r="Y105" s="109">
        <v>8327</v>
      </c>
      <c r="Z105" s="109">
        <v>8894</v>
      </c>
      <c r="AB105" s="106" t="str">
        <f>TEXT(Z105,"###,###")</f>
        <v>8,894</v>
      </c>
      <c r="AD105" s="127">
        <f>Z105/($Z$4)*100</f>
        <v>24.246224306199228</v>
      </c>
      <c r="AF105" s="106"/>
    </row>
    <row r="106" spans="1:32" x14ac:dyDescent="0.25">
      <c r="S106" s="115" t="s">
        <v>53</v>
      </c>
      <c r="T106" s="115"/>
      <c r="U106" s="117"/>
      <c r="V106" s="117">
        <v>31777</v>
      </c>
      <c r="W106" s="117">
        <v>32777</v>
      </c>
      <c r="X106" s="117">
        <v>33909</v>
      </c>
      <c r="Y106" s="117">
        <v>34567</v>
      </c>
      <c r="Z106" s="117">
        <v>35134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2866</v>
      </c>
      <c r="W108" s="109">
        <v>3351</v>
      </c>
      <c r="X108" s="109">
        <v>2866</v>
      </c>
      <c r="Y108" s="109">
        <v>3314</v>
      </c>
      <c r="Z108" s="109">
        <v>3249</v>
      </c>
      <c r="AB108" s="106" t="str">
        <f>TEXT(Z108,"###,###")</f>
        <v>3,249</v>
      </c>
      <c r="AD108" s="127">
        <f>Z108/($Z$4)*100</f>
        <v>8.8572051687476137</v>
      </c>
      <c r="AF108" s="106"/>
    </row>
    <row r="109" spans="1:32" x14ac:dyDescent="0.25">
      <c r="S109" s="112" t="s">
        <v>20</v>
      </c>
      <c r="T109" s="112"/>
      <c r="U109" s="109"/>
      <c r="V109" s="109">
        <v>4284</v>
      </c>
      <c r="W109" s="109">
        <v>4312</v>
      </c>
      <c r="X109" s="109">
        <v>4318</v>
      </c>
      <c r="Y109" s="109">
        <v>4219</v>
      </c>
      <c r="Z109" s="109">
        <v>5032</v>
      </c>
      <c r="AB109" s="106" t="str">
        <f>TEXT(Z109,"###,###")</f>
        <v>5,032</v>
      </c>
      <c r="AD109" s="127">
        <f>Z109/($Z$4)*100</f>
        <v>13.717899787361649</v>
      </c>
      <c r="AF109" s="106"/>
    </row>
    <row r="110" spans="1:32" x14ac:dyDescent="0.25">
      <c r="S110" s="112" t="s">
        <v>21</v>
      </c>
      <c r="T110" s="112"/>
      <c r="U110" s="109"/>
      <c r="V110" s="109">
        <v>8362</v>
      </c>
      <c r="W110" s="109">
        <v>8720</v>
      </c>
      <c r="X110" s="109">
        <v>8462</v>
      </c>
      <c r="Y110" s="109">
        <v>7997</v>
      </c>
      <c r="Z110" s="109">
        <v>8844</v>
      </c>
      <c r="AB110" s="106" t="str">
        <f>TEXT(Z110,"###,###")</f>
        <v>8,844</v>
      </c>
      <c r="AD110" s="127">
        <f>Z110/($Z$4)*100</f>
        <v>24.109917670792214</v>
      </c>
      <c r="AF110" s="106"/>
    </row>
    <row r="111" spans="1:32" x14ac:dyDescent="0.25">
      <c r="S111" s="112" t="s">
        <v>22</v>
      </c>
      <c r="T111" s="112"/>
      <c r="U111" s="109"/>
      <c r="V111" s="109">
        <v>16648</v>
      </c>
      <c r="W111" s="109">
        <v>16575</v>
      </c>
      <c r="X111" s="109">
        <v>18319</v>
      </c>
      <c r="Y111" s="109">
        <v>17221</v>
      </c>
      <c r="Z111" s="109">
        <v>18151</v>
      </c>
      <c r="AB111" s="106" t="str">
        <f>TEXT(Z111,"###,###")</f>
        <v>18,151</v>
      </c>
      <c r="AD111" s="127">
        <f>Z111/($Z$4)*100</f>
        <v>49.482034785453358</v>
      </c>
      <c r="AF111" s="106"/>
    </row>
    <row r="112" spans="1:32" x14ac:dyDescent="0.25">
      <c r="S112" s="115" t="s">
        <v>53</v>
      </c>
      <c r="T112" s="115"/>
      <c r="U112" s="109"/>
      <c r="V112" s="109">
        <v>34255</v>
      </c>
      <c r="W112" s="109">
        <v>35287</v>
      </c>
      <c r="X112" s="109">
        <v>35445</v>
      </c>
      <c r="Y112" s="109">
        <v>34279</v>
      </c>
      <c r="Z112" s="109">
        <v>36682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37.11</v>
      </c>
      <c r="W118" s="128">
        <v>37.32</v>
      </c>
      <c r="X118" s="128">
        <v>37.619999999999997</v>
      </c>
      <c r="Y118" s="128">
        <v>37.950000000000003</v>
      </c>
      <c r="Z118" s="128">
        <v>37.979999999999997</v>
      </c>
      <c r="AB118" s="106" t="str">
        <f>TEXT(Z118,"##.0")</f>
        <v>38.0</v>
      </c>
    </row>
    <row r="120" spans="19:32" x14ac:dyDescent="0.25">
      <c r="S120" s="98" t="s">
        <v>100</v>
      </c>
      <c r="T120" s="109"/>
      <c r="U120" s="109"/>
      <c r="V120" s="109">
        <v>21382</v>
      </c>
      <c r="W120" s="109">
        <v>21866</v>
      </c>
      <c r="X120" s="109">
        <v>21795</v>
      </c>
      <c r="Y120" s="109">
        <v>21512</v>
      </c>
      <c r="Z120" s="109">
        <v>22153</v>
      </c>
      <c r="AB120" s="106" t="str">
        <f>TEXT(Z120,"###,###")</f>
        <v>22,153</v>
      </c>
    </row>
    <row r="121" spans="19:32" x14ac:dyDescent="0.25">
      <c r="S121" s="98" t="s">
        <v>101</v>
      </c>
      <c r="T121" s="109"/>
      <c r="U121" s="109"/>
      <c r="V121" s="109">
        <v>638</v>
      </c>
      <c r="W121" s="109">
        <v>637</v>
      </c>
      <c r="X121" s="109">
        <v>669</v>
      </c>
      <c r="Y121" s="109">
        <v>717</v>
      </c>
      <c r="Z121" s="109">
        <v>739</v>
      </c>
      <c r="AB121" s="106" t="str">
        <f>TEXT(Z121,"###,###")</f>
        <v>739</v>
      </c>
    </row>
    <row r="122" spans="19:32" x14ac:dyDescent="0.25">
      <c r="S122" s="98" t="s">
        <v>102</v>
      </c>
      <c r="T122" s="109"/>
      <c r="U122" s="109"/>
      <c r="V122" s="109">
        <v>995</v>
      </c>
      <c r="W122" s="109">
        <v>1039</v>
      </c>
      <c r="X122" s="109">
        <v>1126</v>
      </c>
      <c r="Y122" s="109">
        <v>1254</v>
      </c>
      <c r="Z122" s="109">
        <v>1315</v>
      </c>
      <c r="AB122" s="106" t="str">
        <f>TEXT(Z122,"###,###")</f>
        <v>1,315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22377</v>
      </c>
      <c r="W124" s="109">
        <v>22905</v>
      </c>
      <c r="X124" s="109">
        <v>22921</v>
      </c>
      <c r="Y124" s="109">
        <v>22766</v>
      </c>
      <c r="Z124" s="109">
        <v>23468</v>
      </c>
      <c r="AB124" s="106" t="str">
        <f>TEXT(Z124,"###,###")</f>
        <v>23,468</v>
      </c>
      <c r="AD124" s="124">
        <f>Z124/$Z$7*100</f>
        <v>96.919137688940282</v>
      </c>
    </row>
    <row r="125" spans="19:32" x14ac:dyDescent="0.25">
      <c r="S125" s="98" t="s">
        <v>104</v>
      </c>
      <c r="T125" s="109"/>
      <c r="U125" s="109"/>
      <c r="V125" s="109">
        <v>1633</v>
      </c>
      <c r="W125" s="109">
        <v>1676</v>
      </c>
      <c r="X125" s="109">
        <v>1795</v>
      </c>
      <c r="Y125" s="109">
        <v>1971</v>
      </c>
      <c r="Z125" s="109">
        <v>2054</v>
      </c>
      <c r="AB125" s="106" t="str">
        <f>TEXT(Z125,"###,###")</f>
        <v>2,054</v>
      </c>
      <c r="AD125" s="124">
        <f>Z125/$Z$7*100</f>
        <v>8.4826959610142882</v>
      </c>
    </row>
    <row r="127" spans="19:32" x14ac:dyDescent="0.25">
      <c r="S127" s="98" t="s">
        <v>105</v>
      </c>
      <c r="T127" s="109"/>
      <c r="U127" s="109"/>
      <c r="V127" s="109">
        <v>12375</v>
      </c>
      <c r="W127" s="109">
        <v>12509</v>
      </c>
      <c r="X127" s="109">
        <v>12397</v>
      </c>
      <c r="Y127" s="109">
        <v>12273</v>
      </c>
      <c r="Z127" s="109">
        <v>12601</v>
      </c>
      <c r="AB127" s="106" t="str">
        <f>TEXT(Z127,"###,###")</f>
        <v>12,601</v>
      </c>
      <c r="AD127" s="124">
        <f>Z127/$Z$7*100</f>
        <v>52.040142066573061</v>
      </c>
    </row>
    <row r="128" spans="19:32" x14ac:dyDescent="0.25">
      <c r="S128" s="98" t="s">
        <v>106</v>
      </c>
      <c r="T128" s="109"/>
      <c r="U128" s="109"/>
      <c r="V128" s="109">
        <v>10632</v>
      </c>
      <c r="W128" s="109">
        <v>11035</v>
      </c>
      <c r="X128" s="109">
        <v>11195</v>
      </c>
      <c r="Y128" s="109">
        <v>11207</v>
      </c>
      <c r="Z128" s="109">
        <v>11574</v>
      </c>
      <c r="AB128" s="106" t="str">
        <f>TEXT(Z128,"###,###")</f>
        <v>11,574</v>
      </c>
      <c r="AD128" s="124">
        <f>Z128/$Z$7*100</f>
        <v>47.798794086065911</v>
      </c>
    </row>
    <row r="130" spans="19:20" x14ac:dyDescent="0.25">
      <c r="S130" s="98" t="s">
        <v>158</v>
      </c>
      <c r="T130" s="124">
        <v>91.488395143305524</v>
      </c>
    </row>
    <row r="131" spans="19:20" x14ac:dyDescent="0.25">
      <c r="S131" s="98" t="s">
        <v>159</v>
      </c>
      <c r="T131" s="124">
        <v>3.0519534153795327</v>
      </c>
    </row>
    <row r="132" spans="19:20" x14ac:dyDescent="0.25">
      <c r="S132" s="98" t="s">
        <v>160</v>
      </c>
      <c r="T132" s="124">
        <v>5.4307425456347573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7F3281-E36D-4F10-9BFA-67B2895E70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85AA2B2-AD49-4003-85D6-D13668B356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ED2EA0-528D-4F0A-BD46-088807AC89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F6CA091-AC4E-48DE-93A8-9DB31EBD3FE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29AF-E8D6-43C5-B79C-C27F36FF7B2A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119</v>
      </c>
      <c r="T1" s="96"/>
      <c r="U1" s="96"/>
      <c r="V1" s="96"/>
      <c r="W1" s="96"/>
      <c r="X1" s="96"/>
      <c r="Y1" s="97" t="s">
        <v>148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119</v>
      </c>
      <c r="Y3" s="102" t="s">
        <v>148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13.13 Roper Gulf,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995</v>
      </c>
      <c r="W4" s="105">
        <v>1633</v>
      </c>
      <c r="X4" s="105">
        <v>1259</v>
      </c>
      <c r="Y4" s="105">
        <v>2301</v>
      </c>
      <c r="Z4" s="105">
        <v>1807</v>
      </c>
      <c r="AB4" s="106" t="str">
        <f>TEXT(Z4,"###,###")</f>
        <v>1,807</v>
      </c>
      <c r="AD4" s="107">
        <f>Z4/Y4-1</f>
        <v>-0.21468926553672318</v>
      </c>
      <c r="AF4" s="107">
        <f>Z4/V4-1</f>
        <v>0.81608040201005028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499</v>
      </c>
      <c r="W5" s="105">
        <v>863</v>
      </c>
      <c r="X5" s="105">
        <v>645</v>
      </c>
      <c r="Y5" s="105">
        <v>1157</v>
      </c>
      <c r="Z5" s="105">
        <v>931</v>
      </c>
      <c r="AB5" s="106" t="str">
        <f>TEXT(Z5,"###,###")</f>
        <v>931</v>
      </c>
      <c r="AD5" s="107">
        <f t="shared" ref="AD5:AD9" si="0">Z5/Y5-1</f>
        <v>-0.1953327571305099</v>
      </c>
      <c r="AF5" s="107">
        <f t="shared" ref="AF5:AF9" si="1">Z5/V5-1</f>
        <v>0.86573146292585168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493</v>
      </c>
      <c r="W6" s="105">
        <v>772</v>
      </c>
      <c r="X6" s="105">
        <v>619</v>
      </c>
      <c r="Y6" s="105">
        <v>1145</v>
      </c>
      <c r="Z6" s="105">
        <v>873</v>
      </c>
      <c r="AB6" s="106" t="str">
        <f>TEXT(Z6,"###,###")</f>
        <v>873</v>
      </c>
      <c r="AD6" s="107">
        <f t="shared" si="0"/>
        <v>-0.23755458515283845</v>
      </c>
      <c r="AF6" s="107">
        <f t="shared" si="1"/>
        <v>0.77079107505070987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641</v>
      </c>
      <c r="W7" s="105">
        <v>1100</v>
      </c>
      <c r="X7" s="105">
        <v>865</v>
      </c>
      <c r="Y7" s="105">
        <v>1578</v>
      </c>
      <c r="Z7" s="105">
        <v>1224</v>
      </c>
      <c r="AB7" s="106" t="str">
        <f>TEXT(Z7,"###,###")</f>
        <v>1,224</v>
      </c>
      <c r="AD7" s="107">
        <f t="shared" si="0"/>
        <v>-0.2243346007604563</v>
      </c>
      <c r="AF7" s="107">
        <f t="shared" si="1"/>
        <v>0.90951638065522622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1,807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1,224</v>
      </c>
      <c r="P8" s="64"/>
      <c r="S8" s="104" t="s">
        <v>84</v>
      </c>
      <c r="T8" s="105"/>
      <c r="U8" s="105"/>
      <c r="V8" s="105">
        <v>32081.75</v>
      </c>
      <c r="W8" s="105">
        <v>29277.200000000001</v>
      </c>
      <c r="X8" s="105">
        <v>31482</v>
      </c>
      <c r="Y8" s="105">
        <v>25274.84</v>
      </c>
      <c r="Z8" s="105">
        <v>24139.47</v>
      </c>
      <c r="AB8" s="106" t="str">
        <f>TEXT(Z8,"$###,###")</f>
        <v>$24,139</v>
      </c>
      <c r="AD8" s="107">
        <f t="shared" si="0"/>
        <v>-4.4920956967482217E-2</v>
      </c>
      <c r="AF8" s="107">
        <f t="shared" si="1"/>
        <v>-0.24756380184996141</v>
      </c>
    </row>
    <row r="9" spans="1:32" x14ac:dyDescent="0.25">
      <c r="A9" s="29" t="s">
        <v>14</v>
      </c>
      <c r="B9" s="68"/>
      <c r="C9" s="69"/>
      <c r="D9" s="70">
        <f>AD104</f>
        <v>55.727725511898171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50.816993464052288</v>
      </c>
      <c r="P9" s="71" t="s">
        <v>85</v>
      </c>
      <c r="S9" s="104" t="s">
        <v>7</v>
      </c>
      <c r="T9" s="105"/>
      <c r="U9" s="105"/>
      <c r="V9" s="105">
        <v>26023361</v>
      </c>
      <c r="W9" s="105">
        <v>41444529</v>
      </c>
      <c r="X9" s="105">
        <v>37355856</v>
      </c>
      <c r="Y9" s="105">
        <v>59365013</v>
      </c>
      <c r="Z9" s="105">
        <v>50162595</v>
      </c>
      <c r="AB9" s="106" t="str">
        <f>TEXT(Z9/1000000,"$#,###.0")&amp;" mil"</f>
        <v>$50.2 mil</v>
      </c>
      <c r="AD9" s="107">
        <f t="shared" si="0"/>
        <v>-0.15501416634070309</v>
      </c>
      <c r="AF9" s="107">
        <f t="shared" si="1"/>
        <v>0.92759862955442229</v>
      </c>
    </row>
    <row r="10" spans="1:32" x14ac:dyDescent="0.25">
      <c r="A10" s="29" t="s">
        <v>17</v>
      </c>
      <c r="B10" s="68"/>
      <c r="C10" s="69"/>
      <c r="D10" s="70">
        <f>AD105</f>
        <v>42.003320420586611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48.692810457516337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93.627450980392155</v>
      </c>
      <c r="P11" s="71" t="s">
        <v>85</v>
      </c>
      <c r="S11" s="104" t="s">
        <v>29</v>
      </c>
      <c r="T11" s="109"/>
      <c r="U11" s="109"/>
      <c r="V11" s="109">
        <v>946</v>
      </c>
      <c r="W11" s="109">
        <v>1548</v>
      </c>
      <c r="X11" s="109">
        <v>1213</v>
      </c>
      <c r="Y11" s="109">
        <v>2217</v>
      </c>
      <c r="Z11" s="109">
        <v>1731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2.5326797385620914</v>
      </c>
      <c r="P12" s="71" t="s">
        <v>85</v>
      </c>
      <c r="S12" s="104" t="s">
        <v>30</v>
      </c>
      <c r="T12" s="109"/>
      <c r="U12" s="109"/>
      <c r="V12" s="109">
        <v>48</v>
      </c>
      <c r="W12" s="109">
        <v>89</v>
      </c>
      <c r="X12" s="109">
        <v>44</v>
      </c>
      <c r="Y12" s="109">
        <v>81</v>
      </c>
      <c r="Z12" s="109">
        <v>76</v>
      </c>
    </row>
    <row r="13" spans="1:32" ht="15" customHeight="1" x14ac:dyDescent="0.25">
      <c r="A13" s="29" t="s">
        <v>19</v>
      </c>
      <c r="B13" s="69"/>
      <c r="C13" s="69"/>
      <c r="D13" s="70">
        <f>AD108</f>
        <v>6.6408411732152741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4.0032679738562091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13.503043718871059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40.8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37.963475373547318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22.422258592471358</v>
      </c>
      <c r="P15" s="71" t="s">
        <v>85</v>
      </c>
      <c r="S15" s="112" t="s">
        <v>61</v>
      </c>
      <c r="T15" s="112"/>
      <c r="U15" s="113"/>
      <c r="V15" s="113">
        <v>127</v>
      </c>
      <c r="W15" s="113">
        <v>215</v>
      </c>
      <c r="X15" s="113">
        <v>107</v>
      </c>
      <c r="Y15" s="109">
        <v>216</v>
      </c>
      <c r="Z15" s="109">
        <v>146</v>
      </c>
      <c r="AB15" s="114">
        <f t="shared" ref="AB15:AB34" si="2">IF(Z15="np",0,Z15/$Z$34)</f>
        <v>8.0796900940785829E-2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37.686773657996682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77.577741407528649</v>
      </c>
      <c r="P16" s="36" t="s">
        <v>85</v>
      </c>
      <c r="S16" s="112" t="s">
        <v>62</v>
      </c>
      <c r="T16" s="112"/>
      <c r="U16" s="113"/>
      <c r="V16" s="113">
        <v>14</v>
      </c>
      <c r="W16" s="113">
        <v>39</v>
      </c>
      <c r="X16" s="113">
        <v>19</v>
      </c>
      <c r="Y16" s="109">
        <v>36</v>
      </c>
      <c r="Z16" s="109">
        <v>52</v>
      </c>
      <c r="AB16" s="114">
        <f t="shared" si="2"/>
        <v>2.8776978417266189E-2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15</v>
      </c>
      <c r="W17" s="113">
        <v>27</v>
      </c>
      <c r="X17" s="113">
        <v>12</v>
      </c>
      <c r="Y17" s="109">
        <v>18</v>
      </c>
      <c r="Z17" s="109">
        <v>16</v>
      </c>
      <c r="AB17" s="114">
        <f t="shared" si="2"/>
        <v>8.8544548976203646E-3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3</v>
      </c>
      <c r="AB18" s="114">
        <f t="shared" si="2"/>
        <v>1.6602102933038186E-3</v>
      </c>
    </row>
    <row r="19" spans="1:28" x14ac:dyDescent="0.25">
      <c r="A19" s="60" t="str">
        <f>$S$1&amp;" ("&amp;$V$2&amp;" to "&amp;$Z$2&amp;")"</f>
        <v>Roper Gulf (2016-17 to 2020-21)</v>
      </c>
      <c r="B19" s="60"/>
      <c r="C19" s="60"/>
      <c r="D19" s="60"/>
      <c r="E19" s="60"/>
      <c r="F19" s="60"/>
      <c r="G19" s="60" t="str">
        <f>$S$1&amp;" ("&amp;$V$2&amp;" to "&amp;$Z$2&amp;")"</f>
        <v>Roper Gulf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47</v>
      </c>
      <c r="W19" s="113">
        <v>71</v>
      </c>
      <c r="X19" s="113">
        <v>54</v>
      </c>
      <c r="Y19" s="109">
        <v>106</v>
      </c>
      <c r="Z19" s="109">
        <v>82</v>
      </c>
      <c r="AB19" s="114">
        <f t="shared" si="2"/>
        <v>4.5379081350304371E-2</v>
      </c>
    </row>
    <row r="20" spans="1:28" x14ac:dyDescent="0.25">
      <c r="S20" s="112" t="s">
        <v>66</v>
      </c>
      <c r="T20" s="112"/>
      <c r="U20" s="113"/>
      <c r="V20" s="113">
        <v>10</v>
      </c>
      <c r="W20" s="113">
        <v>8</v>
      </c>
      <c r="X20" s="113">
        <v>8</v>
      </c>
      <c r="Y20" s="109">
        <v>7</v>
      </c>
      <c r="Z20" s="109">
        <v>12</v>
      </c>
      <c r="AB20" s="114">
        <f t="shared" si="2"/>
        <v>6.6408411732152743E-3</v>
      </c>
    </row>
    <row r="21" spans="1:28" x14ac:dyDescent="0.25">
      <c r="S21" s="112" t="s">
        <v>67</v>
      </c>
      <c r="T21" s="112"/>
      <c r="U21" s="113"/>
      <c r="V21" s="113">
        <v>78</v>
      </c>
      <c r="W21" s="113">
        <v>143</v>
      </c>
      <c r="X21" s="113">
        <v>125</v>
      </c>
      <c r="Y21" s="109">
        <v>204</v>
      </c>
      <c r="Z21" s="109">
        <v>138</v>
      </c>
      <c r="AB21" s="114">
        <f t="shared" si="2"/>
        <v>7.6369673491975654E-2</v>
      </c>
    </row>
    <row r="22" spans="1:28" x14ac:dyDescent="0.25">
      <c r="S22" s="112" t="s">
        <v>68</v>
      </c>
      <c r="T22" s="112"/>
      <c r="U22" s="113"/>
      <c r="V22" s="113">
        <v>62</v>
      </c>
      <c r="W22" s="113">
        <v>115</v>
      </c>
      <c r="X22" s="113">
        <v>74</v>
      </c>
      <c r="Y22" s="109">
        <v>113</v>
      </c>
      <c r="Z22" s="109">
        <v>65</v>
      </c>
      <c r="AB22" s="114">
        <f t="shared" si="2"/>
        <v>3.5971223021582732E-2</v>
      </c>
    </row>
    <row r="23" spans="1:28" x14ac:dyDescent="0.25">
      <c r="S23" s="112" t="s">
        <v>69</v>
      </c>
      <c r="T23" s="112"/>
      <c r="U23" s="113"/>
      <c r="V23" s="113">
        <v>28</v>
      </c>
      <c r="W23" s="113">
        <v>39</v>
      </c>
      <c r="X23" s="113">
        <v>24</v>
      </c>
      <c r="Y23" s="109">
        <v>42</v>
      </c>
      <c r="Z23" s="109">
        <v>18</v>
      </c>
      <c r="AB23" s="114">
        <f t="shared" si="2"/>
        <v>9.9612617598229102E-3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0</v>
      </c>
      <c r="X24" s="113">
        <v>0</v>
      </c>
      <c r="Y24" s="109">
        <v>5</v>
      </c>
      <c r="Z24" s="109">
        <v>4</v>
      </c>
      <c r="AB24" s="114">
        <f t="shared" si="2"/>
        <v>2.2136137244050912E-3</v>
      </c>
    </row>
    <row r="25" spans="1:28" x14ac:dyDescent="0.25">
      <c r="S25" s="112" t="s">
        <v>71</v>
      </c>
      <c r="T25" s="112"/>
      <c r="U25" s="113"/>
      <c r="V25" s="113">
        <v>7</v>
      </c>
      <c r="W25" s="113">
        <v>3</v>
      </c>
      <c r="X25" s="113">
        <v>5</v>
      </c>
      <c r="Y25" s="109">
        <v>14</v>
      </c>
      <c r="Z25" s="109">
        <v>6</v>
      </c>
      <c r="AB25" s="114">
        <f t="shared" si="2"/>
        <v>3.3204205866076372E-3</v>
      </c>
    </row>
    <row r="26" spans="1:28" x14ac:dyDescent="0.25">
      <c r="S26" s="112" t="s">
        <v>72</v>
      </c>
      <c r="T26" s="112"/>
      <c r="U26" s="113"/>
      <c r="V26" s="113">
        <v>7</v>
      </c>
      <c r="W26" s="113">
        <v>5</v>
      </c>
      <c r="X26" s="113">
        <v>12</v>
      </c>
      <c r="Y26" s="109">
        <v>12</v>
      </c>
      <c r="Z26" s="109">
        <v>13</v>
      </c>
      <c r="AB26" s="114">
        <f t="shared" si="2"/>
        <v>7.1942446043165471E-3</v>
      </c>
    </row>
    <row r="27" spans="1:28" x14ac:dyDescent="0.25">
      <c r="S27" s="112" t="s">
        <v>73</v>
      </c>
      <c r="T27" s="112"/>
      <c r="U27" s="113"/>
      <c r="V27" s="113">
        <v>30</v>
      </c>
      <c r="W27" s="113">
        <v>18</v>
      </c>
      <c r="X27" s="113">
        <v>19</v>
      </c>
      <c r="Y27" s="109">
        <v>41</v>
      </c>
      <c r="Z27" s="109">
        <v>37</v>
      </c>
      <c r="AB27" s="114">
        <f t="shared" si="2"/>
        <v>2.0475926950747094E-2</v>
      </c>
    </row>
    <row r="28" spans="1:28" x14ac:dyDescent="0.25">
      <c r="S28" s="112" t="s">
        <v>74</v>
      </c>
      <c r="T28" s="112"/>
      <c r="U28" s="113"/>
      <c r="V28" s="113">
        <v>19</v>
      </c>
      <c r="W28" s="113">
        <v>86</v>
      </c>
      <c r="X28" s="113">
        <v>51</v>
      </c>
      <c r="Y28" s="109">
        <v>136</v>
      </c>
      <c r="Z28" s="109">
        <v>99</v>
      </c>
      <c r="AB28" s="114">
        <f t="shared" si="2"/>
        <v>5.4786939679026009E-2</v>
      </c>
    </row>
    <row r="29" spans="1:28" x14ac:dyDescent="0.25">
      <c r="S29" s="112" t="s">
        <v>75</v>
      </c>
      <c r="T29" s="112"/>
      <c r="U29" s="113"/>
      <c r="V29" s="113">
        <v>160</v>
      </c>
      <c r="W29" s="113">
        <v>331</v>
      </c>
      <c r="X29" s="113">
        <v>241</v>
      </c>
      <c r="Y29" s="109">
        <v>470</v>
      </c>
      <c r="Z29" s="109">
        <v>357</v>
      </c>
      <c r="AB29" s="114">
        <f t="shared" si="2"/>
        <v>0.19756502490315439</v>
      </c>
    </row>
    <row r="30" spans="1:28" x14ac:dyDescent="0.25">
      <c r="S30" s="112" t="s">
        <v>76</v>
      </c>
      <c r="T30" s="112"/>
      <c r="U30" s="113"/>
      <c r="V30" s="113">
        <v>150</v>
      </c>
      <c r="W30" s="113">
        <v>166</v>
      </c>
      <c r="X30" s="113">
        <v>190</v>
      </c>
      <c r="Y30" s="109">
        <v>324</v>
      </c>
      <c r="Z30" s="109">
        <v>291</v>
      </c>
      <c r="AB30" s="114">
        <f t="shared" si="2"/>
        <v>0.16104039845047038</v>
      </c>
    </row>
    <row r="31" spans="1:28" x14ac:dyDescent="0.25">
      <c r="S31" s="112" t="s">
        <v>77</v>
      </c>
      <c r="T31" s="112"/>
      <c r="U31" s="113"/>
      <c r="V31" s="113">
        <v>46</v>
      </c>
      <c r="W31" s="113">
        <v>67</v>
      </c>
      <c r="X31" s="113">
        <v>81</v>
      </c>
      <c r="Y31" s="109">
        <v>127</v>
      </c>
      <c r="Z31" s="109">
        <v>84</v>
      </c>
      <c r="AB31" s="114">
        <f t="shared" si="2"/>
        <v>4.6485888212506918E-2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24</v>
      </c>
      <c r="W32" s="113">
        <v>13</v>
      </c>
      <c r="X32" s="113">
        <v>24</v>
      </c>
      <c r="Y32" s="109">
        <v>25</v>
      </c>
      <c r="Z32" s="109">
        <v>28</v>
      </c>
      <c r="AB32" s="114">
        <f t="shared" si="2"/>
        <v>1.549529607083564E-2</v>
      </c>
    </row>
    <row r="33" spans="19:32" x14ac:dyDescent="0.25">
      <c r="S33" s="112" t="s">
        <v>79</v>
      </c>
      <c r="T33" s="112"/>
      <c r="U33" s="113"/>
      <c r="V33" s="113">
        <v>101</v>
      </c>
      <c r="W33" s="113">
        <v>169</v>
      </c>
      <c r="X33" s="113">
        <v>177</v>
      </c>
      <c r="Y33" s="109">
        <v>368</v>
      </c>
      <c r="Z33" s="109">
        <v>313</v>
      </c>
      <c r="AB33" s="114">
        <f t="shared" si="2"/>
        <v>0.1732152739346984</v>
      </c>
    </row>
    <row r="34" spans="19:32" x14ac:dyDescent="0.25">
      <c r="S34" s="115" t="s">
        <v>53</v>
      </c>
      <c r="T34" s="115"/>
      <c r="U34" s="116"/>
      <c r="V34" s="116">
        <v>997</v>
      </c>
      <c r="W34" s="116">
        <v>1637</v>
      </c>
      <c r="X34" s="116">
        <v>1261</v>
      </c>
      <c r="Y34" s="117">
        <v>2298</v>
      </c>
      <c r="Z34" s="117">
        <v>1807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498</v>
      </c>
      <c r="W37" s="109">
        <v>886</v>
      </c>
      <c r="X37" s="109">
        <v>671</v>
      </c>
      <c r="Y37" s="109">
        <v>1232</v>
      </c>
      <c r="Z37" s="109">
        <v>948</v>
      </c>
      <c r="AB37" s="129">
        <f>Z37/Z40*100</f>
        <v>77.577741407528649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141</v>
      </c>
      <c r="W38" s="109">
        <v>214</v>
      </c>
      <c r="X38" s="109">
        <v>192</v>
      </c>
      <c r="Y38" s="109">
        <v>347</v>
      </c>
      <c r="Z38" s="109">
        <v>274</v>
      </c>
      <c r="AB38" s="129">
        <f>Z38/Z40*100</f>
        <v>22.422258592471358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639</v>
      </c>
      <c r="W40" s="109">
        <v>1100</v>
      </c>
      <c r="X40" s="109">
        <v>863</v>
      </c>
      <c r="Y40" s="109">
        <v>1579</v>
      </c>
      <c r="Z40" s="109">
        <v>1222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7</v>
      </c>
      <c r="X45" s="109">
        <v>0</v>
      </c>
      <c r="Y45" s="109">
        <v>18</v>
      </c>
      <c r="Z45" s="109">
        <v>9</v>
      </c>
    </row>
    <row r="46" spans="19:32" x14ac:dyDescent="0.25">
      <c r="S46" s="112" t="s">
        <v>38</v>
      </c>
      <c r="T46" s="112"/>
      <c r="U46" s="109"/>
      <c r="V46" s="109">
        <v>32</v>
      </c>
      <c r="W46" s="109">
        <v>51</v>
      </c>
      <c r="X46" s="109">
        <v>23</v>
      </c>
      <c r="Y46" s="109">
        <v>36</v>
      </c>
      <c r="Z46" s="109">
        <v>41</v>
      </c>
    </row>
    <row r="47" spans="19:32" x14ac:dyDescent="0.25">
      <c r="S47" s="112" t="s">
        <v>39</v>
      </c>
      <c r="T47" s="112"/>
      <c r="U47" s="109"/>
      <c r="V47" s="109">
        <v>76</v>
      </c>
      <c r="W47" s="109">
        <v>108</v>
      </c>
      <c r="X47" s="109">
        <v>64</v>
      </c>
      <c r="Y47" s="109">
        <v>126</v>
      </c>
      <c r="Z47" s="109">
        <v>79</v>
      </c>
    </row>
    <row r="48" spans="19:32" x14ac:dyDescent="0.25">
      <c r="S48" s="112" t="s">
        <v>40</v>
      </c>
      <c r="T48" s="112"/>
      <c r="U48" s="109"/>
      <c r="V48" s="109">
        <v>84</v>
      </c>
      <c r="W48" s="109">
        <v>157</v>
      </c>
      <c r="X48" s="109">
        <v>133</v>
      </c>
      <c r="Y48" s="109">
        <v>199</v>
      </c>
      <c r="Z48" s="109">
        <v>127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57</v>
      </c>
      <c r="W49" s="109">
        <v>109</v>
      </c>
      <c r="X49" s="109">
        <v>95</v>
      </c>
      <c r="Y49" s="109">
        <v>154</v>
      </c>
      <c r="Z49" s="109">
        <v>127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Roper Gulf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37</v>
      </c>
      <c r="W50" s="109">
        <v>69</v>
      </c>
      <c r="X50" s="109">
        <v>71</v>
      </c>
      <c r="Y50" s="109">
        <v>122</v>
      </c>
      <c r="Z50" s="109">
        <v>105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40</v>
      </c>
      <c r="W51" s="109">
        <v>71</v>
      </c>
      <c r="X51" s="109">
        <v>37</v>
      </c>
      <c r="Y51" s="109">
        <v>92</v>
      </c>
      <c r="Z51" s="109">
        <v>92</v>
      </c>
    </row>
    <row r="52" spans="1:26" ht="15" customHeight="1" x14ac:dyDescent="0.25">
      <c r="S52" s="112" t="s">
        <v>44</v>
      </c>
      <c r="T52" s="112"/>
      <c r="U52" s="109"/>
      <c r="V52" s="109">
        <v>51</v>
      </c>
      <c r="W52" s="109">
        <v>71</v>
      </c>
      <c r="X52" s="109">
        <v>58</v>
      </c>
      <c r="Y52" s="109">
        <v>98</v>
      </c>
      <c r="Z52" s="109">
        <v>64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38</v>
      </c>
      <c r="W53" s="109">
        <v>79</v>
      </c>
      <c r="X53" s="109">
        <v>56</v>
      </c>
      <c r="Y53" s="109">
        <v>112</v>
      </c>
      <c r="Z53" s="109">
        <v>98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32</v>
      </c>
      <c r="W54" s="109">
        <v>60</v>
      </c>
      <c r="X54" s="109">
        <v>41</v>
      </c>
      <c r="Y54" s="109">
        <v>75</v>
      </c>
      <c r="Z54" s="109">
        <v>84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32</v>
      </c>
      <c r="W55" s="109">
        <v>36</v>
      </c>
      <c r="X55" s="109">
        <v>37</v>
      </c>
      <c r="Y55" s="109">
        <v>73</v>
      </c>
      <c r="Z55" s="109">
        <v>49</v>
      </c>
    </row>
    <row r="56" spans="1:26" ht="15" customHeight="1" x14ac:dyDescent="0.25">
      <c r="S56" s="112" t="s">
        <v>48</v>
      </c>
      <c r="T56" s="112"/>
      <c r="U56" s="109"/>
      <c r="V56" s="109">
        <v>15</v>
      </c>
      <c r="W56" s="109">
        <v>24</v>
      </c>
      <c r="X56" s="109">
        <v>21</v>
      </c>
      <c r="Y56" s="109">
        <v>33</v>
      </c>
      <c r="Z56" s="109">
        <v>40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7</v>
      </c>
      <c r="W57" s="109">
        <v>10</v>
      </c>
      <c r="X57" s="109">
        <v>13</v>
      </c>
      <c r="Y57" s="109">
        <v>15</v>
      </c>
      <c r="Z57" s="109">
        <v>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9</v>
      </c>
      <c r="X58" s="109">
        <v>5</v>
      </c>
      <c r="Y58" s="109">
        <v>3</v>
      </c>
      <c r="Z58" s="109">
        <v>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2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501</v>
      </c>
      <c r="W61" s="109">
        <v>866</v>
      </c>
      <c r="X61" s="109">
        <v>646</v>
      </c>
      <c r="Y61" s="109">
        <v>1156</v>
      </c>
      <c r="Z61" s="109">
        <v>931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56</v>
      </c>
      <c r="Y63" s="109">
        <v>0</v>
      </c>
      <c r="Z63" s="109">
        <v>1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6</v>
      </c>
      <c r="X64" s="109">
        <v>459</v>
      </c>
      <c r="Y64" s="109">
        <v>6</v>
      </c>
      <c r="Z64" s="109">
        <v>7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Roper Gulf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36</v>
      </c>
      <c r="W65" s="109">
        <v>50</v>
      </c>
      <c r="X65" s="109">
        <v>1063</v>
      </c>
      <c r="Y65" s="109">
        <v>56</v>
      </c>
      <c r="Z65" s="109">
        <v>43</v>
      </c>
    </row>
    <row r="66" spans="1:26" x14ac:dyDescent="0.25">
      <c r="S66" s="112" t="s">
        <v>39</v>
      </c>
      <c r="T66" s="112"/>
      <c r="U66" s="109"/>
      <c r="V66" s="109">
        <v>61</v>
      </c>
      <c r="W66" s="109">
        <v>83</v>
      </c>
      <c r="X66" s="109">
        <v>1770</v>
      </c>
      <c r="Y66" s="109">
        <v>105</v>
      </c>
      <c r="Z66" s="109">
        <v>80</v>
      </c>
    </row>
    <row r="67" spans="1:26" x14ac:dyDescent="0.25">
      <c r="S67" s="112" t="s">
        <v>40</v>
      </c>
      <c r="T67" s="112"/>
      <c r="U67" s="109"/>
      <c r="V67" s="109">
        <v>78</v>
      </c>
      <c r="W67" s="109">
        <v>151</v>
      </c>
      <c r="X67" s="109">
        <v>2572</v>
      </c>
      <c r="Y67" s="109">
        <v>193</v>
      </c>
      <c r="Z67" s="109">
        <v>161</v>
      </c>
    </row>
    <row r="68" spans="1:26" x14ac:dyDescent="0.25">
      <c r="S68" s="112" t="s">
        <v>41</v>
      </c>
      <c r="T68" s="112"/>
      <c r="U68" s="109"/>
      <c r="V68" s="109">
        <v>60</v>
      </c>
      <c r="W68" s="109">
        <v>82</v>
      </c>
      <c r="X68" s="109">
        <v>2345</v>
      </c>
      <c r="Y68" s="109">
        <v>128</v>
      </c>
      <c r="Z68" s="109">
        <v>100</v>
      </c>
    </row>
    <row r="69" spans="1:26" x14ac:dyDescent="0.25">
      <c r="S69" s="112" t="s">
        <v>42</v>
      </c>
      <c r="T69" s="112"/>
      <c r="U69" s="109"/>
      <c r="V69" s="109">
        <v>43</v>
      </c>
      <c r="W69" s="109">
        <v>83</v>
      </c>
      <c r="X69" s="109">
        <v>2134</v>
      </c>
      <c r="Y69" s="109">
        <v>139</v>
      </c>
      <c r="Z69" s="109">
        <v>85</v>
      </c>
    </row>
    <row r="70" spans="1:26" x14ac:dyDescent="0.25">
      <c r="S70" s="112" t="s">
        <v>43</v>
      </c>
      <c r="T70" s="112"/>
      <c r="U70" s="109"/>
      <c r="V70" s="109">
        <v>36</v>
      </c>
      <c r="W70" s="109">
        <v>53</v>
      </c>
      <c r="X70" s="109">
        <v>1734</v>
      </c>
      <c r="Y70" s="109">
        <v>110</v>
      </c>
      <c r="Z70" s="109">
        <v>84</v>
      </c>
    </row>
    <row r="71" spans="1:26" x14ac:dyDescent="0.25">
      <c r="S71" s="112" t="s">
        <v>44</v>
      </c>
      <c r="T71" s="112"/>
      <c r="U71" s="109"/>
      <c r="V71" s="109">
        <v>54</v>
      </c>
      <c r="W71" s="109">
        <v>71</v>
      </c>
      <c r="X71" s="109">
        <v>1527</v>
      </c>
      <c r="Y71" s="109">
        <v>105</v>
      </c>
      <c r="Z71" s="109">
        <v>78</v>
      </c>
    </row>
    <row r="72" spans="1:26" x14ac:dyDescent="0.25">
      <c r="S72" s="112" t="s">
        <v>45</v>
      </c>
      <c r="T72" s="112"/>
      <c r="U72" s="109"/>
      <c r="V72" s="109">
        <v>28</v>
      </c>
      <c r="W72" s="109">
        <v>75</v>
      </c>
      <c r="X72" s="109">
        <v>1170</v>
      </c>
      <c r="Y72" s="109">
        <v>126</v>
      </c>
      <c r="Z72" s="109">
        <v>100</v>
      </c>
    </row>
    <row r="73" spans="1:26" x14ac:dyDescent="0.25">
      <c r="S73" s="112" t="s">
        <v>46</v>
      </c>
      <c r="T73" s="112"/>
      <c r="U73" s="109"/>
      <c r="V73" s="109">
        <v>44</v>
      </c>
      <c r="W73" s="109">
        <v>68</v>
      </c>
      <c r="X73" s="109">
        <v>975</v>
      </c>
      <c r="Y73" s="109">
        <v>72</v>
      </c>
      <c r="Z73" s="109">
        <v>50</v>
      </c>
    </row>
    <row r="74" spans="1:26" x14ac:dyDescent="0.25">
      <c r="S74" s="112" t="s">
        <v>47</v>
      </c>
      <c r="T74" s="112"/>
      <c r="U74" s="109"/>
      <c r="V74" s="109">
        <v>23</v>
      </c>
      <c r="W74" s="109">
        <v>27</v>
      </c>
      <c r="X74" s="109">
        <v>502</v>
      </c>
      <c r="Y74" s="109">
        <v>58</v>
      </c>
      <c r="Z74" s="109">
        <v>55</v>
      </c>
    </row>
    <row r="75" spans="1:26" x14ac:dyDescent="0.25">
      <c r="S75" s="112" t="s">
        <v>48</v>
      </c>
      <c r="T75" s="112"/>
      <c r="U75" s="109"/>
      <c r="V75" s="109">
        <v>18</v>
      </c>
      <c r="W75" s="109">
        <v>19</v>
      </c>
      <c r="X75" s="109">
        <v>202</v>
      </c>
      <c r="Y75" s="109">
        <v>27</v>
      </c>
      <c r="Z75" s="109">
        <v>15</v>
      </c>
    </row>
    <row r="76" spans="1:26" x14ac:dyDescent="0.25">
      <c r="S76" s="112" t="s">
        <v>49</v>
      </c>
      <c r="T76" s="112"/>
      <c r="U76" s="109"/>
      <c r="V76" s="109">
        <v>8</v>
      </c>
      <c r="W76" s="109">
        <v>8</v>
      </c>
      <c r="X76" s="109">
        <v>73</v>
      </c>
      <c r="Y76" s="109">
        <v>14</v>
      </c>
      <c r="Z76" s="109">
        <v>10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5</v>
      </c>
      <c r="X77" s="109">
        <v>18</v>
      </c>
      <c r="Y77" s="109">
        <v>5</v>
      </c>
      <c r="Z77" s="109">
        <v>4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7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494</v>
      </c>
      <c r="W80" s="109">
        <v>774</v>
      </c>
      <c r="X80" s="109">
        <v>16596</v>
      </c>
      <c r="Y80" s="109">
        <v>1140</v>
      </c>
      <c r="Z80" s="109">
        <v>873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Roper Gulf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25</v>
      </c>
      <c r="W83" s="109">
        <v>41</v>
      </c>
      <c r="X83" s="109">
        <v>30</v>
      </c>
      <c r="Y83" s="109">
        <v>61</v>
      </c>
      <c r="Z83" s="109">
        <v>42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39</v>
      </c>
      <c r="W84" s="109">
        <v>56</v>
      </c>
      <c r="X84" s="109">
        <v>47</v>
      </c>
      <c r="Y84" s="109">
        <v>79</v>
      </c>
      <c r="Z84" s="109">
        <v>50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37</v>
      </c>
      <c r="W85" s="109">
        <v>59</v>
      </c>
      <c r="X85" s="109">
        <v>50</v>
      </c>
      <c r="Y85" s="109">
        <v>64</v>
      </c>
      <c r="Z85" s="109">
        <v>58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1,807</v>
      </c>
      <c r="D86" s="93">
        <f t="shared" ref="D86:D91" si="4">AD4</f>
        <v>-0.21468926553672318</v>
      </c>
      <c r="E86" s="94">
        <f t="shared" ref="E86:E91" si="5">AD4</f>
        <v>-0.21468926553672318</v>
      </c>
      <c r="F86" s="93">
        <f t="shared" ref="F86:F91" si="6">AF4</f>
        <v>0.81608040201005028</v>
      </c>
      <c r="G86" s="94">
        <f t="shared" ref="G86:G91" si="7">AF4</f>
        <v>0.81608040201005028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53</v>
      </c>
      <c r="W86" s="109">
        <v>90</v>
      </c>
      <c r="X86" s="109">
        <v>88</v>
      </c>
      <c r="Y86" s="109">
        <v>135</v>
      </c>
      <c r="Z86" s="109">
        <v>96</v>
      </c>
    </row>
    <row r="87" spans="1:30" ht="15" customHeight="1" x14ac:dyDescent="0.25">
      <c r="A87" s="95" t="s">
        <v>4</v>
      </c>
      <c r="B87" s="48"/>
      <c r="C87" s="56" t="str">
        <f t="shared" si="3"/>
        <v>931</v>
      </c>
      <c r="D87" s="93">
        <f t="shared" si="4"/>
        <v>-0.1953327571305099</v>
      </c>
      <c r="E87" s="94">
        <f t="shared" si="5"/>
        <v>-0.1953327571305099</v>
      </c>
      <c r="F87" s="93">
        <f t="shared" si="6"/>
        <v>0.86573146292585168</v>
      </c>
      <c r="G87" s="94">
        <f t="shared" si="7"/>
        <v>0.86573146292585168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7</v>
      </c>
      <c r="W87" s="109">
        <v>11</v>
      </c>
      <c r="X87" s="109">
        <v>12</v>
      </c>
      <c r="Y87" s="109">
        <v>11</v>
      </c>
      <c r="Z87" s="109">
        <v>12</v>
      </c>
    </row>
    <row r="88" spans="1:30" ht="15" customHeight="1" x14ac:dyDescent="0.25">
      <c r="A88" s="95" t="s">
        <v>5</v>
      </c>
      <c r="B88" s="48"/>
      <c r="C88" s="56" t="str">
        <f t="shared" si="3"/>
        <v>873</v>
      </c>
      <c r="D88" s="93">
        <f t="shared" si="4"/>
        <v>-0.23755458515283845</v>
      </c>
      <c r="E88" s="94">
        <f t="shared" si="5"/>
        <v>-0.23755458515283845</v>
      </c>
      <c r="F88" s="93">
        <f t="shared" si="6"/>
        <v>0.77079107505070987</v>
      </c>
      <c r="G88" s="94">
        <f t="shared" si="7"/>
        <v>0.77079107505070987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4</v>
      </c>
      <c r="W88" s="109">
        <v>12</v>
      </c>
      <c r="X88" s="109">
        <v>10</v>
      </c>
      <c r="Y88" s="109">
        <v>16</v>
      </c>
      <c r="Z88" s="109">
        <v>13</v>
      </c>
    </row>
    <row r="89" spans="1:30" ht="15" customHeight="1" x14ac:dyDescent="0.25">
      <c r="A89" s="48" t="s">
        <v>6</v>
      </c>
      <c r="B89" s="48"/>
      <c r="C89" s="56" t="str">
        <f t="shared" si="3"/>
        <v>1,224</v>
      </c>
      <c r="D89" s="93">
        <f t="shared" si="4"/>
        <v>-0.2243346007604563</v>
      </c>
      <c r="E89" s="94">
        <f t="shared" si="5"/>
        <v>-0.2243346007604563</v>
      </c>
      <c r="F89" s="93">
        <f t="shared" si="6"/>
        <v>0.90951638065522622</v>
      </c>
      <c r="G89" s="94">
        <f t="shared" si="7"/>
        <v>0.90951638065522622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17</v>
      </c>
      <c r="W89" s="109">
        <v>48</v>
      </c>
      <c r="X89" s="109">
        <v>33</v>
      </c>
      <c r="Y89" s="109">
        <v>67</v>
      </c>
      <c r="Z89" s="109">
        <v>61</v>
      </c>
    </row>
    <row r="90" spans="1:30" ht="15" customHeight="1" x14ac:dyDescent="0.25">
      <c r="A90" s="48" t="s">
        <v>98</v>
      </c>
      <c r="B90" s="48"/>
      <c r="C90" s="56" t="str">
        <f t="shared" si="3"/>
        <v>$24,139</v>
      </c>
      <c r="D90" s="93">
        <f t="shared" si="4"/>
        <v>-4.4920956967482217E-2</v>
      </c>
      <c r="E90" s="94">
        <f t="shared" si="5"/>
        <v>-4.4920956967482217E-2</v>
      </c>
      <c r="F90" s="93">
        <f t="shared" si="6"/>
        <v>-0.24756380184996141</v>
      </c>
      <c r="G90" s="94">
        <f t="shared" si="7"/>
        <v>-0.24756380184996141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49</v>
      </c>
      <c r="W90" s="109">
        <v>111</v>
      </c>
      <c r="X90" s="109">
        <v>57</v>
      </c>
      <c r="Y90" s="109">
        <v>122</v>
      </c>
      <c r="Z90" s="109">
        <v>103</v>
      </c>
    </row>
    <row r="91" spans="1:30" ht="15" customHeight="1" x14ac:dyDescent="0.25">
      <c r="A91" s="48" t="s">
        <v>7</v>
      </c>
      <c r="B91" s="48"/>
      <c r="C91" s="56" t="str">
        <f t="shared" si="3"/>
        <v>$50.2 mil</v>
      </c>
      <c r="D91" s="93">
        <f t="shared" si="4"/>
        <v>-0.15501416634070309</v>
      </c>
      <c r="E91" s="94">
        <f t="shared" si="5"/>
        <v>-0.15501416634070309</v>
      </c>
      <c r="F91" s="93">
        <f t="shared" si="6"/>
        <v>0.92759862955442229</v>
      </c>
      <c r="G91" s="94">
        <f t="shared" si="7"/>
        <v>0.92759862955442229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310</v>
      </c>
      <c r="W91" s="109">
        <v>577</v>
      </c>
      <c r="X91" s="109">
        <v>431</v>
      </c>
      <c r="Y91" s="109">
        <v>787</v>
      </c>
      <c r="Z91" s="109">
        <v>618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19</v>
      </c>
      <c r="W93" s="109">
        <v>38</v>
      </c>
      <c r="X93" s="109">
        <v>28</v>
      </c>
      <c r="Y93" s="109">
        <v>40</v>
      </c>
      <c r="Z93" s="109">
        <v>33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58</v>
      </c>
      <c r="W94" s="109">
        <v>69</v>
      </c>
      <c r="X94" s="109">
        <v>82</v>
      </c>
      <c r="Y94" s="109">
        <v>137</v>
      </c>
      <c r="Z94" s="109">
        <v>109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10</v>
      </c>
      <c r="W95" s="109">
        <v>9</v>
      </c>
      <c r="X95" s="109">
        <v>16</v>
      </c>
      <c r="Y95" s="109">
        <v>17</v>
      </c>
      <c r="Z95" s="109">
        <v>13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79</v>
      </c>
      <c r="W96" s="109">
        <v>146</v>
      </c>
      <c r="X96" s="109">
        <v>121</v>
      </c>
      <c r="Y96" s="109">
        <v>225</v>
      </c>
      <c r="Z96" s="109">
        <v>154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36</v>
      </c>
      <c r="W97" s="109">
        <v>50</v>
      </c>
      <c r="X97" s="109">
        <v>50</v>
      </c>
      <c r="Y97" s="109">
        <v>71</v>
      </c>
      <c r="Z97" s="109">
        <v>59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12</v>
      </c>
      <c r="W98" s="109">
        <v>24</v>
      </c>
      <c r="X98" s="109">
        <v>25</v>
      </c>
      <c r="Y98" s="109">
        <v>34</v>
      </c>
      <c r="Z98" s="109">
        <v>25</v>
      </c>
    </row>
    <row r="99" spans="1:32" ht="15" customHeight="1" x14ac:dyDescent="0.25">
      <c r="S99" s="112" t="s">
        <v>132</v>
      </c>
      <c r="T99" s="112"/>
      <c r="U99" s="109"/>
      <c r="V99" s="109">
        <v>4</v>
      </c>
      <c r="W99" s="109">
        <v>9</v>
      </c>
      <c r="X99" s="109">
        <v>5</v>
      </c>
      <c r="Y99" s="109">
        <v>16</v>
      </c>
      <c r="Z99" s="109">
        <v>5</v>
      </c>
    </row>
    <row r="100" spans="1:32" ht="15" customHeight="1" x14ac:dyDescent="0.25">
      <c r="S100" s="112" t="s">
        <v>58</v>
      </c>
      <c r="T100" s="112"/>
      <c r="U100" s="109"/>
      <c r="V100" s="109">
        <v>24</v>
      </c>
      <c r="W100" s="109">
        <v>43</v>
      </c>
      <c r="X100" s="109">
        <v>42</v>
      </c>
      <c r="Y100" s="109">
        <v>67</v>
      </c>
      <c r="Z100" s="109">
        <v>44</v>
      </c>
    </row>
    <row r="101" spans="1:32" x14ac:dyDescent="0.25">
      <c r="A101" s="16"/>
      <c r="S101" s="115" t="s">
        <v>53</v>
      </c>
      <c r="T101" s="115"/>
      <c r="U101" s="109"/>
      <c r="V101" s="109">
        <v>329</v>
      </c>
      <c r="W101" s="109">
        <v>520</v>
      </c>
      <c r="X101" s="109">
        <v>430</v>
      </c>
      <c r="Y101" s="109">
        <v>793</v>
      </c>
      <c r="Z101" s="109">
        <v>598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609</v>
      </c>
      <c r="W104" s="109">
        <v>844</v>
      </c>
      <c r="X104" s="109">
        <v>725</v>
      </c>
      <c r="Y104" s="109">
        <v>1007</v>
      </c>
      <c r="Z104" s="109">
        <v>1007</v>
      </c>
      <c r="AB104" s="106" t="str">
        <f>TEXT(Z104,"###,###")</f>
        <v>1,007</v>
      </c>
      <c r="AD104" s="127">
        <f>Z104/($Z$4)*100</f>
        <v>55.727725511898171</v>
      </c>
      <c r="AF104" s="106"/>
    </row>
    <row r="105" spans="1:32" x14ac:dyDescent="0.25">
      <c r="S105" s="112" t="s">
        <v>17</v>
      </c>
      <c r="T105" s="112"/>
      <c r="U105" s="109"/>
      <c r="V105" s="109">
        <v>366</v>
      </c>
      <c r="W105" s="109">
        <v>614</v>
      </c>
      <c r="X105" s="109">
        <v>539</v>
      </c>
      <c r="Y105" s="109">
        <v>980</v>
      </c>
      <c r="Z105" s="109">
        <v>759</v>
      </c>
      <c r="AB105" s="106" t="str">
        <f>TEXT(Z105,"###,###")</f>
        <v>759</v>
      </c>
      <c r="AD105" s="127">
        <f>Z105/($Z$4)*100</f>
        <v>42.003320420586611</v>
      </c>
      <c r="AF105" s="106"/>
    </row>
    <row r="106" spans="1:32" x14ac:dyDescent="0.25">
      <c r="S106" s="115" t="s">
        <v>53</v>
      </c>
      <c r="T106" s="115"/>
      <c r="U106" s="117"/>
      <c r="V106" s="117">
        <v>975</v>
      </c>
      <c r="W106" s="117">
        <v>1458</v>
      </c>
      <c r="X106" s="117">
        <v>1264</v>
      </c>
      <c r="Y106" s="117">
        <v>1987</v>
      </c>
      <c r="Z106" s="117">
        <v>1766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95</v>
      </c>
      <c r="W108" s="109">
        <v>211</v>
      </c>
      <c r="X108" s="109">
        <v>65</v>
      </c>
      <c r="Y108" s="109">
        <v>220</v>
      </c>
      <c r="Z108" s="109">
        <v>120</v>
      </c>
      <c r="AB108" s="106" t="str">
        <f>TEXT(Z108,"###,###")</f>
        <v>120</v>
      </c>
      <c r="AD108" s="127">
        <f>Z108/($Z$4)*100</f>
        <v>6.6408411732152741</v>
      </c>
      <c r="AF108" s="106"/>
    </row>
    <row r="109" spans="1:32" x14ac:dyDescent="0.25">
      <c r="S109" s="112" t="s">
        <v>20</v>
      </c>
      <c r="T109" s="112"/>
      <c r="U109" s="109"/>
      <c r="V109" s="109">
        <v>145</v>
      </c>
      <c r="W109" s="109">
        <v>258</v>
      </c>
      <c r="X109" s="109">
        <v>194</v>
      </c>
      <c r="Y109" s="109">
        <v>447</v>
      </c>
      <c r="Z109" s="109">
        <v>244</v>
      </c>
      <c r="AB109" s="106" t="str">
        <f>TEXT(Z109,"###,###")</f>
        <v>244</v>
      </c>
      <c r="AD109" s="127">
        <f>Z109/($Z$4)*100</f>
        <v>13.503043718871059</v>
      </c>
      <c r="AF109" s="106"/>
    </row>
    <row r="110" spans="1:32" x14ac:dyDescent="0.25">
      <c r="S110" s="112" t="s">
        <v>21</v>
      </c>
      <c r="T110" s="112"/>
      <c r="U110" s="109"/>
      <c r="V110" s="109">
        <v>374</v>
      </c>
      <c r="W110" s="109">
        <v>608</v>
      </c>
      <c r="X110" s="109">
        <v>491</v>
      </c>
      <c r="Y110" s="109">
        <v>814</v>
      </c>
      <c r="Z110" s="109">
        <v>686</v>
      </c>
      <c r="AB110" s="106" t="str">
        <f>TEXT(Z110,"###,###")</f>
        <v>686</v>
      </c>
      <c r="AD110" s="127">
        <f>Z110/($Z$4)*100</f>
        <v>37.963475373547318</v>
      </c>
      <c r="AF110" s="106"/>
    </row>
    <row r="111" spans="1:32" x14ac:dyDescent="0.25">
      <c r="S111" s="112" t="s">
        <v>22</v>
      </c>
      <c r="T111" s="112"/>
      <c r="U111" s="109"/>
      <c r="V111" s="109">
        <v>315</v>
      </c>
      <c r="W111" s="109">
        <v>427</v>
      </c>
      <c r="X111" s="109">
        <v>459</v>
      </c>
      <c r="Y111" s="109">
        <v>750</v>
      </c>
      <c r="Z111" s="109">
        <v>681</v>
      </c>
      <c r="AB111" s="106" t="str">
        <f>TEXT(Z111,"###,###")</f>
        <v>681</v>
      </c>
      <c r="AD111" s="127">
        <f>Z111/($Z$4)*100</f>
        <v>37.686773657996682</v>
      </c>
      <c r="AF111" s="106"/>
    </row>
    <row r="112" spans="1:32" x14ac:dyDescent="0.25">
      <c r="S112" s="115" t="s">
        <v>53</v>
      </c>
      <c r="T112" s="115"/>
      <c r="U112" s="109"/>
      <c r="V112" s="109">
        <v>992</v>
      </c>
      <c r="W112" s="109">
        <v>1637</v>
      </c>
      <c r="X112" s="109">
        <v>1261</v>
      </c>
      <c r="Y112" s="109">
        <v>2301</v>
      </c>
      <c r="Z112" s="109">
        <v>1807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39.450000000000003</v>
      </c>
      <c r="W118" s="128">
        <v>39.07</v>
      </c>
      <c r="X118" s="128">
        <v>39.619999999999997</v>
      </c>
      <c r="Y118" s="128">
        <v>39.61</v>
      </c>
      <c r="Z118" s="128">
        <v>40.81</v>
      </c>
      <c r="AB118" s="106" t="str">
        <f>TEXT(Z118,"##.0")</f>
        <v>40.8</v>
      </c>
    </row>
    <row r="120" spans="19:32" x14ac:dyDescent="0.25">
      <c r="S120" s="98" t="s">
        <v>100</v>
      </c>
      <c r="T120" s="109"/>
      <c r="U120" s="109"/>
      <c r="V120" s="109">
        <v>589</v>
      </c>
      <c r="W120" s="109">
        <v>1009</v>
      </c>
      <c r="X120" s="109">
        <v>817</v>
      </c>
      <c r="Y120" s="109">
        <v>1498</v>
      </c>
      <c r="Z120" s="109">
        <v>1146</v>
      </c>
      <c r="AB120" s="106" t="str">
        <f>TEXT(Z120,"###,###")</f>
        <v>1,146</v>
      </c>
    </row>
    <row r="121" spans="19:32" x14ac:dyDescent="0.25">
      <c r="S121" s="98" t="s">
        <v>101</v>
      </c>
      <c r="T121" s="109"/>
      <c r="U121" s="109"/>
      <c r="V121" s="109">
        <v>16</v>
      </c>
      <c r="W121" s="109">
        <v>34</v>
      </c>
      <c r="X121" s="109">
        <v>19</v>
      </c>
      <c r="Y121" s="109">
        <v>30</v>
      </c>
      <c r="Z121" s="109">
        <v>31</v>
      </c>
      <c r="AB121" s="106" t="str">
        <f>TEXT(Z121,"###,###")</f>
        <v>31</v>
      </c>
    </row>
    <row r="122" spans="19:32" x14ac:dyDescent="0.25">
      <c r="S122" s="98" t="s">
        <v>102</v>
      </c>
      <c r="T122" s="109"/>
      <c r="U122" s="109"/>
      <c r="V122" s="109">
        <v>28</v>
      </c>
      <c r="W122" s="109">
        <v>50</v>
      </c>
      <c r="X122" s="109">
        <v>27</v>
      </c>
      <c r="Y122" s="109">
        <v>57</v>
      </c>
      <c r="Z122" s="109">
        <v>49</v>
      </c>
      <c r="AB122" s="106" t="str">
        <f>TEXT(Z122,"###,###")</f>
        <v>49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617</v>
      </c>
      <c r="W124" s="109">
        <v>1059</v>
      </c>
      <c r="X124" s="109">
        <v>844</v>
      </c>
      <c r="Y124" s="109">
        <v>1555</v>
      </c>
      <c r="Z124" s="109">
        <v>1195</v>
      </c>
      <c r="AB124" s="106" t="str">
        <f>TEXT(Z124,"###,###")</f>
        <v>1,195</v>
      </c>
      <c r="AD124" s="124">
        <f>Z124/$Z$7*100</f>
        <v>97.630718954248366</v>
      </c>
    </row>
    <row r="125" spans="19:32" x14ac:dyDescent="0.25">
      <c r="S125" s="98" t="s">
        <v>104</v>
      </c>
      <c r="T125" s="109"/>
      <c r="U125" s="109"/>
      <c r="V125" s="109">
        <v>44</v>
      </c>
      <c r="W125" s="109">
        <v>84</v>
      </c>
      <c r="X125" s="109">
        <v>46</v>
      </c>
      <c r="Y125" s="109">
        <v>87</v>
      </c>
      <c r="Z125" s="109">
        <v>80</v>
      </c>
      <c r="AB125" s="106" t="str">
        <f>TEXT(Z125,"###,###")</f>
        <v>80</v>
      </c>
      <c r="AD125" s="124">
        <f>Z125/$Z$7*100</f>
        <v>6.5359477124183014</v>
      </c>
    </row>
    <row r="127" spans="19:32" x14ac:dyDescent="0.25">
      <c r="S127" s="98" t="s">
        <v>105</v>
      </c>
      <c r="T127" s="109"/>
      <c r="U127" s="109"/>
      <c r="V127" s="109">
        <v>313</v>
      </c>
      <c r="W127" s="109">
        <v>580</v>
      </c>
      <c r="X127" s="109">
        <v>434</v>
      </c>
      <c r="Y127" s="109">
        <v>786</v>
      </c>
      <c r="Z127" s="109">
        <v>622</v>
      </c>
      <c r="AB127" s="106" t="str">
        <f>TEXT(Z127,"###,###")</f>
        <v>622</v>
      </c>
      <c r="AD127" s="124">
        <f>Z127/$Z$7*100</f>
        <v>50.816993464052288</v>
      </c>
    </row>
    <row r="128" spans="19:32" x14ac:dyDescent="0.25">
      <c r="S128" s="98" t="s">
        <v>106</v>
      </c>
      <c r="T128" s="109"/>
      <c r="U128" s="109"/>
      <c r="V128" s="109">
        <v>326</v>
      </c>
      <c r="W128" s="109">
        <v>525</v>
      </c>
      <c r="X128" s="109">
        <v>428</v>
      </c>
      <c r="Y128" s="109">
        <v>794</v>
      </c>
      <c r="Z128" s="109">
        <v>596</v>
      </c>
      <c r="AB128" s="106" t="str">
        <f>TEXT(Z128,"###,###")</f>
        <v>596</v>
      </c>
      <c r="AD128" s="124">
        <f>Z128/$Z$7*100</f>
        <v>48.692810457516337</v>
      </c>
    </row>
    <row r="130" spans="19:20" x14ac:dyDescent="0.25">
      <c r="S130" s="98" t="s">
        <v>158</v>
      </c>
      <c r="T130" s="124">
        <v>93.627450980392155</v>
      </c>
    </row>
    <row r="131" spans="19:20" x14ac:dyDescent="0.25">
      <c r="S131" s="98" t="s">
        <v>159</v>
      </c>
      <c r="T131" s="124">
        <v>2.5326797385620914</v>
      </c>
    </row>
    <row r="132" spans="19:20" x14ac:dyDescent="0.25">
      <c r="S132" s="98" t="s">
        <v>160</v>
      </c>
      <c r="T132" s="124">
        <v>4.0032679738562091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7DC7E27-2CC1-41CE-84C3-7C34D00EF3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5CBA789-EE7D-4ACD-86C8-A9B96756D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30924EE-4FF5-4CB4-82D7-7FA3669680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5214402-4464-4097-A421-821E2AE0CA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78FF-96D9-4D3B-9361-D4086E2B619A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120</v>
      </c>
      <c r="T1" s="96"/>
      <c r="U1" s="96"/>
      <c r="V1" s="96"/>
      <c r="W1" s="96"/>
      <c r="X1" s="96"/>
      <c r="Y1" s="97" t="s">
        <v>149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120</v>
      </c>
      <c r="Y3" s="102" t="s">
        <v>149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13.14 Tiwi Islands,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328</v>
      </c>
      <c r="W4" s="105">
        <v>553</v>
      </c>
      <c r="X4" s="105">
        <v>722</v>
      </c>
      <c r="Y4" s="105">
        <v>699</v>
      </c>
      <c r="Z4" s="105">
        <v>786</v>
      </c>
      <c r="AB4" s="106" t="str">
        <f>TEXT(Z4,"###,###")</f>
        <v>786</v>
      </c>
      <c r="AD4" s="107">
        <f>Z4/Y4-1</f>
        <v>0.12446351931330479</v>
      </c>
      <c r="AF4" s="107">
        <f>Z4/V4-1</f>
        <v>1.3963414634146343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175</v>
      </c>
      <c r="W5" s="105">
        <v>294</v>
      </c>
      <c r="X5" s="105">
        <v>389</v>
      </c>
      <c r="Y5" s="105">
        <v>356</v>
      </c>
      <c r="Z5" s="105">
        <v>402</v>
      </c>
      <c r="AB5" s="106" t="str">
        <f>TEXT(Z5,"###,###")</f>
        <v>402</v>
      </c>
      <c r="AD5" s="107">
        <f t="shared" ref="AD5:AD9" si="0">Z5/Y5-1</f>
        <v>0.1292134831460674</v>
      </c>
      <c r="AF5" s="107">
        <f t="shared" ref="AF5:AF9" si="1">Z5/V5-1</f>
        <v>1.2971428571428572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155</v>
      </c>
      <c r="W6" s="105">
        <v>260</v>
      </c>
      <c r="X6" s="105">
        <v>336</v>
      </c>
      <c r="Y6" s="105">
        <v>344</v>
      </c>
      <c r="Z6" s="105">
        <v>384</v>
      </c>
      <c r="AB6" s="106" t="str">
        <f>TEXT(Z6,"###,###")</f>
        <v>384</v>
      </c>
      <c r="AD6" s="107">
        <f t="shared" si="0"/>
        <v>0.11627906976744184</v>
      </c>
      <c r="AF6" s="107">
        <f t="shared" si="1"/>
        <v>1.4774193548387098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243</v>
      </c>
      <c r="W7" s="105">
        <v>402</v>
      </c>
      <c r="X7" s="105">
        <v>519</v>
      </c>
      <c r="Y7" s="105">
        <v>510</v>
      </c>
      <c r="Z7" s="105">
        <v>546</v>
      </c>
      <c r="AB7" s="106" t="str">
        <f>TEXT(Z7,"###,###")</f>
        <v>546</v>
      </c>
      <c r="AD7" s="107">
        <f t="shared" si="0"/>
        <v>7.0588235294117618E-2</v>
      </c>
      <c r="AF7" s="107">
        <f t="shared" si="1"/>
        <v>1.2469135802469138</v>
      </c>
    </row>
    <row r="8" spans="1:32" ht="17.25" customHeight="1" x14ac:dyDescent="0.25">
      <c r="A8" s="61" t="s">
        <v>12</v>
      </c>
      <c r="B8" s="62"/>
      <c r="C8" s="28"/>
      <c r="D8" s="63" t="str">
        <f>AB4</f>
        <v>786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546</v>
      </c>
      <c r="P8" s="64"/>
      <c r="S8" s="104" t="s">
        <v>84</v>
      </c>
      <c r="T8" s="105"/>
      <c r="U8" s="105"/>
      <c r="V8" s="105">
        <v>32316.62</v>
      </c>
      <c r="W8" s="105">
        <v>25974.15</v>
      </c>
      <c r="X8" s="105">
        <v>28881</v>
      </c>
      <c r="Y8" s="105">
        <v>25974.84</v>
      </c>
      <c r="Z8" s="105">
        <v>25030.05</v>
      </c>
      <c r="AB8" s="106" t="str">
        <f>TEXT(Z8,"$###,###")</f>
        <v>$25,030</v>
      </c>
      <c r="AD8" s="107">
        <f t="shared" si="0"/>
        <v>-3.6373275061559629E-2</v>
      </c>
      <c r="AF8" s="107">
        <f t="shared" si="1"/>
        <v>-0.22547438438797129</v>
      </c>
    </row>
    <row r="9" spans="1:32" x14ac:dyDescent="0.25">
      <c r="A9" s="29" t="s">
        <v>14</v>
      </c>
      <c r="B9" s="68"/>
      <c r="C9" s="69"/>
      <c r="D9" s="70">
        <f>AD104</f>
        <v>49.236641221374043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50</v>
      </c>
      <c r="P9" s="71" t="s">
        <v>85</v>
      </c>
      <c r="S9" s="104" t="s">
        <v>7</v>
      </c>
      <c r="T9" s="105"/>
      <c r="U9" s="105"/>
      <c r="V9" s="105">
        <v>10013667</v>
      </c>
      <c r="W9" s="105">
        <v>14774460</v>
      </c>
      <c r="X9" s="105">
        <v>18703362</v>
      </c>
      <c r="Y9" s="105">
        <v>19235975</v>
      </c>
      <c r="Z9" s="105">
        <v>20637606</v>
      </c>
      <c r="AB9" s="106" t="str">
        <f>TEXT(Z9/1000000,"$#,###.0")&amp;" mil"</f>
        <v>$20.6 mil</v>
      </c>
      <c r="AD9" s="107">
        <f t="shared" si="0"/>
        <v>7.2865087420835195E-2</v>
      </c>
      <c r="AF9" s="107">
        <f t="shared" si="1"/>
        <v>1.0609439079609899</v>
      </c>
    </row>
    <row r="10" spans="1:32" x14ac:dyDescent="0.25">
      <c r="A10" s="29" t="s">
        <v>17</v>
      </c>
      <c r="B10" s="68"/>
      <c r="C10" s="69"/>
      <c r="D10" s="70">
        <f>AD105</f>
        <v>50.763358778625957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50.549450549450547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98.35164835164835</v>
      </c>
      <c r="P11" s="71" t="s">
        <v>85</v>
      </c>
      <c r="S11" s="104" t="s">
        <v>29</v>
      </c>
      <c r="T11" s="109"/>
      <c r="U11" s="109"/>
      <c r="V11" s="109">
        <v>322</v>
      </c>
      <c r="W11" s="109">
        <v>543</v>
      </c>
      <c r="X11" s="109">
        <v>711</v>
      </c>
      <c r="Y11" s="109">
        <v>692</v>
      </c>
      <c r="Z11" s="109">
        <v>777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85</v>
      </c>
      <c r="S12" s="104" t="s">
        <v>30</v>
      </c>
      <c r="T12" s="109"/>
      <c r="U12" s="109"/>
      <c r="V12" s="109">
        <v>0</v>
      </c>
      <c r="W12" s="109">
        <v>12</v>
      </c>
      <c r="X12" s="109">
        <v>11</v>
      </c>
      <c r="Y12" s="109">
        <v>10</v>
      </c>
      <c r="Z12" s="109">
        <v>9</v>
      </c>
    </row>
    <row r="13" spans="1:32" ht="15" customHeight="1" x14ac:dyDescent="0.25">
      <c r="A13" s="29" t="s">
        <v>19</v>
      </c>
      <c r="B13" s="69"/>
      <c r="C13" s="69"/>
      <c r="D13" s="70">
        <f>AD108</f>
        <v>2.4173027989821882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1.8315018315018317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12.213740458015266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39.8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66.030534351145036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24.772313296903462</v>
      </c>
      <c r="P15" s="71" t="s">
        <v>85</v>
      </c>
      <c r="S15" s="112" t="s">
        <v>61</v>
      </c>
      <c r="T15" s="112"/>
      <c r="U15" s="113"/>
      <c r="V15" s="113">
        <v>0</v>
      </c>
      <c r="W15" s="113">
        <v>41</v>
      </c>
      <c r="X15" s="113">
        <v>47</v>
      </c>
      <c r="Y15" s="109">
        <v>0</v>
      </c>
      <c r="Z15" s="109">
        <v>12</v>
      </c>
      <c r="AB15" s="114">
        <f t="shared" ref="AB15:AB34" si="2">IF(Z15="np",0,Z15/$Z$34)</f>
        <v>1.5267175572519083E-2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18.575063613231553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75.227686703096538</v>
      </c>
      <c r="P16" s="36" t="s">
        <v>85</v>
      </c>
      <c r="S16" s="112" t="s">
        <v>62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0</v>
      </c>
      <c r="W17" s="113">
        <v>0</v>
      </c>
      <c r="X17" s="113">
        <v>0</v>
      </c>
      <c r="Y17" s="109">
        <v>4</v>
      </c>
      <c r="Z17" s="109">
        <v>1</v>
      </c>
      <c r="AB17" s="114">
        <f t="shared" si="2"/>
        <v>1.2722646310432571E-3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Tiwi Islands (2016-17 to 2020-21)</v>
      </c>
      <c r="B19" s="60"/>
      <c r="C19" s="60"/>
      <c r="D19" s="60"/>
      <c r="E19" s="60"/>
      <c r="F19" s="60"/>
      <c r="G19" s="60" t="str">
        <f>$S$1&amp;" ("&amp;$V$2&amp;" to "&amp;$Z$2&amp;")"</f>
        <v>Tiwi Islands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12</v>
      </c>
      <c r="W19" s="113">
        <v>21</v>
      </c>
      <c r="X19" s="113">
        <v>17</v>
      </c>
      <c r="Y19" s="109">
        <v>6</v>
      </c>
      <c r="Z19" s="109">
        <v>18</v>
      </c>
      <c r="AB19" s="114">
        <f t="shared" si="2"/>
        <v>2.2900763358778626E-2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3</v>
      </c>
      <c r="X20" s="113">
        <v>0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67</v>
      </c>
      <c r="T21" s="112"/>
      <c r="U21" s="113"/>
      <c r="V21" s="113">
        <v>8</v>
      </c>
      <c r="W21" s="113">
        <v>23</v>
      </c>
      <c r="X21" s="113">
        <v>38</v>
      </c>
      <c r="Y21" s="109">
        <v>36</v>
      </c>
      <c r="Z21" s="109">
        <v>92</v>
      </c>
      <c r="AB21" s="114">
        <f t="shared" si="2"/>
        <v>0.11704834605597965</v>
      </c>
    </row>
    <row r="22" spans="1:28" x14ac:dyDescent="0.25">
      <c r="S22" s="112" t="s">
        <v>68</v>
      </c>
      <c r="T22" s="112"/>
      <c r="U22" s="113"/>
      <c r="V22" s="113">
        <v>5</v>
      </c>
      <c r="W22" s="113">
        <v>16</v>
      </c>
      <c r="X22" s="113">
        <v>31</v>
      </c>
      <c r="Y22" s="109">
        <v>23</v>
      </c>
      <c r="Z22" s="109">
        <v>17</v>
      </c>
      <c r="AB22" s="114">
        <f t="shared" si="2"/>
        <v>2.1628498727735368E-2</v>
      </c>
    </row>
    <row r="23" spans="1:28" x14ac:dyDescent="0.25">
      <c r="S23" s="112" t="s">
        <v>69</v>
      </c>
      <c r="T23" s="112"/>
      <c r="U23" s="113"/>
      <c r="V23" s="113">
        <v>4</v>
      </c>
      <c r="W23" s="113">
        <v>0</v>
      </c>
      <c r="X23" s="113">
        <v>3</v>
      </c>
      <c r="Y23" s="109">
        <v>3</v>
      </c>
      <c r="Z23" s="109">
        <v>14</v>
      </c>
      <c r="AB23" s="114">
        <f t="shared" si="2"/>
        <v>1.7811704834605598E-2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6</v>
      </c>
      <c r="X24" s="113">
        <v>5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71</v>
      </c>
      <c r="T25" s="112"/>
      <c r="U25" s="113"/>
      <c r="V25" s="113">
        <v>0</v>
      </c>
      <c r="W25" s="113">
        <v>3</v>
      </c>
      <c r="X25" s="113">
        <v>5</v>
      </c>
      <c r="Y25" s="109">
        <v>5</v>
      </c>
      <c r="Z25" s="109">
        <v>2</v>
      </c>
      <c r="AB25" s="114">
        <f t="shared" si="2"/>
        <v>2.5445292620865142E-3</v>
      </c>
    </row>
    <row r="26" spans="1:28" x14ac:dyDescent="0.25">
      <c r="S26" s="112" t="s">
        <v>72</v>
      </c>
      <c r="T26" s="112"/>
      <c r="U26" s="113"/>
      <c r="V26" s="113">
        <v>0</v>
      </c>
      <c r="W26" s="113">
        <v>0</v>
      </c>
      <c r="X26" s="113">
        <v>0</v>
      </c>
      <c r="Y26" s="109">
        <v>3</v>
      </c>
      <c r="Z26" s="109">
        <v>0</v>
      </c>
      <c r="AB26" s="114">
        <f t="shared" si="2"/>
        <v>0</v>
      </c>
    </row>
    <row r="27" spans="1:28" x14ac:dyDescent="0.25">
      <c r="S27" s="112" t="s">
        <v>73</v>
      </c>
      <c r="T27" s="112"/>
      <c r="U27" s="113"/>
      <c r="V27" s="113">
        <v>4</v>
      </c>
      <c r="W27" s="113">
        <v>4</v>
      </c>
      <c r="X27" s="113">
        <v>4</v>
      </c>
      <c r="Y27" s="109">
        <v>3</v>
      </c>
      <c r="Z27" s="109">
        <v>7</v>
      </c>
      <c r="AB27" s="114">
        <f t="shared" si="2"/>
        <v>8.9058524173027988E-3</v>
      </c>
    </row>
    <row r="28" spans="1:28" x14ac:dyDescent="0.25">
      <c r="S28" s="112" t="s">
        <v>74</v>
      </c>
      <c r="T28" s="112"/>
      <c r="U28" s="113"/>
      <c r="V28" s="113">
        <v>17</v>
      </c>
      <c r="W28" s="113">
        <v>19</v>
      </c>
      <c r="X28" s="113">
        <v>14</v>
      </c>
      <c r="Y28" s="109">
        <v>25</v>
      </c>
      <c r="Z28" s="109">
        <v>14</v>
      </c>
      <c r="AB28" s="114">
        <f t="shared" si="2"/>
        <v>1.7811704834605598E-2</v>
      </c>
    </row>
    <row r="29" spans="1:28" x14ac:dyDescent="0.25">
      <c r="S29" s="112" t="s">
        <v>75</v>
      </c>
      <c r="T29" s="112"/>
      <c r="U29" s="113"/>
      <c r="V29" s="113">
        <v>102</v>
      </c>
      <c r="W29" s="113">
        <v>109</v>
      </c>
      <c r="X29" s="113">
        <v>163</v>
      </c>
      <c r="Y29" s="109">
        <v>155</v>
      </c>
      <c r="Z29" s="109">
        <v>178</v>
      </c>
      <c r="AB29" s="114">
        <f t="shared" si="2"/>
        <v>0.22646310432569974</v>
      </c>
    </row>
    <row r="30" spans="1:28" x14ac:dyDescent="0.25">
      <c r="S30" s="112" t="s">
        <v>76</v>
      </c>
      <c r="T30" s="112"/>
      <c r="U30" s="113"/>
      <c r="V30" s="113">
        <v>67</v>
      </c>
      <c r="W30" s="113">
        <v>132</v>
      </c>
      <c r="X30" s="113">
        <v>162</v>
      </c>
      <c r="Y30" s="109">
        <v>167</v>
      </c>
      <c r="Z30" s="109">
        <v>180</v>
      </c>
      <c r="AB30" s="114">
        <f t="shared" si="2"/>
        <v>0.22900763358778625</v>
      </c>
    </row>
    <row r="31" spans="1:28" x14ac:dyDescent="0.25">
      <c r="S31" s="112" t="s">
        <v>77</v>
      </c>
      <c r="T31" s="112"/>
      <c r="U31" s="113"/>
      <c r="V31" s="113">
        <v>28</v>
      </c>
      <c r="W31" s="113">
        <v>46</v>
      </c>
      <c r="X31" s="113">
        <v>90</v>
      </c>
      <c r="Y31" s="109">
        <v>87</v>
      </c>
      <c r="Z31" s="109">
        <v>81</v>
      </c>
      <c r="AB31" s="114">
        <f t="shared" si="2"/>
        <v>0.10305343511450382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0</v>
      </c>
      <c r="W32" s="113">
        <v>3</v>
      </c>
      <c r="X32" s="113">
        <v>16</v>
      </c>
      <c r="Y32" s="109">
        <v>6</v>
      </c>
      <c r="Z32" s="109">
        <v>3</v>
      </c>
      <c r="AB32" s="114">
        <f t="shared" si="2"/>
        <v>3.8167938931297708E-3</v>
      </c>
    </row>
    <row r="33" spans="19:32" x14ac:dyDescent="0.25">
      <c r="S33" s="112" t="s">
        <v>79</v>
      </c>
      <c r="T33" s="112"/>
      <c r="U33" s="113"/>
      <c r="V33" s="113">
        <v>50</v>
      </c>
      <c r="W33" s="113">
        <v>69</v>
      </c>
      <c r="X33" s="113">
        <v>109</v>
      </c>
      <c r="Y33" s="109">
        <v>157</v>
      </c>
      <c r="Z33" s="109">
        <v>136</v>
      </c>
      <c r="AB33" s="114">
        <f t="shared" si="2"/>
        <v>0.17302798982188294</v>
      </c>
    </row>
    <row r="34" spans="19:32" x14ac:dyDescent="0.25">
      <c r="S34" s="115" t="s">
        <v>53</v>
      </c>
      <c r="T34" s="115"/>
      <c r="U34" s="116"/>
      <c r="V34" s="116">
        <v>324</v>
      </c>
      <c r="W34" s="116">
        <v>552</v>
      </c>
      <c r="X34" s="116">
        <v>724</v>
      </c>
      <c r="Y34" s="117">
        <v>699</v>
      </c>
      <c r="Z34" s="117">
        <v>786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199</v>
      </c>
      <c r="W37" s="109">
        <v>326</v>
      </c>
      <c r="X37" s="109">
        <v>423</v>
      </c>
      <c r="Y37" s="109">
        <v>409</v>
      </c>
      <c r="Z37" s="109">
        <v>413</v>
      </c>
      <c r="AB37" s="129">
        <f>Z37/Z40*100</f>
        <v>75.227686703096538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38</v>
      </c>
      <c r="W38" s="109">
        <v>72</v>
      </c>
      <c r="X38" s="109">
        <v>97</v>
      </c>
      <c r="Y38" s="109">
        <v>99</v>
      </c>
      <c r="Z38" s="109">
        <v>136</v>
      </c>
      <c r="AB38" s="129">
        <f>Z38/Z40*100</f>
        <v>24.772313296903462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237</v>
      </c>
      <c r="W40" s="109">
        <v>398</v>
      </c>
      <c r="X40" s="109">
        <v>520</v>
      </c>
      <c r="Y40" s="109">
        <v>508</v>
      </c>
      <c r="Z40" s="109">
        <v>549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3</v>
      </c>
    </row>
    <row r="46" spans="19:32" x14ac:dyDescent="0.25">
      <c r="S46" s="112" t="s">
        <v>38</v>
      </c>
      <c r="T46" s="112"/>
      <c r="U46" s="109"/>
      <c r="V46" s="109">
        <v>12</v>
      </c>
      <c r="W46" s="109">
        <v>8</v>
      </c>
      <c r="X46" s="109">
        <v>17</v>
      </c>
      <c r="Y46" s="109">
        <v>11</v>
      </c>
      <c r="Z46" s="109">
        <v>21</v>
      </c>
    </row>
    <row r="47" spans="19:32" x14ac:dyDescent="0.25">
      <c r="S47" s="112" t="s">
        <v>39</v>
      </c>
      <c r="T47" s="112"/>
      <c r="U47" s="109"/>
      <c r="V47" s="109">
        <v>18</v>
      </c>
      <c r="W47" s="109">
        <v>22</v>
      </c>
      <c r="X47" s="109">
        <v>35</v>
      </c>
      <c r="Y47" s="109">
        <v>26</v>
      </c>
      <c r="Z47" s="109">
        <v>18</v>
      </c>
    </row>
    <row r="48" spans="19:32" x14ac:dyDescent="0.25">
      <c r="S48" s="112" t="s">
        <v>40</v>
      </c>
      <c r="T48" s="112"/>
      <c r="U48" s="109"/>
      <c r="V48" s="109">
        <v>14</v>
      </c>
      <c r="W48" s="109">
        <v>34</v>
      </c>
      <c r="X48" s="109">
        <v>44</v>
      </c>
      <c r="Y48" s="109">
        <v>41</v>
      </c>
      <c r="Z48" s="109">
        <v>47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30</v>
      </c>
      <c r="W49" s="109">
        <v>57</v>
      </c>
      <c r="X49" s="109">
        <v>61</v>
      </c>
      <c r="Y49" s="109">
        <v>54</v>
      </c>
      <c r="Z49" s="109">
        <v>56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Tiwi Islands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30</v>
      </c>
      <c r="W50" s="109">
        <v>41</v>
      </c>
      <c r="X50" s="109">
        <v>67</v>
      </c>
      <c r="Y50" s="109">
        <v>57</v>
      </c>
      <c r="Z50" s="109">
        <v>63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11</v>
      </c>
      <c r="W51" s="109">
        <v>31</v>
      </c>
      <c r="X51" s="109">
        <v>48</v>
      </c>
      <c r="Y51" s="109">
        <v>41</v>
      </c>
      <c r="Z51" s="109">
        <v>48</v>
      </c>
    </row>
    <row r="52" spans="1:26" ht="15" customHeight="1" x14ac:dyDescent="0.25">
      <c r="S52" s="112" t="s">
        <v>44</v>
      </c>
      <c r="T52" s="112"/>
      <c r="U52" s="109"/>
      <c r="V52" s="109">
        <v>18</v>
      </c>
      <c r="W52" s="109">
        <v>26</v>
      </c>
      <c r="X52" s="109">
        <v>37</v>
      </c>
      <c r="Y52" s="109">
        <v>33</v>
      </c>
      <c r="Z52" s="109">
        <v>39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10</v>
      </c>
      <c r="W53" s="109">
        <v>21</v>
      </c>
      <c r="X53" s="109">
        <v>32</v>
      </c>
      <c r="Y53" s="109">
        <v>33</v>
      </c>
      <c r="Z53" s="109">
        <v>43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11</v>
      </c>
      <c r="W54" s="109">
        <v>21</v>
      </c>
      <c r="X54" s="109">
        <v>23</v>
      </c>
      <c r="Y54" s="109">
        <v>30</v>
      </c>
      <c r="Z54" s="109">
        <v>21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17</v>
      </c>
      <c r="W55" s="109">
        <v>14</v>
      </c>
      <c r="X55" s="109">
        <v>20</v>
      </c>
      <c r="Y55" s="109">
        <v>16</v>
      </c>
      <c r="Z55" s="109">
        <v>22</v>
      </c>
    </row>
    <row r="56" spans="1:26" ht="15" customHeight="1" x14ac:dyDescent="0.25">
      <c r="S56" s="112" t="s">
        <v>48</v>
      </c>
      <c r="T56" s="112"/>
      <c r="U56" s="109"/>
      <c r="V56" s="109">
        <v>7</v>
      </c>
      <c r="W56" s="109">
        <v>3</v>
      </c>
      <c r="X56" s="109">
        <v>9</v>
      </c>
      <c r="Y56" s="109">
        <v>18</v>
      </c>
      <c r="Z56" s="109">
        <v>16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4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4</v>
      </c>
      <c r="W58" s="109">
        <v>8</v>
      </c>
      <c r="X58" s="109">
        <v>5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1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171</v>
      </c>
      <c r="W61" s="109">
        <v>293</v>
      </c>
      <c r="X61" s="109">
        <v>389</v>
      </c>
      <c r="Y61" s="109">
        <v>353</v>
      </c>
      <c r="Z61" s="109">
        <v>402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4</v>
      </c>
      <c r="X64" s="109">
        <v>10</v>
      </c>
      <c r="Y64" s="109">
        <v>0</v>
      </c>
      <c r="Z64" s="109">
        <v>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Tiwi Islands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14</v>
      </c>
      <c r="W65" s="109">
        <v>15</v>
      </c>
      <c r="X65" s="109">
        <v>25</v>
      </c>
      <c r="Y65" s="109">
        <v>16</v>
      </c>
      <c r="Z65" s="109">
        <v>26</v>
      </c>
    </row>
    <row r="66" spans="1:26" x14ac:dyDescent="0.25">
      <c r="S66" s="112" t="s">
        <v>39</v>
      </c>
      <c r="T66" s="112"/>
      <c r="U66" s="109"/>
      <c r="V66" s="109">
        <v>8</v>
      </c>
      <c r="W66" s="109">
        <v>31</v>
      </c>
      <c r="X66" s="109">
        <v>77</v>
      </c>
      <c r="Y66" s="109">
        <v>26</v>
      </c>
      <c r="Z66" s="109">
        <v>41</v>
      </c>
    </row>
    <row r="67" spans="1:26" x14ac:dyDescent="0.25">
      <c r="S67" s="112" t="s">
        <v>40</v>
      </c>
      <c r="T67" s="112"/>
      <c r="U67" s="109"/>
      <c r="V67" s="109">
        <v>19</v>
      </c>
      <c r="W67" s="109">
        <v>32</v>
      </c>
      <c r="X67" s="109">
        <v>107</v>
      </c>
      <c r="Y67" s="109">
        <v>49</v>
      </c>
      <c r="Z67" s="109">
        <v>44</v>
      </c>
    </row>
    <row r="68" spans="1:26" x14ac:dyDescent="0.25">
      <c r="S68" s="112" t="s">
        <v>41</v>
      </c>
      <c r="T68" s="112"/>
      <c r="U68" s="109"/>
      <c r="V68" s="109">
        <v>21</v>
      </c>
      <c r="W68" s="109">
        <v>27</v>
      </c>
      <c r="X68" s="109">
        <v>64</v>
      </c>
      <c r="Y68" s="109">
        <v>54</v>
      </c>
      <c r="Z68" s="109">
        <v>38</v>
      </c>
    </row>
    <row r="69" spans="1:26" x14ac:dyDescent="0.25">
      <c r="S69" s="112" t="s">
        <v>42</v>
      </c>
      <c r="T69" s="112"/>
      <c r="U69" s="109"/>
      <c r="V69" s="109">
        <v>12</v>
      </c>
      <c r="W69" s="109">
        <v>30</v>
      </c>
      <c r="X69" s="109">
        <v>61</v>
      </c>
      <c r="Y69" s="109">
        <v>39</v>
      </c>
      <c r="Z69" s="109">
        <v>52</v>
      </c>
    </row>
    <row r="70" spans="1:26" x14ac:dyDescent="0.25">
      <c r="S70" s="112" t="s">
        <v>43</v>
      </c>
      <c r="T70" s="112"/>
      <c r="U70" s="109"/>
      <c r="V70" s="109">
        <v>11</v>
      </c>
      <c r="W70" s="109">
        <v>25</v>
      </c>
      <c r="X70" s="109">
        <v>48</v>
      </c>
      <c r="Y70" s="109">
        <v>37</v>
      </c>
      <c r="Z70" s="109">
        <v>27</v>
      </c>
    </row>
    <row r="71" spans="1:26" x14ac:dyDescent="0.25">
      <c r="S71" s="112" t="s">
        <v>44</v>
      </c>
      <c r="T71" s="112"/>
      <c r="U71" s="109"/>
      <c r="V71" s="109">
        <v>17</v>
      </c>
      <c r="W71" s="109">
        <v>23</v>
      </c>
      <c r="X71" s="109">
        <v>62</v>
      </c>
      <c r="Y71" s="109">
        <v>43</v>
      </c>
      <c r="Z71" s="109">
        <v>44</v>
      </c>
    </row>
    <row r="72" spans="1:26" x14ac:dyDescent="0.25">
      <c r="S72" s="112" t="s">
        <v>45</v>
      </c>
      <c r="T72" s="112"/>
      <c r="U72" s="109"/>
      <c r="V72" s="109">
        <v>25</v>
      </c>
      <c r="W72" s="109">
        <v>26</v>
      </c>
      <c r="X72" s="109">
        <v>67</v>
      </c>
      <c r="Y72" s="109">
        <v>31</v>
      </c>
      <c r="Z72" s="109">
        <v>50</v>
      </c>
    </row>
    <row r="73" spans="1:26" x14ac:dyDescent="0.25">
      <c r="S73" s="112" t="s">
        <v>46</v>
      </c>
      <c r="T73" s="112"/>
      <c r="U73" s="109"/>
      <c r="V73" s="109">
        <v>14</v>
      </c>
      <c r="W73" s="109">
        <v>20</v>
      </c>
      <c r="X73" s="109">
        <v>46</v>
      </c>
      <c r="Y73" s="109">
        <v>25</v>
      </c>
      <c r="Z73" s="109">
        <v>27</v>
      </c>
    </row>
    <row r="74" spans="1:26" x14ac:dyDescent="0.25">
      <c r="S74" s="112" t="s">
        <v>47</v>
      </c>
      <c r="T74" s="112"/>
      <c r="U74" s="109"/>
      <c r="V74" s="109">
        <v>13</v>
      </c>
      <c r="W74" s="109">
        <v>12</v>
      </c>
      <c r="X74" s="109">
        <v>42</v>
      </c>
      <c r="Y74" s="109">
        <v>16</v>
      </c>
      <c r="Z74" s="109">
        <v>21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7</v>
      </c>
      <c r="X75" s="109">
        <v>3</v>
      </c>
      <c r="Y75" s="109">
        <v>6</v>
      </c>
      <c r="Z75" s="109">
        <v>8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8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1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152</v>
      </c>
      <c r="W80" s="109">
        <v>259</v>
      </c>
      <c r="X80" s="109">
        <v>616</v>
      </c>
      <c r="Y80" s="109">
        <v>348</v>
      </c>
      <c r="Z80" s="109">
        <v>384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Tiwi Islands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8</v>
      </c>
      <c r="W83" s="109">
        <v>15</v>
      </c>
      <c r="X83" s="109">
        <v>15</v>
      </c>
      <c r="Y83" s="109">
        <v>14</v>
      </c>
      <c r="Z83" s="109">
        <v>19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10</v>
      </c>
      <c r="W84" s="109">
        <v>23</v>
      </c>
      <c r="X84" s="109">
        <v>27</v>
      </c>
      <c r="Y84" s="109">
        <v>25</v>
      </c>
      <c r="Z84" s="109">
        <v>37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17</v>
      </c>
      <c r="W85" s="109">
        <v>29</v>
      </c>
      <c r="X85" s="109">
        <v>30</v>
      </c>
      <c r="Y85" s="109">
        <v>31</v>
      </c>
      <c r="Z85" s="109">
        <v>34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786</v>
      </c>
      <c r="D86" s="93">
        <f t="shared" ref="D86:D91" si="4">AD4</f>
        <v>0.12446351931330479</v>
      </c>
      <c r="E86" s="94">
        <f t="shared" ref="E86:E91" si="5">AD4</f>
        <v>0.12446351931330479</v>
      </c>
      <c r="F86" s="93">
        <f t="shared" ref="F86:F91" si="6">AF4</f>
        <v>1.3963414634146343</v>
      </c>
      <c r="G86" s="94">
        <f t="shared" ref="G86:G91" si="7">AF4</f>
        <v>1.3963414634146343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30</v>
      </c>
      <c r="W86" s="109">
        <v>42</v>
      </c>
      <c r="X86" s="109">
        <v>62</v>
      </c>
      <c r="Y86" s="109">
        <v>57</v>
      </c>
      <c r="Z86" s="109">
        <v>65</v>
      </c>
    </row>
    <row r="87" spans="1:30" ht="15" customHeight="1" x14ac:dyDescent="0.25">
      <c r="A87" s="95" t="s">
        <v>4</v>
      </c>
      <c r="B87" s="48"/>
      <c r="C87" s="56" t="str">
        <f t="shared" si="3"/>
        <v>402</v>
      </c>
      <c r="D87" s="93">
        <f t="shared" si="4"/>
        <v>0.1292134831460674</v>
      </c>
      <c r="E87" s="94">
        <f t="shared" si="5"/>
        <v>0.1292134831460674</v>
      </c>
      <c r="F87" s="93">
        <f t="shared" si="6"/>
        <v>1.2971428571428572</v>
      </c>
      <c r="G87" s="94">
        <f t="shared" si="7"/>
        <v>1.2971428571428572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5</v>
      </c>
      <c r="W87" s="109">
        <v>8</v>
      </c>
      <c r="X87" s="109">
        <v>11</v>
      </c>
      <c r="Y87" s="109">
        <v>7</v>
      </c>
      <c r="Z87" s="109">
        <v>4</v>
      </c>
    </row>
    <row r="88" spans="1:30" ht="15" customHeight="1" x14ac:dyDescent="0.25">
      <c r="A88" s="95" t="s">
        <v>5</v>
      </c>
      <c r="B88" s="48"/>
      <c r="C88" s="56" t="str">
        <f t="shared" si="3"/>
        <v>384</v>
      </c>
      <c r="D88" s="93">
        <f t="shared" si="4"/>
        <v>0.11627906976744184</v>
      </c>
      <c r="E88" s="94">
        <f t="shared" si="5"/>
        <v>0.11627906976744184</v>
      </c>
      <c r="F88" s="93">
        <f t="shared" si="6"/>
        <v>1.4774193548387098</v>
      </c>
      <c r="G88" s="94">
        <f t="shared" si="7"/>
        <v>1.4774193548387098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0</v>
      </c>
      <c r="W88" s="109">
        <v>0</v>
      </c>
      <c r="X88" s="109">
        <v>3</v>
      </c>
      <c r="Y88" s="109">
        <v>4</v>
      </c>
      <c r="Z88" s="109">
        <v>13</v>
      </c>
    </row>
    <row r="89" spans="1:30" ht="15" customHeight="1" x14ac:dyDescent="0.25">
      <c r="A89" s="48" t="s">
        <v>6</v>
      </c>
      <c r="B89" s="48"/>
      <c r="C89" s="56" t="str">
        <f t="shared" si="3"/>
        <v>546</v>
      </c>
      <c r="D89" s="93">
        <f t="shared" si="4"/>
        <v>7.0588235294117618E-2</v>
      </c>
      <c r="E89" s="94">
        <f t="shared" si="5"/>
        <v>7.0588235294117618E-2</v>
      </c>
      <c r="F89" s="93">
        <f t="shared" si="6"/>
        <v>1.2469135802469138</v>
      </c>
      <c r="G89" s="94">
        <f t="shared" si="7"/>
        <v>1.2469135802469138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5</v>
      </c>
      <c r="W89" s="109">
        <v>7</v>
      </c>
      <c r="X89" s="109">
        <v>11</v>
      </c>
      <c r="Y89" s="109">
        <v>13</v>
      </c>
      <c r="Z89" s="109">
        <v>10</v>
      </c>
    </row>
    <row r="90" spans="1:30" ht="15" customHeight="1" x14ac:dyDescent="0.25">
      <c r="A90" s="48" t="s">
        <v>98</v>
      </c>
      <c r="B90" s="48"/>
      <c r="C90" s="56" t="str">
        <f t="shared" si="3"/>
        <v>$25,030</v>
      </c>
      <c r="D90" s="93">
        <f t="shared" si="4"/>
        <v>-3.6373275061559629E-2</v>
      </c>
      <c r="E90" s="94">
        <f t="shared" si="5"/>
        <v>-3.6373275061559629E-2</v>
      </c>
      <c r="F90" s="93">
        <f t="shared" si="6"/>
        <v>-0.22547438438797129</v>
      </c>
      <c r="G90" s="94">
        <f t="shared" si="7"/>
        <v>-0.22547438438797129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24</v>
      </c>
      <c r="W90" s="109">
        <v>33</v>
      </c>
      <c r="X90" s="109">
        <v>61</v>
      </c>
      <c r="Y90" s="109">
        <v>41</v>
      </c>
      <c r="Z90" s="109">
        <v>25</v>
      </c>
    </row>
    <row r="91" spans="1:30" ht="15" customHeight="1" x14ac:dyDescent="0.25">
      <c r="A91" s="48" t="s">
        <v>7</v>
      </c>
      <c r="B91" s="48"/>
      <c r="C91" s="56" t="str">
        <f t="shared" si="3"/>
        <v>$20.6 mil</v>
      </c>
      <c r="D91" s="93">
        <f t="shared" si="4"/>
        <v>7.2865087420835195E-2</v>
      </c>
      <c r="E91" s="94">
        <f t="shared" si="5"/>
        <v>7.2865087420835195E-2</v>
      </c>
      <c r="F91" s="93">
        <f t="shared" si="6"/>
        <v>1.0609439079609899</v>
      </c>
      <c r="G91" s="94">
        <f t="shared" si="7"/>
        <v>1.0609439079609899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127</v>
      </c>
      <c r="W91" s="109">
        <v>207</v>
      </c>
      <c r="X91" s="109">
        <v>268</v>
      </c>
      <c r="Y91" s="109">
        <v>244</v>
      </c>
      <c r="Z91" s="109">
        <v>271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11</v>
      </c>
      <c r="W93" s="109">
        <v>7</v>
      </c>
      <c r="X93" s="109">
        <v>12</v>
      </c>
      <c r="Y93" s="109">
        <v>10</v>
      </c>
      <c r="Z93" s="109">
        <v>13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13</v>
      </c>
      <c r="W94" s="109">
        <v>24</v>
      </c>
      <c r="X94" s="109">
        <v>36</v>
      </c>
      <c r="Y94" s="109">
        <v>39</v>
      </c>
      <c r="Z94" s="109">
        <v>38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0</v>
      </c>
      <c r="X95" s="109">
        <v>0</v>
      </c>
      <c r="Y95" s="109">
        <v>4</v>
      </c>
      <c r="Z95" s="109">
        <v>7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35</v>
      </c>
      <c r="W96" s="109">
        <v>53</v>
      </c>
      <c r="X96" s="109">
        <v>83</v>
      </c>
      <c r="Y96" s="109">
        <v>84</v>
      </c>
      <c r="Z96" s="109">
        <v>75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23</v>
      </c>
      <c r="W97" s="109">
        <v>31</v>
      </c>
      <c r="X97" s="109">
        <v>30</v>
      </c>
      <c r="Y97" s="109">
        <v>35</v>
      </c>
      <c r="Z97" s="109">
        <v>33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8</v>
      </c>
      <c r="W98" s="109">
        <v>14</v>
      </c>
      <c r="X98" s="109">
        <v>19</v>
      </c>
      <c r="Y98" s="109">
        <v>16</v>
      </c>
      <c r="Z98" s="109">
        <v>22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0</v>
      </c>
      <c r="W100" s="109">
        <v>9</v>
      </c>
      <c r="X100" s="109">
        <v>8</v>
      </c>
      <c r="Y100" s="109">
        <v>10</v>
      </c>
      <c r="Z100" s="109">
        <v>18</v>
      </c>
    </row>
    <row r="101" spans="1:32" x14ac:dyDescent="0.25">
      <c r="A101" s="16"/>
      <c r="S101" s="115" t="s">
        <v>53</v>
      </c>
      <c r="T101" s="115"/>
      <c r="U101" s="109"/>
      <c r="V101" s="109">
        <v>116</v>
      </c>
      <c r="W101" s="109">
        <v>195</v>
      </c>
      <c r="X101" s="109">
        <v>253</v>
      </c>
      <c r="Y101" s="109">
        <v>265</v>
      </c>
      <c r="Z101" s="109">
        <v>270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123</v>
      </c>
      <c r="W104" s="109">
        <v>240</v>
      </c>
      <c r="X104" s="109">
        <v>300</v>
      </c>
      <c r="Y104" s="109">
        <v>387</v>
      </c>
      <c r="Z104" s="109">
        <v>387</v>
      </c>
      <c r="AB104" s="106" t="str">
        <f>TEXT(Z104,"###,###")</f>
        <v>387</v>
      </c>
      <c r="AD104" s="127">
        <f>Z104/($Z$4)*100</f>
        <v>49.236641221374043</v>
      </c>
      <c r="AF104" s="106"/>
    </row>
    <row r="105" spans="1:32" x14ac:dyDescent="0.25">
      <c r="S105" s="112" t="s">
        <v>17</v>
      </c>
      <c r="T105" s="112"/>
      <c r="U105" s="109"/>
      <c r="V105" s="109">
        <v>190</v>
      </c>
      <c r="W105" s="109">
        <v>280</v>
      </c>
      <c r="X105" s="109">
        <v>406</v>
      </c>
      <c r="Y105" s="109">
        <v>411</v>
      </c>
      <c r="Z105" s="109">
        <v>399</v>
      </c>
      <c r="AB105" s="106" t="str">
        <f>TEXT(Z105,"###,###")</f>
        <v>399</v>
      </c>
      <c r="AD105" s="127">
        <f>Z105/($Z$4)*100</f>
        <v>50.763358778625957</v>
      </c>
      <c r="AF105" s="106"/>
    </row>
    <row r="106" spans="1:32" x14ac:dyDescent="0.25">
      <c r="S106" s="115" t="s">
        <v>53</v>
      </c>
      <c r="T106" s="115"/>
      <c r="U106" s="117"/>
      <c r="V106" s="117">
        <v>313</v>
      </c>
      <c r="W106" s="117">
        <v>520</v>
      </c>
      <c r="X106" s="117">
        <v>706</v>
      </c>
      <c r="Y106" s="117">
        <v>798</v>
      </c>
      <c r="Z106" s="117">
        <v>786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</v>
      </c>
      <c r="W108" s="109">
        <v>11</v>
      </c>
      <c r="X108" s="109">
        <v>19</v>
      </c>
      <c r="Y108" s="109">
        <v>13</v>
      </c>
      <c r="Z108" s="109">
        <v>19</v>
      </c>
      <c r="AB108" s="106" t="str">
        <f>TEXT(Z108,"###,###")</f>
        <v>19</v>
      </c>
      <c r="AD108" s="127">
        <f>Z108/($Z$4)*100</f>
        <v>2.4173027989821882</v>
      </c>
      <c r="AF108" s="106"/>
    </row>
    <row r="109" spans="1:32" x14ac:dyDescent="0.25">
      <c r="S109" s="112" t="s">
        <v>20</v>
      </c>
      <c r="T109" s="112"/>
      <c r="U109" s="109"/>
      <c r="V109" s="109">
        <v>38</v>
      </c>
      <c r="W109" s="109">
        <v>78</v>
      </c>
      <c r="X109" s="109">
        <v>124</v>
      </c>
      <c r="Y109" s="109">
        <v>94</v>
      </c>
      <c r="Z109" s="109">
        <v>96</v>
      </c>
      <c r="AB109" s="106" t="str">
        <f>TEXT(Z109,"###,###")</f>
        <v>96</v>
      </c>
      <c r="AD109" s="127">
        <f>Z109/($Z$4)*100</f>
        <v>12.213740458015266</v>
      </c>
      <c r="AF109" s="106"/>
    </row>
    <row r="110" spans="1:32" x14ac:dyDescent="0.25">
      <c r="S110" s="112" t="s">
        <v>21</v>
      </c>
      <c r="T110" s="112"/>
      <c r="U110" s="109"/>
      <c r="V110" s="109">
        <v>190</v>
      </c>
      <c r="W110" s="109">
        <v>334</v>
      </c>
      <c r="X110" s="109">
        <v>442</v>
      </c>
      <c r="Y110" s="109">
        <v>431</v>
      </c>
      <c r="Z110" s="109">
        <v>519</v>
      </c>
      <c r="AB110" s="106" t="str">
        <f>TEXT(Z110,"###,###")</f>
        <v>519</v>
      </c>
      <c r="AD110" s="127">
        <f>Z110/($Z$4)*100</f>
        <v>66.030534351145036</v>
      </c>
      <c r="AF110" s="106"/>
    </row>
    <row r="111" spans="1:32" x14ac:dyDescent="0.25">
      <c r="S111" s="112" t="s">
        <v>22</v>
      </c>
      <c r="T111" s="112"/>
      <c r="U111" s="109"/>
      <c r="V111" s="109">
        <v>77</v>
      </c>
      <c r="W111" s="109">
        <v>90</v>
      </c>
      <c r="X111" s="109">
        <v>138</v>
      </c>
      <c r="Y111" s="109">
        <v>147</v>
      </c>
      <c r="Z111" s="109">
        <v>146</v>
      </c>
      <c r="AB111" s="106" t="str">
        <f>TEXT(Z111,"###,###")</f>
        <v>146</v>
      </c>
      <c r="AD111" s="127">
        <f>Z111/($Z$4)*100</f>
        <v>18.575063613231553</v>
      </c>
      <c r="AF111" s="106"/>
    </row>
    <row r="112" spans="1:32" x14ac:dyDescent="0.25">
      <c r="S112" s="115" t="s">
        <v>53</v>
      </c>
      <c r="T112" s="115"/>
      <c r="U112" s="109"/>
      <c r="V112" s="109">
        <v>328</v>
      </c>
      <c r="W112" s="109">
        <v>554</v>
      </c>
      <c r="X112" s="109">
        <v>722</v>
      </c>
      <c r="Y112" s="109">
        <v>703</v>
      </c>
      <c r="Z112" s="109">
        <v>786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40.71</v>
      </c>
      <c r="W118" s="128">
        <v>38.64</v>
      </c>
      <c r="X118" s="128">
        <v>39.15</v>
      </c>
      <c r="Y118" s="128">
        <v>39.9</v>
      </c>
      <c r="Z118" s="128">
        <v>39.78</v>
      </c>
      <c r="AB118" s="106" t="str">
        <f>TEXT(Z118,"##.0")</f>
        <v>39.8</v>
      </c>
    </row>
    <row r="120" spans="19:32" x14ac:dyDescent="0.25">
      <c r="S120" s="98" t="s">
        <v>100</v>
      </c>
      <c r="T120" s="109"/>
      <c r="U120" s="109"/>
      <c r="V120" s="109">
        <v>238</v>
      </c>
      <c r="W120" s="109">
        <v>396</v>
      </c>
      <c r="X120" s="109">
        <v>509</v>
      </c>
      <c r="Y120" s="109">
        <v>498</v>
      </c>
      <c r="Z120" s="109">
        <v>537</v>
      </c>
      <c r="AB120" s="106" t="str">
        <f>TEXT(Z120,"###,###")</f>
        <v>537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102</v>
      </c>
      <c r="T122" s="109"/>
      <c r="U122" s="109"/>
      <c r="V122" s="109">
        <v>0</v>
      </c>
      <c r="W122" s="109">
        <v>4</v>
      </c>
      <c r="X122" s="109">
        <v>11</v>
      </c>
      <c r="Y122" s="109">
        <v>6</v>
      </c>
      <c r="Z122" s="109">
        <v>10</v>
      </c>
      <c r="AB122" s="106" t="str">
        <f>TEXT(Z122,"###,###")</f>
        <v>10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238</v>
      </c>
      <c r="W124" s="109">
        <v>400</v>
      </c>
      <c r="X124" s="109">
        <v>520</v>
      </c>
      <c r="Y124" s="109">
        <v>504</v>
      </c>
      <c r="Z124" s="109">
        <v>547</v>
      </c>
      <c r="AB124" s="106" t="str">
        <f>TEXT(Z124,"###,###")</f>
        <v>547</v>
      </c>
      <c r="AD124" s="124">
        <f>Z124/$Z$7*100</f>
        <v>100.18315018315019</v>
      </c>
    </row>
    <row r="125" spans="19:32" x14ac:dyDescent="0.25">
      <c r="S125" s="98" t="s">
        <v>104</v>
      </c>
      <c r="T125" s="109"/>
      <c r="U125" s="109"/>
      <c r="V125" s="109">
        <v>0</v>
      </c>
      <c r="W125" s="109">
        <v>4</v>
      </c>
      <c r="X125" s="109">
        <v>11</v>
      </c>
      <c r="Y125" s="109">
        <v>6</v>
      </c>
      <c r="Z125" s="109">
        <v>10</v>
      </c>
      <c r="AB125" s="106" t="str">
        <f>TEXT(Z125,"###,###")</f>
        <v>10</v>
      </c>
      <c r="AD125" s="124">
        <f>Z125/$Z$7*100</f>
        <v>1.8315018315018317</v>
      </c>
    </row>
    <row r="127" spans="19:32" x14ac:dyDescent="0.25">
      <c r="S127" s="98" t="s">
        <v>105</v>
      </c>
      <c r="T127" s="109"/>
      <c r="U127" s="109"/>
      <c r="V127" s="109">
        <v>127</v>
      </c>
      <c r="W127" s="109">
        <v>209</v>
      </c>
      <c r="X127" s="109">
        <v>268</v>
      </c>
      <c r="Y127" s="109">
        <v>245</v>
      </c>
      <c r="Z127" s="109">
        <v>273</v>
      </c>
      <c r="AB127" s="106" t="str">
        <f>TEXT(Z127,"###,###")</f>
        <v>273</v>
      </c>
      <c r="AD127" s="124">
        <f>Z127/$Z$7*100</f>
        <v>50</v>
      </c>
    </row>
    <row r="128" spans="19:32" x14ac:dyDescent="0.25">
      <c r="S128" s="98" t="s">
        <v>106</v>
      </c>
      <c r="T128" s="109"/>
      <c r="U128" s="109"/>
      <c r="V128" s="109">
        <v>116</v>
      </c>
      <c r="W128" s="109">
        <v>195</v>
      </c>
      <c r="X128" s="109">
        <v>257</v>
      </c>
      <c r="Y128" s="109">
        <v>261</v>
      </c>
      <c r="Z128" s="109">
        <v>276</v>
      </c>
      <c r="AB128" s="106" t="str">
        <f>TEXT(Z128,"###,###")</f>
        <v>276</v>
      </c>
      <c r="AD128" s="124">
        <f>Z128/$Z$7*100</f>
        <v>50.549450549450547</v>
      </c>
    </row>
    <row r="130" spans="19:20" x14ac:dyDescent="0.25">
      <c r="S130" s="98" t="s">
        <v>158</v>
      </c>
      <c r="T130" s="124">
        <v>98.35164835164835</v>
      </c>
    </row>
    <row r="131" spans="19:20" x14ac:dyDescent="0.25">
      <c r="S131" s="98" t="s">
        <v>159</v>
      </c>
      <c r="T131" s="124">
        <v>0</v>
      </c>
    </row>
    <row r="132" spans="19:20" x14ac:dyDescent="0.25">
      <c r="S132" s="98" t="s">
        <v>160</v>
      </c>
      <c r="T132" s="124">
        <v>1.8315018315018317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44DD86A-4980-4199-B5DC-2183D2A6E4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2306241-B328-4296-A5E1-B06B38B9E7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7989A74-8B18-486E-A8B7-1D345CD747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6BA602D-5C0C-48BD-BC53-418768FFFD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462-B08A-416E-B8F1-4042805F013F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121</v>
      </c>
      <c r="T1" s="96"/>
      <c r="U1" s="96"/>
      <c r="V1" s="96"/>
      <c r="W1" s="96"/>
      <c r="X1" s="96"/>
      <c r="Y1" s="97" t="s">
        <v>150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121</v>
      </c>
      <c r="Y3" s="102" t="s">
        <v>150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13.15 Victoria Daly,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858</v>
      </c>
      <c r="W4" s="105">
        <v>1118</v>
      </c>
      <c r="X4" s="105">
        <v>947</v>
      </c>
      <c r="Y4" s="105">
        <v>1077</v>
      </c>
      <c r="Z4" s="105">
        <v>1194</v>
      </c>
      <c r="AB4" s="106" t="str">
        <f>TEXT(Z4,"###,###")</f>
        <v>1,194</v>
      </c>
      <c r="AD4" s="107">
        <f>Z4/Y4-1</f>
        <v>0.10863509749303613</v>
      </c>
      <c r="AF4" s="107">
        <f>Z4/V4-1</f>
        <v>0.39160839160839167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427</v>
      </c>
      <c r="W5" s="105">
        <v>604</v>
      </c>
      <c r="X5" s="105">
        <v>474</v>
      </c>
      <c r="Y5" s="105">
        <v>574</v>
      </c>
      <c r="Z5" s="105">
        <v>635</v>
      </c>
      <c r="AB5" s="106" t="str">
        <f>TEXT(Z5,"###,###")</f>
        <v>635</v>
      </c>
      <c r="AD5" s="107">
        <f t="shared" ref="AD5:AD9" si="0">Z5/Y5-1</f>
        <v>0.10627177700348422</v>
      </c>
      <c r="AF5" s="107">
        <f t="shared" ref="AF5:AF9" si="1">Z5/V5-1</f>
        <v>0.48711943793911017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430</v>
      </c>
      <c r="W6" s="105">
        <v>514</v>
      </c>
      <c r="X6" s="105">
        <v>472</v>
      </c>
      <c r="Y6" s="105">
        <v>510</v>
      </c>
      <c r="Z6" s="105">
        <v>553</v>
      </c>
      <c r="AB6" s="106" t="str">
        <f>TEXT(Z6,"###,###")</f>
        <v>553</v>
      </c>
      <c r="AD6" s="107">
        <f t="shared" si="0"/>
        <v>8.4313725490196001E-2</v>
      </c>
      <c r="AF6" s="107">
        <f t="shared" si="1"/>
        <v>0.28604651162790695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564</v>
      </c>
      <c r="W7" s="105">
        <v>738</v>
      </c>
      <c r="X7" s="105">
        <v>633</v>
      </c>
      <c r="Y7" s="105">
        <v>758</v>
      </c>
      <c r="Z7" s="105">
        <v>808</v>
      </c>
      <c r="AB7" s="106" t="str">
        <f>TEXT(Z7,"###,###")</f>
        <v>808</v>
      </c>
      <c r="AD7" s="107">
        <f t="shared" si="0"/>
        <v>6.5963060686015762E-2</v>
      </c>
      <c r="AF7" s="107">
        <f t="shared" si="1"/>
        <v>0.43262411347517737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1,194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808</v>
      </c>
      <c r="P8" s="64"/>
      <c r="S8" s="104" t="s">
        <v>84</v>
      </c>
      <c r="T8" s="105"/>
      <c r="U8" s="105"/>
      <c r="V8" s="105">
        <v>32243.88</v>
      </c>
      <c r="W8" s="105">
        <v>27062</v>
      </c>
      <c r="X8" s="105">
        <v>32637.78</v>
      </c>
      <c r="Y8" s="105">
        <v>27509.63</v>
      </c>
      <c r="Z8" s="105">
        <v>26607.37</v>
      </c>
      <c r="AB8" s="106" t="str">
        <f>TEXT(Z8,"$###,###")</f>
        <v>$26,607</v>
      </c>
      <c r="AD8" s="107">
        <f t="shared" si="0"/>
        <v>-3.2797969292934992E-2</v>
      </c>
      <c r="AF8" s="107">
        <f t="shared" si="1"/>
        <v>-0.1748086768713939</v>
      </c>
    </row>
    <row r="9" spans="1:32" x14ac:dyDescent="0.25">
      <c r="A9" s="29" t="s">
        <v>14</v>
      </c>
      <c r="B9" s="68"/>
      <c r="C9" s="69"/>
      <c r="D9" s="70">
        <f>AD104</f>
        <v>55.611390284757121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53.960396039603964</v>
      </c>
      <c r="P9" s="71" t="s">
        <v>85</v>
      </c>
      <c r="S9" s="104" t="s">
        <v>7</v>
      </c>
      <c r="T9" s="105"/>
      <c r="U9" s="105"/>
      <c r="V9" s="105">
        <v>22757571</v>
      </c>
      <c r="W9" s="105">
        <v>25899084</v>
      </c>
      <c r="X9" s="105">
        <v>24599427</v>
      </c>
      <c r="Y9" s="105">
        <v>28746305</v>
      </c>
      <c r="Z9" s="105">
        <v>30791157</v>
      </c>
      <c r="AB9" s="106" t="str">
        <f>TEXT(Z9/1000000,"$#,###.0")&amp;" mil"</f>
        <v>$30.8 mil</v>
      </c>
      <c r="AD9" s="107">
        <f t="shared" si="0"/>
        <v>7.1134429277084577E-2</v>
      </c>
      <c r="AF9" s="107">
        <f t="shared" si="1"/>
        <v>0.35300718165396483</v>
      </c>
    </row>
    <row r="10" spans="1:32" x14ac:dyDescent="0.25">
      <c r="A10" s="29" t="s">
        <v>17</v>
      </c>
      <c r="B10" s="68"/>
      <c r="C10" s="69"/>
      <c r="D10" s="70">
        <f>AD105</f>
        <v>38.525963149078727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45.420792079207921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93.564356435643575</v>
      </c>
      <c r="P11" s="71" t="s">
        <v>85</v>
      </c>
      <c r="S11" s="104" t="s">
        <v>29</v>
      </c>
      <c r="T11" s="109"/>
      <c r="U11" s="109"/>
      <c r="V11" s="109">
        <v>823</v>
      </c>
      <c r="W11" s="109">
        <v>1058</v>
      </c>
      <c r="X11" s="109">
        <v>898</v>
      </c>
      <c r="Y11" s="109">
        <v>1027</v>
      </c>
      <c r="Z11" s="109">
        <v>1141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2.2277227722772275</v>
      </c>
      <c r="P12" s="71" t="s">
        <v>85</v>
      </c>
      <c r="S12" s="104" t="s">
        <v>30</v>
      </c>
      <c r="T12" s="109"/>
      <c r="U12" s="109"/>
      <c r="V12" s="109">
        <v>38</v>
      </c>
      <c r="W12" s="109">
        <v>55</v>
      </c>
      <c r="X12" s="109">
        <v>50</v>
      </c>
      <c r="Y12" s="109">
        <v>52</v>
      </c>
      <c r="Z12" s="109">
        <v>53</v>
      </c>
    </row>
    <row r="13" spans="1:32" ht="15" customHeight="1" x14ac:dyDescent="0.25">
      <c r="A13" s="29" t="s">
        <v>19</v>
      </c>
      <c r="B13" s="69"/>
      <c r="C13" s="69"/>
      <c r="D13" s="70">
        <f>AD108</f>
        <v>6.78391959798995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4.2079207920792081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22.110552763819097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39.6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29.98324958123953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21.428571428571427</v>
      </c>
      <c r="P15" s="71" t="s">
        <v>85</v>
      </c>
      <c r="S15" s="112" t="s">
        <v>61</v>
      </c>
      <c r="T15" s="112"/>
      <c r="U15" s="113"/>
      <c r="V15" s="113">
        <v>73</v>
      </c>
      <c r="W15" s="113">
        <v>97</v>
      </c>
      <c r="X15" s="113">
        <v>124</v>
      </c>
      <c r="Y15" s="109">
        <v>131</v>
      </c>
      <c r="Z15" s="109">
        <v>134</v>
      </c>
      <c r="AB15" s="114">
        <f t="shared" ref="AB15:AB34" si="2">IF(Z15="np",0,Z15/$Z$34)</f>
        <v>0.11222780569514237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35.175879396984925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78.571428571428569</v>
      </c>
      <c r="P16" s="36" t="s">
        <v>85</v>
      </c>
      <c r="S16" s="112" t="s">
        <v>62</v>
      </c>
      <c r="T16" s="112"/>
      <c r="U16" s="113"/>
      <c r="V16" s="113">
        <v>18</v>
      </c>
      <c r="W16" s="113">
        <v>18</v>
      </c>
      <c r="X16" s="113">
        <v>15</v>
      </c>
      <c r="Y16" s="109">
        <v>33</v>
      </c>
      <c r="Z16" s="109">
        <v>24</v>
      </c>
      <c r="AB16" s="114">
        <f t="shared" si="2"/>
        <v>2.0100502512562814E-2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14</v>
      </c>
      <c r="W17" s="113">
        <v>28</v>
      </c>
      <c r="X17" s="113">
        <v>17</v>
      </c>
      <c r="Y17" s="109">
        <v>15</v>
      </c>
      <c r="Z17" s="109">
        <v>17</v>
      </c>
      <c r="AB17" s="114">
        <f t="shared" si="2"/>
        <v>1.423785594639866E-2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6</v>
      </c>
      <c r="W18" s="113">
        <v>6</v>
      </c>
      <c r="X18" s="113">
        <v>5</v>
      </c>
      <c r="Y18" s="109">
        <v>5</v>
      </c>
      <c r="Z18" s="109">
        <v>5</v>
      </c>
      <c r="AB18" s="114">
        <f t="shared" si="2"/>
        <v>4.1876046901172526E-3</v>
      </c>
    </row>
    <row r="19" spans="1:28" x14ac:dyDescent="0.25">
      <c r="A19" s="60" t="str">
        <f>$S$1&amp;" ("&amp;$V$2&amp;" to "&amp;$Z$2&amp;")"</f>
        <v>Victoria Daly (2016-17 to 2020-21)</v>
      </c>
      <c r="B19" s="60"/>
      <c r="C19" s="60"/>
      <c r="D19" s="60"/>
      <c r="E19" s="60"/>
      <c r="F19" s="60"/>
      <c r="G19" s="60" t="str">
        <f>$S$1&amp;" ("&amp;$V$2&amp;" to "&amp;$Z$2&amp;")"</f>
        <v>Victoria Daly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59</v>
      </c>
      <c r="W19" s="113">
        <v>102</v>
      </c>
      <c r="X19" s="113">
        <v>67</v>
      </c>
      <c r="Y19" s="109">
        <v>87</v>
      </c>
      <c r="Z19" s="109">
        <v>109</v>
      </c>
      <c r="AB19" s="114">
        <f t="shared" si="2"/>
        <v>9.1289782244556111E-2</v>
      </c>
    </row>
    <row r="20" spans="1:28" x14ac:dyDescent="0.25">
      <c r="S20" s="112" t="s">
        <v>66</v>
      </c>
      <c r="T20" s="112"/>
      <c r="U20" s="113"/>
      <c r="V20" s="113">
        <v>7</v>
      </c>
      <c r="W20" s="113">
        <v>5</v>
      </c>
      <c r="X20" s="113">
        <v>6</v>
      </c>
      <c r="Y20" s="109">
        <v>4</v>
      </c>
      <c r="Z20" s="109">
        <v>4</v>
      </c>
      <c r="AB20" s="114">
        <f t="shared" si="2"/>
        <v>3.3500837520938024E-3</v>
      </c>
    </row>
    <row r="21" spans="1:28" x14ac:dyDescent="0.25">
      <c r="S21" s="112" t="s">
        <v>67</v>
      </c>
      <c r="T21" s="112"/>
      <c r="U21" s="113"/>
      <c r="V21" s="113">
        <v>66</v>
      </c>
      <c r="W21" s="113">
        <v>105</v>
      </c>
      <c r="X21" s="113">
        <v>85</v>
      </c>
      <c r="Y21" s="109">
        <v>69</v>
      </c>
      <c r="Z21" s="109">
        <v>123</v>
      </c>
      <c r="AB21" s="114">
        <f t="shared" si="2"/>
        <v>0.10301507537688442</v>
      </c>
    </row>
    <row r="22" spans="1:28" x14ac:dyDescent="0.25">
      <c r="S22" s="112" t="s">
        <v>68</v>
      </c>
      <c r="T22" s="112"/>
      <c r="U22" s="113"/>
      <c r="V22" s="113">
        <v>60</v>
      </c>
      <c r="W22" s="113">
        <v>88</v>
      </c>
      <c r="X22" s="113">
        <v>70</v>
      </c>
      <c r="Y22" s="109">
        <v>54</v>
      </c>
      <c r="Z22" s="109">
        <v>58</v>
      </c>
      <c r="AB22" s="114">
        <f t="shared" si="2"/>
        <v>4.8576214405360134E-2</v>
      </c>
    </row>
    <row r="23" spans="1:28" x14ac:dyDescent="0.25">
      <c r="S23" s="112" t="s">
        <v>69</v>
      </c>
      <c r="T23" s="112"/>
      <c r="U23" s="113"/>
      <c r="V23" s="113">
        <v>14</v>
      </c>
      <c r="W23" s="113">
        <v>5</v>
      </c>
      <c r="X23" s="113">
        <v>6</v>
      </c>
      <c r="Y23" s="109">
        <v>11</v>
      </c>
      <c r="Z23" s="109">
        <v>11</v>
      </c>
      <c r="AB23" s="114">
        <f t="shared" si="2"/>
        <v>9.212730318257957E-3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3</v>
      </c>
      <c r="AB24" s="114">
        <f t="shared" si="2"/>
        <v>2.5125628140703518E-3</v>
      </c>
    </row>
    <row r="25" spans="1:28" x14ac:dyDescent="0.25">
      <c r="S25" s="112" t="s">
        <v>71</v>
      </c>
      <c r="T25" s="112"/>
      <c r="U25" s="113"/>
      <c r="V25" s="113">
        <v>4</v>
      </c>
      <c r="W25" s="113">
        <v>4</v>
      </c>
      <c r="X25" s="113">
        <v>5</v>
      </c>
      <c r="Y25" s="109">
        <v>10</v>
      </c>
      <c r="Z25" s="109">
        <v>7</v>
      </c>
      <c r="AB25" s="114">
        <f t="shared" si="2"/>
        <v>5.8626465661641538E-3</v>
      </c>
    </row>
    <row r="26" spans="1:28" x14ac:dyDescent="0.25">
      <c r="S26" s="112" t="s">
        <v>72</v>
      </c>
      <c r="T26" s="112"/>
      <c r="U26" s="113"/>
      <c r="V26" s="113">
        <v>0</v>
      </c>
      <c r="W26" s="113">
        <v>6</v>
      </c>
      <c r="X26" s="113">
        <v>11</v>
      </c>
      <c r="Y26" s="109">
        <v>15</v>
      </c>
      <c r="Z26" s="109">
        <v>16</v>
      </c>
      <c r="AB26" s="114">
        <f t="shared" si="2"/>
        <v>1.340033500837521E-2</v>
      </c>
    </row>
    <row r="27" spans="1:28" x14ac:dyDescent="0.25">
      <c r="S27" s="112" t="s">
        <v>73</v>
      </c>
      <c r="T27" s="112"/>
      <c r="U27" s="113"/>
      <c r="V27" s="113">
        <v>19</v>
      </c>
      <c r="W27" s="113">
        <v>14</v>
      </c>
      <c r="X27" s="113">
        <v>3</v>
      </c>
      <c r="Y27" s="109">
        <v>20</v>
      </c>
      <c r="Z27" s="109">
        <v>33</v>
      </c>
      <c r="AB27" s="114">
        <f t="shared" si="2"/>
        <v>2.7638190954773871E-2</v>
      </c>
    </row>
    <row r="28" spans="1:28" x14ac:dyDescent="0.25">
      <c r="S28" s="112" t="s">
        <v>74</v>
      </c>
      <c r="T28" s="112"/>
      <c r="U28" s="113"/>
      <c r="V28" s="113">
        <v>40</v>
      </c>
      <c r="W28" s="113">
        <v>44</v>
      </c>
      <c r="X28" s="113">
        <v>36</v>
      </c>
      <c r="Y28" s="109">
        <v>40</v>
      </c>
      <c r="Z28" s="109">
        <v>48</v>
      </c>
      <c r="AB28" s="114">
        <f t="shared" si="2"/>
        <v>4.0201005025125629E-2</v>
      </c>
    </row>
    <row r="29" spans="1:28" x14ac:dyDescent="0.25">
      <c r="S29" s="112" t="s">
        <v>75</v>
      </c>
      <c r="T29" s="112"/>
      <c r="U29" s="113"/>
      <c r="V29" s="113">
        <v>150</v>
      </c>
      <c r="W29" s="113">
        <v>175</v>
      </c>
      <c r="X29" s="113">
        <v>175</v>
      </c>
      <c r="Y29" s="109">
        <v>166</v>
      </c>
      <c r="Z29" s="109">
        <v>183</v>
      </c>
      <c r="AB29" s="114">
        <f t="shared" si="2"/>
        <v>0.15326633165829145</v>
      </c>
    </row>
    <row r="30" spans="1:28" x14ac:dyDescent="0.25">
      <c r="S30" s="112" t="s">
        <v>76</v>
      </c>
      <c r="T30" s="112"/>
      <c r="U30" s="113"/>
      <c r="V30" s="113">
        <v>115</v>
      </c>
      <c r="W30" s="113">
        <v>146</v>
      </c>
      <c r="X30" s="113">
        <v>104</v>
      </c>
      <c r="Y30" s="109">
        <v>133</v>
      </c>
      <c r="Z30" s="109">
        <v>139</v>
      </c>
      <c r="AB30" s="114">
        <f t="shared" si="2"/>
        <v>0.11641541038525963</v>
      </c>
    </row>
    <row r="31" spans="1:28" x14ac:dyDescent="0.25">
      <c r="S31" s="112" t="s">
        <v>77</v>
      </c>
      <c r="T31" s="112"/>
      <c r="U31" s="113"/>
      <c r="V31" s="113">
        <v>76</v>
      </c>
      <c r="W31" s="113">
        <v>90</v>
      </c>
      <c r="X31" s="113">
        <v>99</v>
      </c>
      <c r="Y31" s="109">
        <v>134</v>
      </c>
      <c r="Z31" s="109">
        <v>111</v>
      </c>
      <c r="AB31" s="114">
        <f t="shared" si="2"/>
        <v>9.2964824120603015E-2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5</v>
      </c>
      <c r="W32" s="113">
        <v>19</v>
      </c>
      <c r="X32" s="113">
        <v>5</v>
      </c>
      <c r="Y32" s="109">
        <v>11</v>
      </c>
      <c r="Z32" s="109">
        <v>15</v>
      </c>
      <c r="AB32" s="114">
        <f t="shared" si="2"/>
        <v>1.2562814070351759E-2</v>
      </c>
    </row>
    <row r="33" spans="19:32" x14ac:dyDescent="0.25">
      <c r="S33" s="112" t="s">
        <v>79</v>
      </c>
      <c r="T33" s="112"/>
      <c r="U33" s="113"/>
      <c r="V33" s="113">
        <v>61</v>
      </c>
      <c r="W33" s="113">
        <v>97</v>
      </c>
      <c r="X33" s="113">
        <v>75</v>
      </c>
      <c r="Y33" s="109">
        <v>101</v>
      </c>
      <c r="Z33" s="109">
        <v>116</v>
      </c>
      <c r="AB33" s="114">
        <f t="shared" si="2"/>
        <v>9.7152428810720268E-2</v>
      </c>
    </row>
    <row r="34" spans="19:32" x14ac:dyDescent="0.25">
      <c r="S34" s="115" t="s">
        <v>53</v>
      </c>
      <c r="T34" s="115"/>
      <c r="U34" s="116"/>
      <c r="V34" s="116">
        <v>858</v>
      </c>
      <c r="W34" s="116">
        <v>1113</v>
      </c>
      <c r="X34" s="116">
        <v>946</v>
      </c>
      <c r="Y34" s="117">
        <v>1081</v>
      </c>
      <c r="Z34" s="117">
        <v>1194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461</v>
      </c>
      <c r="W37" s="109">
        <v>583</v>
      </c>
      <c r="X37" s="109">
        <v>491</v>
      </c>
      <c r="Y37" s="109">
        <v>599</v>
      </c>
      <c r="Z37" s="109">
        <v>638</v>
      </c>
      <c r="AB37" s="129">
        <f>Z37/Z40*100</f>
        <v>78.571428571428569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106</v>
      </c>
      <c r="W38" s="109">
        <v>151</v>
      </c>
      <c r="X38" s="109">
        <v>140</v>
      </c>
      <c r="Y38" s="109">
        <v>156</v>
      </c>
      <c r="Z38" s="109">
        <v>174</v>
      </c>
      <c r="AB38" s="129">
        <f>Z38/Z40*100</f>
        <v>21.428571428571427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567</v>
      </c>
      <c r="W40" s="109">
        <v>734</v>
      </c>
      <c r="X40" s="109">
        <v>631</v>
      </c>
      <c r="Y40" s="109">
        <v>755</v>
      </c>
      <c r="Z40" s="109">
        <v>812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2</v>
      </c>
    </row>
    <row r="45" spans="19:32" x14ac:dyDescent="0.25">
      <c r="S45" s="112" t="s">
        <v>37</v>
      </c>
      <c r="T45" s="112"/>
      <c r="U45" s="109"/>
      <c r="V45" s="109">
        <v>6</v>
      </c>
      <c r="W45" s="109">
        <v>10</v>
      </c>
      <c r="X45" s="109">
        <v>8</v>
      </c>
      <c r="Y45" s="109">
        <v>5</v>
      </c>
      <c r="Z45" s="109">
        <v>5</v>
      </c>
    </row>
    <row r="46" spans="19:32" x14ac:dyDescent="0.25">
      <c r="S46" s="112" t="s">
        <v>38</v>
      </c>
      <c r="T46" s="112"/>
      <c r="U46" s="109"/>
      <c r="V46" s="109">
        <v>19</v>
      </c>
      <c r="W46" s="109">
        <v>18</v>
      </c>
      <c r="X46" s="109">
        <v>14</v>
      </c>
      <c r="Y46" s="109">
        <v>39</v>
      </c>
      <c r="Z46" s="109">
        <v>45</v>
      </c>
    </row>
    <row r="47" spans="19:32" x14ac:dyDescent="0.25">
      <c r="S47" s="112" t="s">
        <v>39</v>
      </c>
      <c r="T47" s="112"/>
      <c r="U47" s="109"/>
      <c r="V47" s="109">
        <v>53</v>
      </c>
      <c r="W47" s="109">
        <v>75</v>
      </c>
      <c r="X47" s="109">
        <v>57</v>
      </c>
      <c r="Y47" s="109">
        <v>59</v>
      </c>
      <c r="Z47" s="109">
        <v>55</v>
      </c>
    </row>
    <row r="48" spans="19:32" x14ac:dyDescent="0.25">
      <c r="S48" s="112" t="s">
        <v>40</v>
      </c>
      <c r="T48" s="112"/>
      <c r="U48" s="109"/>
      <c r="V48" s="109">
        <v>38</v>
      </c>
      <c r="W48" s="109">
        <v>92</v>
      </c>
      <c r="X48" s="109">
        <v>57</v>
      </c>
      <c r="Y48" s="109">
        <v>76</v>
      </c>
      <c r="Z48" s="109">
        <v>101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62</v>
      </c>
      <c r="W49" s="109">
        <v>78</v>
      </c>
      <c r="X49" s="109">
        <v>69</v>
      </c>
      <c r="Y49" s="109">
        <v>58</v>
      </c>
      <c r="Z49" s="109">
        <v>76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Victoria Daly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69</v>
      </c>
      <c r="W50" s="109">
        <v>73</v>
      </c>
      <c r="X50" s="109">
        <v>53</v>
      </c>
      <c r="Y50" s="109">
        <v>62</v>
      </c>
      <c r="Z50" s="109">
        <v>71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24</v>
      </c>
      <c r="W51" s="109">
        <v>51</v>
      </c>
      <c r="X51" s="109">
        <v>39</v>
      </c>
      <c r="Y51" s="109">
        <v>64</v>
      </c>
      <c r="Z51" s="109">
        <v>67</v>
      </c>
    </row>
    <row r="52" spans="1:26" ht="15" customHeight="1" x14ac:dyDescent="0.25">
      <c r="S52" s="112" t="s">
        <v>44</v>
      </c>
      <c r="T52" s="112"/>
      <c r="U52" s="109"/>
      <c r="V52" s="109">
        <v>31</v>
      </c>
      <c r="W52" s="109">
        <v>39</v>
      </c>
      <c r="X52" s="109">
        <v>26</v>
      </c>
      <c r="Y52" s="109">
        <v>39</v>
      </c>
      <c r="Z52" s="109">
        <v>45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35</v>
      </c>
      <c r="W53" s="109">
        <v>38</v>
      </c>
      <c r="X53" s="109">
        <v>41</v>
      </c>
      <c r="Y53" s="109">
        <v>45</v>
      </c>
      <c r="Z53" s="109">
        <v>48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32</v>
      </c>
      <c r="W54" s="109">
        <v>36</v>
      </c>
      <c r="X54" s="109">
        <v>31</v>
      </c>
      <c r="Y54" s="109">
        <v>43</v>
      </c>
      <c r="Z54" s="109">
        <v>41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37</v>
      </c>
      <c r="W55" s="109">
        <v>51</v>
      </c>
      <c r="X55" s="109">
        <v>39</v>
      </c>
      <c r="Y55" s="109">
        <v>31</v>
      </c>
      <c r="Z55" s="109">
        <v>23</v>
      </c>
    </row>
    <row r="56" spans="1:26" ht="15" customHeight="1" x14ac:dyDescent="0.25">
      <c r="S56" s="112" t="s">
        <v>48</v>
      </c>
      <c r="T56" s="112"/>
      <c r="U56" s="109"/>
      <c r="V56" s="109">
        <v>11</v>
      </c>
      <c r="W56" s="109">
        <v>16</v>
      </c>
      <c r="X56" s="109">
        <v>14</v>
      </c>
      <c r="Y56" s="109">
        <v>26</v>
      </c>
      <c r="Z56" s="109">
        <v>27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10</v>
      </c>
      <c r="W57" s="109">
        <v>13</v>
      </c>
      <c r="X57" s="109">
        <v>8</v>
      </c>
      <c r="Y57" s="109">
        <v>5</v>
      </c>
      <c r="Z57" s="109">
        <v>14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</v>
      </c>
      <c r="W58" s="109">
        <v>3</v>
      </c>
      <c r="X58" s="109">
        <v>5</v>
      </c>
      <c r="Y58" s="109">
        <v>10</v>
      </c>
      <c r="Z58" s="109">
        <v>8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2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430</v>
      </c>
      <c r="W61" s="109">
        <v>603</v>
      </c>
      <c r="X61" s="109">
        <v>472</v>
      </c>
      <c r="Y61" s="109">
        <v>573</v>
      </c>
      <c r="Z61" s="109">
        <v>635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1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5</v>
      </c>
      <c r="W64" s="109">
        <v>0</v>
      </c>
      <c r="X64" s="109">
        <v>4</v>
      </c>
      <c r="Y64" s="109">
        <v>4</v>
      </c>
      <c r="Z64" s="109">
        <v>13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Victoria Daly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16</v>
      </c>
      <c r="W65" s="109">
        <v>17</v>
      </c>
      <c r="X65" s="109">
        <v>13</v>
      </c>
      <c r="Y65" s="109">
        <v>38</v>
      </c>
      <c r="Z65" s="109">
        <v>37</v>
      </c>
    </row>
    <row r="66" spans="1:26" x14ac:dyDescent="0.25">
      <c r="S66" s="112" t="s">
        <v>39</v>
      </c>
      <c r="T66" s="112"/>
      <c r="U66" s="109"/>
      <c r="V66" s="109">
        <v>56</v>
      </c>
      <c r="W66" s="109">
        <v>60</v>
      </c>
      <c r="X66" s="109">
        <v>38</v>
      </c>
      <c r="Y66" s="109">
        <v>66</v>
      </c>
      <c r="Z66" s="109">
        <v>46</v>
      </c>
    </row>
    <row r="67" spans="1:26" x14ac:dyDescent="0.25">
      <c r="S67" s="112" t="s">
        <v>40</v>
      </c>
      <c r="T67" s="112"/>
      <c r="U67" s="109"/>
      <c r="V67" s="109">
        <v>77</v>
      </c>
      <c r="W67" s="109">
        <v>102</v>
      </c>
      <c r="X67" s="109">
        <v>46</v>
      </c>
      <c r="Y67" s="109">
        <v>78</v>
      </c>
      <c r="Z67" s="109">
        <v>76</v>
      </c>
    </row>
    <row r="68" spans="1:26" x14ac:dyDescent="0.25">
      <c r="S68" s="112" t="s">
        <v>41</v>
      </c>
      <c r="T68" s="112"/>
      <c r="U68" s="109"/>
      <c r="V68" s="109">
        <v>50</v>
      </c>
      <c r="W68" s="109">
        <v>69</v>
      </c>
      <c r="X68" s="109">
        <v>45</v>
      </c>
      <c r="Y68" s="109">
        <v>58</v>
      </c>
      <c r="Z68" s="109">
        <v>88</v>
      </c>
    </row>
    <row r="69" spans="1:26" x14ac:dyDescent="0.25">
      <c r="S69" s="112" t="s">
        <v>42</v>
      </c>
      <c r="T69" s="112"/>
      <c r="U69" s="109"/>
      <c r="V69" s="109">
        <v>33</v>
      </c>
      <c r="W69" s="109">
        <v>33</v>
      </c>
      <c r="X69" s="109">
        <v>41</v>
      </c>
      <c r="Y69" s="109">
        <v>42</v>
      </c>
      <c r="Z69" s="109">
        <v>59</v>
      </c>
    </row>
    <row r="70" spans="1:26" x14ac:dyDescent="0.25">
      <c r="S70" s="112" t="s">
        <v>43</v>
      </c>
      <c r="T70" s="112"/>
      <c r="U70" s="109"/>
      <c r="V70" s="109">
        <v>32</v>
      </c>
      <c r="W70" s="109">
        <v>43</v>
      </c>
      <c r="X70" s="109">
        <v>32</v>
      </c>
      <c r="Y70" s="109">
        <v>34</v>
      </c>
      <c r="Z70" s="109">
        <v>36</v>
      </c>
    </row>
    <row r="71" spans="1:26" x14ac:dyDescent="0.25">
      <c r="S71" s="112" t="s">
        <v>44</v>
      </c>
      <c r="T71" s="112"/>
      <c r="U71" s="109"/>
      <c r="V71" s="109">
        <v>37</v>
      </c>
      <c r="W71" s="109">
        <v>44</v>
      </c>
      <c r="X71" s="109">
        <v>38</v>
      </c>
      <c r="Y71" s="109">
        <v>50</v>
      </c>
      <c r="Z71" s="109">
        <v>59</v>
      </c>
    </row>
    <row r="72" spans="1:26" x14ac:dyDescent="0.25">
      <c r="S72" s="112" t="s">
        <v>45</v>
      </c>
      <c r="T72" s="112"/>
      <c r="U72" s="109"/>
      <c r="V72" s="109">
        <v>50</v>
      </c>
      <c r="W72" s="109">
        <v>35</v>
      </c>
      <c r="X72" s="109">
        <v>32</v>
      </c>
      <c r="Y72" s="109">
        <v>49</v>
      </c>
      <c r="Z72" s="109">
        <v>42</v>
      </c>
    </row>
    <row r="73" spans="1:26" x14ac:dyDescent="0.25">
      <c r="S73" s="112" t="s">
        <v>46</v>
      </c>
      <c r="T73" s="112"/>
      <c r="U73" s="109"/>
      <c r="V73" s="109">
        <v>43</v>
      </c>
      <c r="W73" s="109">
        <v>35</v>
      </c>
      <c r="X73" s="109">
        <v>22</v>
      </c>
      <c r="Y73" s="109">
        <v>45</v>
      </c>
      <c r="Z73" s="109">
        <v>37</v>
      </c>
    </row>
    <row r="74" spans="1:26" x14ac:dyDescent="0.25">
      <c r="S74" s="112" t="s">
        <v>47</v>
      </c>
      <c r="T74" s="112"/>
      <c r="U74" s="109"/>
      <c r="V74" s="109">
        <v>14</v>
      </c>
      <c r="W74" s="109">
        <v>34</v>
      </c>
      <c r="X74" s="109">
        <v>22</v>
      </c>
      <c r="Y74" s="109">
        <v>34</v>
      </c>
      <c r="Z74" s="109">
        <v>30</v>
      </c>
    </row>
    <row r="75" spans="1:26" x14ac:dyDescent="0.25">
      <c r="S75" s="112" t="s">
        <v>48</v>
      </c>
      <c r="T75" s="112"/>
      <c r="U75" s="109"/>
      <c r="V75" s="109">
        <v>9</v>
      </c>
      <c r="W75" s="109">
        <v>16</v>
      </c>
      <c r="X75" s="109">
        <v>5</v>
      </c>
      <c r="Y75" s="109">
        <v>14</v>
      </c>
      <c r="Z75" s="109">
        <v>16</v>
      </c>
    </row>
    <row r="76" spans="1:26" x14ac:dyDescent="0.25">
      <c r="S76" s="112" t="s">
        <v>49</v>
      </c>
      <c r="T76" s="112"/>
      <c r="U76" s="109"/>
      <c r="V76" s="109">
        <v>4</v>
      </c>
      <c r="W76" s="109">
        <v>3</v>
      </c>
      <c r="X76" s="109">
        <v>0</v>
      </c>
      <c r="Y76" s="109">
        <v>7</v>
      </c>
      <c r="Z76" s="109">
        <v>8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5</v>
      </c>
      <c r="X77" s="109">
        <v>0</v>
      </c>
      <c r="Y77" s="109">
        <v>0</v>
      </c>
      <c r="Z77" s="109">
        <v>4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1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434</v>
      </c>
      <c r="W80" s="109">
        <v>515</v>
      </c>
      <c r="X80" s="109">
        <v>331</v>
      </c>
      <c r="Y80" s="109">
        <v>511</v>
      </c>
      <c r="Z80" s="109">
        <v>553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Victoria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28</v>
      </c>
      <c r="W83" s="109">
        <v>33</v>
      </c>
      <c r="X83" s="109">
        <v>27</v>
      </c>
      <c r="Y83" s="109">
        <v>30</v>
      </c>
      <c r="Z83" s="109">
        <v>36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36</v>
      </c>
      <c r="W84" s="109">
        <v>40</v>
      </c>
      <c r="X84" s="109">
        <v>38</v>
      </c>
      <c r="Y84" s="109">
        <v>57</v>
      </c>
      <c r="Z84" s="109">
        <v>46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38</v>
      </c>
      <c r="W85" s="109">
        <v>32</v>
      </c>
      <c r="X85" s="109">
        <v>39</v>
      </c>
      <c r="Y85" s="109">
        <v>42</v>
      </c>
      <c r="Z85" s="109">
        <v>39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1,194</v>
      </c>
      <c r="D86" s="93">
        <f t="shared" ref="D86:D91" si="4">AD4</f>
        <v>0.10863509749303613</v>
      </c>
      <c r="E86" s="94">
        <f t="shared" ref="E86:E91" si="5">AD4</f>
        <v>0.10863509749303613</v>
      </c>
      <c r="F86" s="93">
        <f t="shared" ref="F86:F91" si="6">AF4</f>
        <v>0.39160839160839167</v>
      </c>
      <c r="G86" s="94">
        <f t="shared" ref="G86:G91" si="7">AF4</f>
        <v>0.39160839160839167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38</v>
      </c>
      <c r="W86" s="109">
        <v>46</v>
      </c>
      <c r="X86" s="109">
        <v>31</v>
      </c>
      <c r="Y86" s="109">
        <v>39</v>
      </c>
      <c r="Z86" s="109">
        <v>46</v>
      </c>
    </row>
    <row r="87" spans="1:30" ht="15" customHeight="1" x14ac:dyDescent="0.25">
      <c r="A87" s="95" t="s">
        <v>4</v>
      </c>
      <c r="B87" s="48"/>
      <c r="C87" s="56" t="str">
        <f t="shared" si="3"/>
        <v>635</v>
      </c>
      <c r="D87" s="93">
        <f t="shared" si="4"/>
        <v>0.10627177700348422</v>
      </c>
      <c r="E87" s="94">
        <f t="shared" si="5"/>
        <v>0.10627177700348422</v>
      </c>
      <c r="F87" s="93">
        <f t="shared" si="6"/>
        <v>0.48711943793911017</v>
      </c>
      <c r="G87" s="94">
        <f t="shared" si="7"/>
        <v>0.48711943793911017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10</v>
      </c>
      <c r="W87" s="109">
        <v>16</v>
      </c>
      <c r="X87" s="109">
        <v>7</v>
      </c>
      <c r="Y87" s="109">
        <v>14</v>
      </c>
      <c r="Z87" s="109">
        <v>11</v>
      </c>
    </row>
    <row r="88" spans="1:30" ht="15" customHeight="1" x14ac:dyDescent="0.25">
      <c r="A88" s="95" t="s">
        <v>5</v>
      </c>
      <c r="B88" s="48"/>
      <c r="C88" s="56" t="str">
        <f t="shared" si="3"/>
        <v>553</v>
      </c>
      <c r="D88" s="93">
        <f t="shared" si="4"/>
        <v>8.4313725490196001E-2</v>
      </c>
      <c r="E88" s="94">
        <f t="shared" si="5"/>
        <v>8.4313725490196001E-2</v>
      </c>
      <c r="F88" s="93">
        <f t="shared" si="6"/>
        <v>0.28604651162790695</v>
      </c>
      <c r="G88" s="94">
        <f t="shared" si="7"/>
        <v>0.28604651162790695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4</v>
      </c>
      <c r="W88" s="109">
        <v>10</v>
      </c>
      <c r="X88" s="109">
        <v>8</v>
      </c>
      <c r="Y88" s="109">
        <v>3</v>
      </c>
      <c r="Z88" s="109">
        <v>5</v>
      </c>
    </row>
    <row r="89" spans="1:30" ht="15" customHeight="1" x14ac:dyDescent="0.25">
      <c r="A89" s="48" t="s">
        <v>6</v>
      </c>
      <c r="B89" s="48"/>
      <c r="C89" s="56" t="str">
        <f t="shared" si="3"/>
        <v>808</v>
      </c>
      <c r="D89" s="93">
        <f t="shared" si="4"/>
        <v>6.5963060686015762E-2</v>
      </c>
      <c r="E89" s="94">
        <f t="shared" si="5"/>
        <v>6.5963060686015762E-2</v>
      </c>
      <c r="F89" s="93">
        <f t="shared" si="6"/>
        <v>0.43262411347517737</v>
      </c>
      <c r="G89" s="94">
        <f t="shared" si="7"/>
        <v>0.43262411347517737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22</v>
      </c>
      <c r="W89" s="109">
        <v>37</v>
      </c>
      <c r="X89" s="109">
        <v>26</v>
      </c>
      <c r="Y89" s="109">
        <v>34</v>
      </c>
      <c r="Z89" s="109">
        <v>35</v>
      </c>
    </row>
    <row r="90" spans="1:30" ht="15" customHeight="1" x14ac:dyDescent="0.25">
      <c r="A90" s="48" t="s">
        <v>98</v>
      </c>
      <c r="B90" s="48"/>
      <c r="C90" s="56" t="str">
        <f t="shared" si="3"/>
        <v>$26,607</v>
      </c>
      <c r="D90" s="93">
        <f t="shared" si="4"/>
        <v>-3.2797969292934992E-2</v>
      </c>
      <c r="E90" s="94">
        <f t="shared" si="5"/>
        <v>-3.2797969292934992E-2</v>
      </c>
      <c r="F90" s="93">
        <f t="shared" si="6"/>
        <v>-0.1748086768713939</v>
      </c>
      <c r="G90" s="94">
        <f t="shared" si="7"/>
        <v>-0.1748086768713939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49</v>
      </c>
      <c r="W90" s="109">
        <v>71</v>
      </c>
      <c r="X90" s="109">
        <v>85</v>
      </c>
      <c r="Y90" s="109">
        <v>95</v>
      </c>
      <c r="Z90" s="109">
        <v>97</v>
      </c>
    </row>
    <row r="91" spans="1:30" ht="15" customHeight="1" x14ac:dyDescent="0.25">
      <c r="A91" s="48" t="s">
        <v>7</v>
      </c>
      <c r="B91" s="48"/>
      <c r="C91" s="56" t="str">
        <f t="shared" si="3"/>
        <v>$30.8 mil</v>
      </c>
      <c r="D91" s="93">
        <f t="shared" si="4"/>
        <v>7.1134429277084577E-2</v>
      </c>
      <c r="E91" s="94">
        <f t="shared" si="5"/>
        <v>7.1134429277084577E-2</v>
      </c>
      <c r="F91" s="93">
        <f t="shared" si="6"/>
        <v>0.35300718165396483</v>
      </c>
      <c r="G91" s="94">
        <f t="shared" si="7"/>
        <v>0.35300718165396483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288</v>
      </c>
      <c r="W91" s="109">
        <v>384</v>
      </c>
      <c r="X91" s="109">
        <v>326</v>
      </c>
      <c r="Y91" s="109">
        <v>408</v>
      </c>
      <c r="Z91" s="109">
        <v>437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19</v>
      </c>
      <c r="W93" s="109">
        <v>25</v>
      </c>
      <c r="X93" s="109">
        <v>27</v>
      </c>
      <c r="Y93" s="109">
        <v>27</v>
      </c>
      <c r="Z93" s="109">
        <v>26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50</v>
      </c>
      <c r="W94" s="109">
        <v>50</v>
      </c>
      <c r="X94" s="109">
        <v>53</v>
      </c>
      <c r="Y94" s="109">
        <v>53</v>
      </c>
      <c r="Z94" s="109">
        <v>60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4</v>
      </c>
      <c r="W95" s="109">
        <v>5</v>
      </c>
      <c r="X95" s="109">
        <v>6</v>
      </c>
      <c r="Y95" s="109">
        <v>8</v>
      </c>
      <c r="Z95" s="109">
        <v>8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68</v>
      </c>
      <c r="W96" s="109">
        <v>85</v>
      </c>
      <c r="X96" s="109">
        <v>91</v>
      </c>
      <c r="Y96" s="109">
        <v>108</v>
      </c>
      <c r="Z96" s="109">
        <v>79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36</v>
      </c>
      <c r="W97" s="109">
        <v>43</v>
      </c>
      <c r="X97" s="109">
        <v>26</v>
      </c>
      <c r="Y97" s="109">
        <v>38</v>
      </c>
      <c r="Z97" s="109">
        <v>35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14</v>
      </c>
      <c r="W98" s="109">
        <v>23</v>
      </c>
      <c r="X98" s="109">
        <v>15</v>
      </c>
      <c r="Y98" s="109">
        <v>16</v>
      </c>
      <c r="Z98" s="109">
        <v>15</v>
      </c>
    </row>
    <row r="99" spans="1:32" ht="15" customHeight="1" x14ac:dyDescent="0.25">
      <c r="S99" s="112" t="s">
        <v>132</v>
      </c>
      <c r="T99" s="112"/>
      <c r="U99" s="109"/>
      <c r="V99" s="109">
        <v>5</v>
      </c>
      <c r="W99" s="109">
        <v>6</v>
      </c>
      <c r="X99" s="109">
        <v>0</v>
      </c>
      <c r="Y99" s="109">
        <v>5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22</v>
      </c>
      <c r="W100" s="109">
        <v>35</v>
      </c>
      <c r="X100" s="109">
        <v>30</v>
      </c>
      <c r="Y100" s="109">
        <v>46</v>
      </c>
      <c r="Z100" s="109">
        <v>44</v>
      </c>
    </row>
    <row r="101" spans="1:32" x14ac:dyDescent="0.25">
      <c r="A101" s="16"/>
      <c r="S101" s="115" t="s">
        <v>53</v>
      </c>
      <c r="T101" s="115"/>
      <c r="U101" s="109"/>
      <c r="V101" s="109">
        <v>271</v>
      </c>
      <c r="W101" s="109">
        <v>348</v>
      </c>
      <c r="X101" s="109">
        <v>307</v>
      </c>
      <c r="Y101" s="109">
        <v>349</v>
      </c>
      <c r="Z101" s="109">
        <v>369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503</v>
      </c>
      <c r="W104" s="109">
        <v>607</v>
      </c>
      <c r="X104" s="109">
        <v>541</v>
      </c>
      <c r="Y104" s="109">
        <v>664</v>
      </c>
      <c r="Z104" s="109">
        <v>664</v>
      </c>
      <c r="AB104" s="106" t="str">
        <f>TEXT(Z104,"###,###")</f>
        <v>664</v>
      </c>
      <c r="AD104" s="127">
        <f>Z104/($Z$4)*100</f>
        <v>55.611390284757121</v>
      </c>
      <c r="AF104" s="106"/>
    </row>
    <row r="105" spans="1:32" x14ac:dyDescent="0.25">
      <c r="S105" s="112" t="s">
        <v>17</v>
      </c>
      <c r="T105" s="112"/>
      <c r="U105" s="109"/>
      <c r="V105" s="109">
        <v>328</v>
      </c>
      <c r="W105" s="109">
        <v>412</v>
      </c>
      <c r="X105" s="109">
        <v>370</v>
      </c>
      <c r="Y105" s="109">
        <v>424</v>
      </c>
      <c r="Z105" s="109">
        <v>460</v>
      </c>
      <c r="AB105" s="106" t="str">
        <f>TEXT(Z105,"###,###")</f>
        <v>460</v>
      </c>
      <c r="AD105" s="127">
        <f>Z105/($Z$4)*100</f>
        <v>38.525963149078727</v>
      </c>
      <c r="AF105" s="106"/>
    </row>
    <row r="106" spans="1:32" x14ac:dyDescent="0.25">
      <c r="S106" s="115" t="s">
        <v>53</v>
      </c>
      <c r="T106" s="115"/>
      <c r="U106" s="117"/>
      <c r="V106" s="117">
        <v>831</v>
      </c>
      <c r="W106" s="117">
        <v>1019</v>
      </c>
      <c r="X106" s="117">
        <v>911</v>
      </c>
      <c r="Y106" s="117">
        <v>1088</v>
      </c>
      <c r="Z106" s="117">
        <v>1124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79</v>
      </c>
      <c r="W108" s="109">
        <v>100</v>
      </c>
      <c r="X108" s="109">
        <v>60</v>
      </c>
      <c r="Y108" s="109">
        <v>105</v>
      </c>
      <c r="Z108" s="109">
        <v>81</v>
      </c>
      <c r="AB108" s="106" t="str">
        <f>TEXT(Z108,"###,###")</f>
        <v>81</v>
      </c>
      <c r="AD108" s="127">
        <f>Z108/($Z$4)*100</f>
        <v>6.78391959798995</v>
      </c>
      <c r="AF108" s="106"/>
    </row>
    <row r="109" spans="1:32" x14ac:dyDescent="0.25">
      <c r="S109" s="112" t="s">
        <v>20</v>
      </c>
      <c r="T109" s="112"/>
      <c r="U109" s="109"/>
      <c r="V109" s="109">
        <v>138</v>
      </c>
      <c r="W109" s="109">
        <v>209</v>
      </c>
      <c r="X109" s="109">
        <v>153</v>
      </c>
      <c r="Y109" s="109">
        <v>184</v>
      </c>
      <c r="Z109" s="109">
        <v>264</v>
      </c>
      <c r="AB109" s="106" t="str">
        <f>TEXT(Z109,"###,###")</f>
        <v>264</v>
      </c>
      <c r="AD109" s="127">
        <f>Z109/($Z$4)*100</f>
        <v>22.110552763819097</v>
      </c>
      <c r="AF109" s="106"/>
    </row>
    <row r="110" spans="1:32" x14ac:dyDescent="0.25">
      <c r="S110" s="112" t="s">
        <v>21</v>
      </c>
      <c r="T110" s="112"/>
      <c r="U110" s="109"/>
      <c r="V110" s="109">
        <v>255</v>
      </c>
      <c r="W110" s="109">
        <v>370</v>
      </c>
      <c r="X110" s="109">
        <v>345</v>
      </c>
      <c r="Y110" s="109">
        <v>344</v>
      </c>
      <c r="Z110" s="109">
        <v>358</v>
      </c>
      <c r="AB110" s="106" t="str">
        <f>TEXT(Z110,"###,###")</f>
        <v>358</v>
      </c>
      <c r="AD110" s="127">
        <f>Z110/($Z$4)*100</f>
        <v>29.98324958123953</v>
      </c>
      <c r="AF110" s="106"/>
    </row>
    <row r="111" spans="1:32" x14ac:dyDescent="0.25">
      <c r="S111" s="112" t="s">
        <v>22</v>
      </c>
      <c r="T111" s="112"/>
      <c r="U111" s="109"/>
      <c r="V111" s="109">
        <v>326</v>
      </c>
      <c r="W111" s="109">
        <v>348</v>
      </c>
      <c r="X111" s="109">
        <v>335</v>
      </c>
      <c r="Y111" s="109">
        <v>394</v>
      </c>
      <c r="Z111" s="109">
        <v>420</v>
      </c>
      <c r="AB111" s="106" t="str">
        <f>TEXT(Z111,"###,###")</f>
        <v>420</v>
      </c>
      <c r="AD111" s="127">
        <f>Z111/($Z$4)*100</f>
        <v>35.175879396984925</v>
      </c>
      <c r="AF111" s="106"/>
    </row>
    <row r="112" spans="1:32" x14ac:dyDescent="0.25">
      <c r="S112" s="115" t="s">
        <v>53</v>
      </c>
      <c r="T112" s="115"/>
      <c r="U112" s="109"/>
      <c r="V112" s="109">
        <v>857</v>
      </c>
      <c r="W112" s="109">
        <v>1114</v>
      </c>
      <c r="X112" s="109">
        <v>947</v>
      </c>
      <c r="Y112" s="109">
        <v>1079</v>
      </c>
      <c r="Z112" s="109">
        <v>1194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40.26</v>
      </c>
      <c r="W118" s="128">
        <v>40.4</v>
      </c>
      <c r="X118" s="128">
        <v>40.15</v>
      </c>
      <c r="Y118" s="128">
        <v>39.99</v>
      </c>
      <c r="Z118" s="128">
        <v>39.619999999999997</v>
      </c>
      <c r="AB118" s="106" t="str">
        <f>TEXT(Z118,"##.0")</f>
        <v>39.6</v>
      </c>
    </row>
    <row r="120" spans="19:32" x14ac:dyDescent="0.25">
      <c r="S120" s="98" t="s">
        <v>100</v>
      </c>
      <c r="T120" s="109"/>
      <c r="U120" s="109"/>
      <c r="V120" s="109">
        <v>527</v>
      </c>
      <c r="W120" s="109">
        <v>680</v>
      </c>
      <c r="X120" s="109">
        <v>585</v>
      </c>
      <c r="Y120" s="109">
        <v>702</v>
      </c>
      <c r="Z120" s="109">
        <v>756</v>
      </c>
      <c r="AB120" s="106" t="str">
        <f>TEXT(Z120,"###,###")</f>
        <v>756</v>
      </c>
    </row>
    <row r="121" spans="19:32" x14ac:dyDescent="0.25">
      <c r="S121" s="98" t="s">
        <v>101</v>
      </c>
      <c r="T121" s="109"/>
      <c r="U121" s="109"/>
      <c r="V121" s="109">
        <v>16</v>
      </c>
      <c r="W121" s="109">
        <v>28</v>
      </c>
      <c r="X121" s="109">
        <v>11</v>
      </c>
      <c r="Y121" s="109">
        <v>17</v>
      </c>
      <c r="Z121" s="109">
        <v>18</v>
      </c>
      <c r="AB121" s="106" t="str">
        <f>TEXT(Z121,"###,###")</f>
        <v>18</v>
      </c>
    </row>
    <row r="122" spans="19:32" x14ac:dyDescent="0.25">
      <c r="S122" s="98" t="s">
        <v>102</v>
      </c>
      <c r="T122" s="109"/>
      <c r="U122" s="109"/>
      <c r="V122" s="109">
        <v>29</v>
      </c>
      <c r="W122" s="109">
        <v>28</v>
      </c>
      <c r="X122" s="109">
        <v>35</v>
      </c>
      <c r="Y122" s="109">
        <v>32</v>
      </c>
      <c r="Z122" s="109">
        <v>34</v>
      </c>
      <c r="AB122" s="106" t="str">
        <f>TEXT(Z122,"###,###")</f>
        <v>34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556</v>
      </c>
      <c r="W124" s="109">
        <v>708</v>
      </c>
      <c r="X124" s="109">
        <v>620</v>
      </c>
      <c r="Y124" s="109">
        <v>734</v>
      </c>
      <c r="Z124" s="109">
        <v>790</v>
      </c>
      <c r="AB124" s="106" t="str">
        <f>TEXT(Z124,"###,###")</f>
        <v>790</v>
      </c>
      <c r="AD124" s="124">
        <f>Z124/$Z$7*100</f>
        <v>97.772277227722768</v>
      </c>
    </row>
    <row r="125" spans="19:32" x14ac:dyDescent="0.25">
      <c r="S125" s="98" t="s">
        <v>104</v>
      </c>
      <c r="T125" s="109"/>
      <c r="U125" s="109"/>
      <c r="V125" s="109">
        <v>45</v>
      </c>
      <c r="W125" s="109">
        <v>56</v>
      </c>
      <c r="X125" s="109">
        <v>46</v>
      </c>
      <c r="Y125" s="109">
        <v>49</v>
      </c>
      <c r="Z125" s="109">
        <v>52</v>
      </c>
      <c r="AB125" s="106" t="str">
        <f>TEXT(Z125,"###,###")</f>
        <v>52</v>
      </c>
      <c r="AD125" s="124">
        <f>Z125/$Z$7*100</f>
        <v>6.435643564356436</v>
      </c>
    </row>
    <row r="127" spans="19:32" x14ac:dyDescent="0.25">
      <c r="S127" s="98" t="s">
        <v>105</v>
      </c>
      <c r="T127" s="109"/>
      <c r="U127" s="109"/>
      <c r="V127" s="109">
        <v>293</v>
      </c>
      <c r="W127" s="109">
        <v>389</v>
      </c>
      <c r="X127" s="109">
        <v>325</v>
      </c>
      <c r="Y127" s="109">
        <v>404</v>
      </c>
      <c r="Z127" s="109">
        <v>436</v>
      </c>
      <c r="AB127" s="106" t="str">
        <f>TEXT(Z127,"###,###")</f>
        <v>436</v>
      </c>
      <c r="AD127" s="124">
        <f>Z127/$Z$7*100</f>
        <v>53.960396039603964</v>
      </c>
    </row>
    <row r="128" spans="19:32" x14ac:dyDescent="0.25">
      <c r="S128" s="98" t="s">
        <v>106</v>
      </c>
      <c r="T128" s="109"/>
      <c r="U128" s="109"/>
      <c r="V128" s="109">
        <v>274</v>
      </c>
      <c r="W128" s="109">
        <v>348</v>
      </c>
      <c r="X128" s="109">
        <v>307</v>
      </c>
      <c r="Y128" s="109">
        <v>352</v>
      </c>
      <c r="Z128" s="109">
        <v>367</v>
      </c>
      <c r="AB128" s="106" t="str">
        <f>TEXT(Z128,"###,###")</f>
        <v>367</v>
      </c>
      <c r="AD128" s="124">
        <f>Z128/$Z$7*100</f>
        <v>45.420792079207921</v>
      </c>
    </row>
    <row r="130" spans="19:20" x14ac:dyDescent="0.25">
      <c r="S130" s="98" t="s">
        <v>158</v>
      </c>
      <c r="T130" s="124">
        <v>93.564356435643575</v>
      </c>
    </row>
    <row r="131" spans="19:20" x14ac:dyDescent="0.25">
      <c r="S131" s="98" t="s">
        <v>159</v>
      </c>
      <c r="T131" s="124">
        <v>2.2277227722772275</v>
      </c>
    </row>
    <row r="132" spans="19:20" x14ac:dyDescent="0.25">
      <c r="S132" s="98" t="s">
        <v>160</v>
      </c>
      <c r="T132" s="124">
        <v>4.2079207920792081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698CA7-E798-4D02-B8D6-69CA7461FC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DBEAC16-3D63-4E16-9534-134BFBC391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D79337F-FA5C-4994-9C22-3F57D854DF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FF7ED919-5EBA-4559-81FC-7B50E0E43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BD9-343F-4D51-898B-BB0D86FCAA26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122</v>
      </c>
      <c r="T1" s="96"/>
      <c r="U1" s="96"/>
      <c r="V1" s="96"/>
      <c r="W1" s="96"/>
      <c r="X1" s="96"/>
      <c r="Y1" s="97" t="s">
        <v>151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122</v>
      </c>
      <c r="Y3" s="102" t="s">
        <v>151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13.16 Wagait,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386</v>
      </c>
      <c r="W4" s="105">
        <v>408</v>
      </c>
      <c r="X4" s="105">
        <v>374</v>
      </c>
      <c r="Y4" s="105">
        <v>379</v>
      </c>
      <c r="Z4" s="105">
        <v>405</v>
      </c>
      <c r="AB4" s="106" t="str">
        <f>TEXT(Z4,"###,###")</f>
        <v>405</v>
      </c>
      <c r="AD4" s="107">
        <f>Z4/Y4-1</f>
        <v>6.8601583113456543E-2</v>
      </c>
      <c r="AF4" s="107">
        <f>Z4/V4-1</f>
        <v>4.9222797927461093E-2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185</v>
      </c>
      <c r="W5" s="105">
        <v>211</v>
      </c>
      <c r="X5" s="105">
        <v>192</v>
      </c>
      <c r="Y5" s="105">
        <v>186</v>
      </c>
      <c r="Z5" s="105">
        <v>201</v>
      </c>
      <c r="AB5" s="106" t="str">
        <f>TEXT(Z5,"###,###")</f>
        <v>201</v>
      </c>
      <c r="AD5" s="107">
        <f t="shared" ref="AD5:AD9" si="0">Z5/Y5-1</f>
        <v>8.0645161290322509E-2</v>
      </c>
      <c r="AF5" s="107">
        <f t="shared" ref="AF5:AF9" si="1">Z5/V5-1</f>
        <v>8.6486486486486491E-2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204</v>
      </c>
      <c r="W6" s="105">
        <v>195</v>
      </c>
      <c r="X6" s="105">
        <v>180</v>
      </c>
      <c r="Y6" s="105">
        <v>194</v>
      </c>
      <c r="Z6" s="105">
        <v>204</v>
      </c>
      <c r="AB6" s="106" t="str">
        <f>TEXT(Z6,"###,###")</f>
        <v>204</v>
      </c>
      <c r="AD6" s="107">
        <f t="shared" si="0"/>
        <v>5.1546391752577359E-2</v>
      </c>
      <c r="AF6" s="107">
        <f t="shared" si="1"/>
        <v>0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251</v>
      </c>
      <c r="W7" s="105">
        <v>271</v>
      </c>
      <c r="X7" s="105">
        <v>255</v>
      </c>
      <c r="Y7" s="105">
        <v>256</v>
      </c>
      <c r="Z7" s="105">
        <v>268</v>
      </c>
      <c r="AB7" s="106" t="str">
        <f>TEXT(Z7,"###,###")</f>
        <v>268</v>
      </c>
      <c r="AD7" s="107">
        <f t="shared" si="0"/>
        <v>4.6875E-2</v>
      </c>
      <c r="AF7" s="107">
        <f t="shared" si="1"/>
        <v>6.7729083665338585E-2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405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268</v>
      </c>
      <c r="P8" s="64"/>
      <c r="S8" s="104" t="s">
        <v>84</v>
      </c>
      <c r="T8" s="105"/>
      <c r="U8" s="105"/>
      <c r="V8" s="105">
        <v>54263.33</v>
      </c>
      <c r="W8" s="105">
        <v>53200.9</v>
      </c>
      <c r="X8" s="105">
        <v>58022.91</v>
      </c>
      <c r="Y8" s="105">
        <v>53719.82</v>
      </c>
      <c r="Z8" s="105">
        <v>54757.02</v>
      </c>
      <c r="AB8" s="106" t="str">
        <f>TEXT(Z8,"$###,###")</f>
        <v>$54,757</v>
      </c>
      <c r="AD8" s="107">
        <f t="shared" si="0"/>
        <v>1.930758517061304E-2</v>
      </c>
      <c r="AF8" s="107">
        <f t="shared" si="1"/>
        <v>9.0980409790550887E-3</v>
      </c>
    </row>
    <row r="9" spans="1:32" x14ac:dyDescent="0.25">
      <c r="A9" s="29" t="s">
        <v>14</v>
      </c>
      <c r="B9" s="68"/>
      <c r="C9" s="69"/>
      <c r="D9" s="70">
        <f>AD104</f>
        <v>62.222222222222221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51.119402985074622</v>
      </c>
      <c r="P9" s="71" t="s">
        <v>85</v>
      </c>
      <c r="S9" s="104" t="s">
        <v>7</v>
      </c>
      <c r="T9" s="105"/>
      <c r="U9" s="105"/>
      <c r="V9" s="105">
        <v>16576614</v>
      </c>
      <c r="W9" s="105">
        <v>19435862</v>
      </c>
      <c r="X9" s="105">
        <v>17366735</v>
      </c>
      <c r="Y9" s="105">
        <v>17245315</v>
      </c>
      <c r="Z9" s="105">
        <v>18732850</v>
      </c>
      <c r="AB9" s="106" t="str">
        <f>TEXT(Z9/1000000,"$#,###.0")&amp;" mil"</f>
        <v>$18.7 mil</v>
      </c>
      <c r="AD9" s="107">
        <f t="shared" si="0"/>
        <v>8.6257340036989705E-2</v>
      </c>
      <c r="AF9" s="107">
        <f t="shared" si="1"/>
        <v>0.13007698677184609</v>
      </c>
    </row>
    <row r="10" spans="1:32" x14ac:dyDescent="0.25">
      <c r="A10" s="29" t="s">
        <v>17</v>
      </c>
      <c r="B10" s="68"/>
      <c r="C10" s="69"/>
      <c r="D10" s="70">
        <f>AD105</f>
        <v>30.617283950617285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49.253731343283583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82.089552238805979</v>
      </c>
      <c r="P11" s="71" t="s">
        <v>85</v>
      </c>
      <c r="S11" s="104" t="s">
        <v>29</v>
      </c>
      <c r="T11" s="109"/>
      <c r="U11" s="109"/>
      <c r="V11" s="109">
        <v>349</v>
      </c>
      <c r="W11" s="109">
        <v>367</v>
      </c>
      <c r="X11" s="109">
        <v>339</v>
      </c>
      <c r="Y11" s="109">
        <v>330</v>
      </c>
      <c r="Z11" s="109">
        <v>359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8.2089552238805972</v>
      </c>
      <c r="P12" s="71" t="s">
        <v>85</v>
      </c>
      <c r="S12" s="104" t="s">
        <v>30</v>
      </c>
      <c r="T12" s="109"/>
      <c r="U12" s="109"/>
      <c r="V12" s="109">
        <v>37</v>
      </c>
      <c r="W12" s="109">
        <v>43</v>
      </c>
      <c r="X12" s="109">
        <v>40</v>
      </c>
      <c r="Y12" s="109">
        <v>45</v>
      </c>
      <c r="Z12" s="109">
        <v>46</v>
      </c>
    </row>
    <row r="13" spans="1:32" ht="15" customHeight="1" x14ac:dyDescent="0.25">
      <c r="A13" s="29" t="s">
        <v>19</v>
      </c>
      <c r="B13" s="69"/>
      <c r="C13" s="69"/>
      <c r="D13" s="70">
        <f>AD108</f>
        <v>12.839506172839506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10.074626865671641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22.962962962962962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48.7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19.506172839506171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20.29520295202952</v>
      </c>
      <c r="P15" s="71" t="s">
        <v>85</v>
      </c>
      <c r="S15" s="112" t="s">
        <v>61</v>
      </c>
      <c r="T15" s="112"/>
      <c r="U15" s="113"/>
      <c r="V15" s="113">
        <v>6</v>
      </c>
      <c r="W15" s="113">
        <v>3</v>
      </c>
      <c r="X15" s="113">
        <v>6</v>
      </c>
      <c r="Y15" s="109">
        <v>4</v>
      </c>
      <c r="Z15" s="109">
        <v>10</v>
      </c>
      <c r="AB15" s="114">
        <f t="shared" ref="AB15:AB34" si="2">IF(Z15="np",0,Z15/$Z$34)</f>
        <v>2.4691358024691357E-2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39.012345679012341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79.704797047970473</v>
      </c>
      <c r="P16" s="36" t="s">
        <v>85</v>
      </c>
      <c r="S16" s="112" t="s">
        <v>62</v>
      </c>
      <c r="T16" s="112"/>
      <c r="U16" s="113"/>
      <c r="V16" s="113">
        <v>7</v>
      </c>
      <c r="W16" s="113">
        <v>4</v>
      </c>
      <c r="X16" s="113">
        <v>9</v>
      </c>
      <c r="Y16" s="109">
        <v>6</v>
      </c>
      <c r="Z16" s="109">
        <v>7</v>
      </c>
      <c r="AB16" s="114">
        <f t="shared" si="2"/>
        <v>1.7283950617283949E-2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5</v>
      </c>
      <c r="W17" s="113">
        <v>14</v>
      </c>
      <c r="X17" s="113">
        <v>14</v>
      </c>
      <c r="Y17" s="109">
        <v>4</v>
      </c>
      <c r="Z17" s="109">
        <v>9</v>
      </c>
      <c r="AB17" s="114">
        <f t="shared" si="2"/>
        <v>2.2222222222222223E-2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3</v>
      </c>
      <c r="W18" s="113">
        <v>0</v>
      </c>
      <c r="X18" s="113">
        <v>3</v>
      </c>
      <c r="Y18" s="109">
        <v>0</v>
      </c>
      <c r="Z18" s="109">
        <v>7</v>
      </c>
      <c r="AB18" s="114">
        <f t="shared" si="2"/>
        <v>1.7283950617283949E-2</v>
      </c>
    </row>
    <row r="19" spans="1:28" x14ac:dyDescent="0.25">
      <c r="A19" s="60" t="str">
        <f>$S$1&amp;" ("&amp;$V$2&amp;" to "&amp;$Z$2&amp;")"</f>
        <v>Wagait (2016-17 to 2020-21)</v>
      </c>
      <c r="B19" s="60"/>
      <c r="C19" s="60"/>
      <c r="D19" s="60"/>
      <c r="E19" s="60"/>
      <c r="F19" s="60"/>
      <c r="G19" s="60" t="str">
        <f>$S$1&amp;" ("&amp;$V$2&amp;" to "&amp;$Z$2&amp;")"</f>
        <v>Wagait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31</v>
      </c>
      <c r="W19" s="113">
        <v>33</v>
      </c>
      <c r="X19" s="113">
        <v>32</v>
      </c>
      <c r="Y19" s="109">
        <v>24</v>
      </c>
      <c r="Z19" s="109">
        <v>30</v>
      </c>
      <c r="AB19" s="114">
        <f t="shared" si="2"/>
        <v>7.407407407407407E-2</v>
      </c>
    </row>
    <row r="20" spans="1:28" x14ac:dyDescent="0.25">
      <c r="S20" s="112" t="s">
        <v>66</v>
      </c>
      <c r="T20" s="112"/>
      <c r="U20" s="113"/>
      <c r="V20" s="113">
        <v>6</v>
      </c>
      <c r="W20" s="113">
        <v>7</v>
      </c>
      <c r="X20" s="113">
        <v>9</v>
      </c>
      <c r="Y20" s="109">
        <v>9</v>
      </c>
      <c r="Z20" s="109">
        <v>7</v>
      </c>
      <c r="AB20" s="114">
        <f t="shared" si="2"/>
        <v>1.7283950617283949E-2</v>
      </c>
    </row>
    <row r="21" spans="1:28" x14ac:dyDescent="0.25">
      <c r="S21" s="112" t="s">
        <v>67</v>
      </c>
      <c r="T21" s="112"/>
      <c r="U21" s="113"/>
      <c r="V21" s="113">
        <v>29</v>
      </c>
      <c r="W21" s="113">
        <v>20</v>
      </c>
      <c r="X21" s="113">
        <v>22</v>
      </c>
      <c r="Y21" s="109">
        <v>19</v>
      </c>
      <c r="Z21" s="109">
        <v>31</v>
      </c>
      <c r="AB21" s="114">
        <f t="shared" si="2"/>
        <v>7.6543209876543214E-2</v>
      </c>
    </row>
    <row r="22" spans="1:28" x14ac:dyDescent="0.25">
      <c r="S22" s="112" t="s">
        <v>68</v>
      </c>
      <c r="T22" s="112"/>
      <c r="U22" s="113"/>
      <c r="V22" s="113">
        <v>11</v>
      </c>
      <c r="W22" s="113">
        <v>6</v>
      </c>
      <c r="X22" s="113">
        <v>4</v>
      </c>
      <c r="Y22" s="109">
        <v>9</v>
      </c>
      <c r="Z22" s="109">
        <v>10</v>
      </c>
      <c r="AB22" s="114">
        <f t="shared" si="2"/>
        <v>2.4691358024691357E-2</v>
      </c>
    </row>
    <row r="23" spans="1:28" x14ac:dyDescent="0.25">
      <c r="S23" s="112" t="s">
        <v>69</v>
      </c>
      <c r="T23" s="112"/>
      <c r="U23" s="113"/>
      <c r="V23" s="113">
        <v>23</v>
      </c>
      <c r="W23" s="113">
        <v>29</v>
      </c>
      <c r="X23" s="113">
        <v>28</v>
      </c>
      <c r="Y23" s="109">
        <v>27</v>
      </c>
      <c r="Z23" s="109">
        <v>27</v>
      </c>
      <c r="AB23" s="114">
        <f t="shared" si="2"/>
        <v>6.6666666666666666E-2</v>
      </c>
    </row>
    <row r="24" spans="1:28" x14ac:dyDescent="0.25">
      <c r="S24" s="112" t="s">
        <v>70</v>
      </c>
      <c r="T24" s="112"/>
      <c r="U24" s="113"/>
      <c r="V24" s="113">
        <v>4</v>
      </c>
      <c r="W24" s="113">
        <v>6</v>
      </c>
      <c r="X24" s="113">
        <v>6</v>
      </c>
      <c r="Y24" s="109">
        <v>6</v>
      </c>
      <c r="Z24" s="109">
        <v>4</v>
      </c>
      <c r="AB24" s="114">
        <f t="shared" si="2"/>
        <v>9.876543209876543E-3</v>
      </c>
    </row>
    <row r="25" spans="1:28" x14ac:dyDescent="0.25">
      <c r="S25" s="112" t="s">
        <v>71</v>
      </c>
      <c r="T25" s="112"/>
      <c r="U25" s="113"/>
      <c r="V25" s="113">
        <v>4</v>
      </c>
      <c r="W25" s="113">
        <v>6</v>
      </c>
      <c r="X25" s="113">
        <v>4</v>
      </c>
      <c r="Y25" s="109">
        <v>7</v>
      </c>
      <c r="Z25" s="109">
        <v>8</v>
      </c>
      <c r="AB25" s="114">
        <f t="shared" si="2"/>
        <v>1.9753086419753086E-2</v>
      </c>
    </row>
    <row r="26" spans="1:28" x14ac:dyDescent="0.25">
      <c r="S26" s="112" t="s">
        <v>72</v>
      </c>
      <c r="T26" s="112"/>
      <c r="U26" s="113"/>
      <c r="V26" s="113">
        <v>6</v>
      </c>
      <c r="W26" s="113">
        <v>7</v>
      </c>
      <c r="X26" s="113">
        <v>5</v>
      </c>
      <c r="Y26" s="109">
        <v>8</v>
      </c>
      <c r="Z26" s="109">
        <v>10</v>
      </c>
      <c r="AB26" s="114">
        <f t="shared" si="2"/>
        <v>2.4691358024691357E-2</v>
      </c>
    </row>
    <row r="27" spans="1:28" x14ac:dyDescent="0.25">
      <c r="S27" s="112" t="s">
        <v>73</v>
      </c>
      <c r="T27" s="112"/>
      <c r="U27" s="113"/>
      <c r="V27" s="113">
        <v>20</v>
      </c>
      <c r="W27" s="113">
        <v>27</v>
      </c>
      <c r="X27" s="113">
        <v>24</v>
      </c>
      <c r="Y27" s="109">
        <v>30</v>
      </c>
      <c r="Z27" s="109">
        <v>23</v>
      </c>
      <c r="AB27" s="114">
        <f t="shared" si="2"/>
        <v>5.6790123456790124E-2</v>
      </c>
    </row>
    <row r="28" spans="1:28" x14ac:dyDescent="0.25">
      <c r="S28" s="112" t="s">
        <v>74</v>
      </c>
      <c r="T28" s="112"/>
      <c r="U28" s="113"/>
      <c r="V28" s="113">
        <v>38</v>
      </c>
      <c r="W28" s="113">
        <v>40</v>
      </c>
      <c r="X28" s="113">
        <v>38</v>
      </c>
      <c r="Y28" s="109">
        <v>42</v>
      </c>
      <c r="Z28" s="109">
        <v>22</v>
      </c>
      <c r="AB28" s="114">
        <f t="shared" si="2"/>
        <v>5.4320987654320987E-2</v>
      </c>
    </row>
    <row r="29" spans="1:28" x14ac:dyDescent="0.25">
      <c r="S29" s="112" t="s">
        <v>75</v>
      </c>
      <c r="T29" s="112"/>
      <c r="U29" s="113"/>
      <c r="V29" s="113">
        <v>47</v>
      </c>
      <c r="W29" s="113">
        <v>60</v>
      </c>
      <c r="X29" s="113">
        <v>60</v>
      </c>
      <c r="Y29" s="109">
        <v>70</v>
      </c>
      <c r="Z29" s="109">
        <v>61</v>
      </c>
      <c r="AB29" s="114">
        <f t="shared" si="2"/>
        <v>0.1506172839506173</v>
      </c>
    </row>
    <row r="30" spans="1:28" x14ac:dyDescent="0.25">
      <c r="S30" s="112" t="s">
        <v>76</v>
      </c>
      <c r="T30" s="112"/>
      <c r="U30" s="113"/>
      <c r="V30" s="113">
        <v>37</v>
      </c>
      <c r="W30" s="113">
        <v>36</v>
      </c>
      <c r="X30" s="113">
        <v>30</v>
      </c>
      <c r="Y30" s="109">
        <v>31</v>
      </c>
      <c r="Z30" s="109">
        <v>32</v>
      </c>
      <c r="AB30" s="114">
        <f t="shared" si="2"/>
        <v>7.9012345679012344E-2</v>
      </c>
    </row>
    <row r="31" spans="1:28" x14ac:dyDescent="0.25">
      <c r="S31" s="112" t="s">
        <v>77</v>
      </c>
      <c r="T31" s="112"/>
      <c r="U31" s="113"/>
      <c r="V31" s="113">
        <v>24</v>
      </c>
      <c r="W31" s="113">
        <v>19</v>
      </c>
      <c r="X31" s="113">
        <v>41</v>
      </c>
      <c r="Y31" s="109">
        <v>38</v>
      </c>
      <c r="Z31" s="109">
        <v>41</v>
      </c>
      <c r="AB31" s="114">
        <f t="shared" si="2"/>
        <v>0.10123456790123457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19</v>
      </c>
      <c r="W32" s="113">
        <v>20</v>
      </c>
      <c r="X32" s="113">
        <v>14</v>
      </c>
      <c r="Y32" s="109">
        <v>18</v>
      </c>
      <c r="Z32" s="109">
        <v>17</v>
      </c>
      <c r="AB32" s="114">
        <f t="shared" si="2"/>
        <v>4.1975308641975309E-2</v>
      </c>
    </row>
    <row r="33" spans="19:32" x14ac:dyDescent="0.25">
      <c r="S33" s="112" t="s">
        <v>79</v>
      </c>
      <c r="T33" s="112"/>
      <c r="U33" s="113"/>
      <c r="V33" s="113">
        <v>29</v>
      </c>
      <c r="W33" s="113">
        <v>27</v>
      </c>
      <c r="X33" s="113">
        <v>30</v>
      </c>
      <c r="Y33" s="109">
        <v>26</v>
      </c>
      <c r="Z33" s="109">
        <v>37</v>
      </c>
      <c r="AB33" s="114">
        <f t="shared" si="2"/>
        <v>9.1358024691358022E-2</v>
      </c>
    </row>
    <row r="34" spans="19:32" x14ac:dyDescent="0.25">
      <c r="S34" s="115" t="s">
        <v>53</v>
      </c>
      <c r="T34" s="115"/>
      <c r="U34" s="116"/>
      <c r="V34" s="116">
        <v>382</v>
      </c>
      <c r="W34" s="116">
        <v>407</v>
      </c>
      <c r="X34" s="116">
        <v>376</v>
      </c>
      <c r="Y34" s="117">
        <v>375</v>
      </c>
      <c r="Z34" s="117">
        <v>405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205</v>
      </c>
      <c r="W37" s="109">
        <v>225</v>
      </c>
      <c r="X37" s="109">
        <v>209</v>
      </c>
      <c r="Y37" s="109">
        <v>201</v>
      </c>
      <c r="Z37" s="109">
        <v>216</v>
      </c>
      <c r="AB37" s="129">
        <f>Z37/Z40*100</f>
        <v>79.704797047970473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45</v>
      </c>
      <c r="W38" s="109">
        <v>51</v>
      </c>
      <c r="X38" s="109">
        <v>46</v>
      </c>
      <c r="Y38" s="109">
        <v>50</v>
      </c>
      <c r="Z38" s="109">
        <v>55</v>
      </c>
      <c r="AB38" s="129">
        <f>Z38/Z40*100</f>
        <v>20.29520295202952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250</v>
      </c>
      <c r="W40" s="109">
        <v>276</v>
      </c>
      <c r="X40" s="109">
        <v>255</v>
      </c>
      <c r="Y40" s="109">
        <v>251</v>
      </c>
      <c r="Z40" s="109">
        <v>271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1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2</v>
      </c>
    </row>
    <row r="46" spans="19:32" x14ac:dyDescent="0.25">
      <c r="S46" s="112" t="s">
        <v>38</v>
      </c>
      <c r="T46" s="112"/>
      <c r="U46" s="109"/>
      <c r="V46" s="109">
        <v>8</v>
      </c>
      <c r="W46" s="109">
        <v>11</v>
      </c>
      <c r="X46" s="109">
        <v>6</v>
      </c>
      <c r="Y46" s="109">
        <v>5</v>
      </c>
      <c r="Z46" s="109">
        <v>5</v>
      </c>
    </row>
    <row r="47" spans="19:32" x14ac:dyDescent="0.25">
      <c r="S47" s="112" t="s">
        <v>39</v>
      </c>
      <c r="T47" s="112"/>
      <c r="U47" s="109"/>
      <c r="V47" s="109">
        <v>5</v>
      </c>
      <c r="W47" s="109">
        <v>8</v>
      </c>
      <c r="X47" s="109">
        <v>9</v>
      </c>
      <c r="Y47" s="109">
        <v>4</v>
      </c>
      <c r="Z47" s="109">
        <v>21</v>
      </c>
    </row>
    <row r="48" spans="19:32" x14ac:dyDescent="0.25">
      <c r="S48" s="112" t="s">
        <v>40</v>
      </c>
      <c r="T48" s="112"/>
      <c r="U48" s="109"/>
      <c r="V48" s="109">
        <v>6</v>
      </c>
      <c r="W48" s="109">
        <v>13</v>
      </c>
      <c r="X48" s="109">
        <v>13</v>
      </c>
      <c r="Y48" s="109">
        <v>10</v>
      </c>
      <c r="Z48" s="109">
        <v>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17</v>
      </c>
      <c r="W49" s="109">
        <v>12</v>
      </c>
      <c r="X49" s="109">
        <v>16</v>
      </c>
      <c r="Y49" s="109">
        <v>4</v>
      </c>
      <c r="Z49" s="109">
        <v>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Wagait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12</v>
      </c>
      <c r="W50" s="109">
        <v>18</v>
      </c>
      <c r="X50" s="109">
        <v>12</v>
      </c>
      <c r="Y50" s="109">
        <v>21</v>
      </c>
      <c r="Z50" s="109">
        <v>20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25</v>
      </c>
      <c r="W51" s="109">
        <v>29</v>
      </c>
      <c r="X51" s="109">
        <v>15</v>
      </c>
      <c r="Y51" s="109">
        <v>19</v>
      </c>
      <c r="Z51" s="109">
        <v>17</v>
      </c>
    </row>
    <row r="52" spans="1:26" ht="15" customHeight="1" x14ac:dyDescent="0.25">
      <c r="S52" s="112" t="s">
        <v>44</v>
      </c>
      <c r="T52" s="112"/>
      <c r="U52" s="109"/>
      <c r="V52" s="109">
        <v>23</v>
      </c>
      <c r="W52" s="109">
        <v>25</v>
      </c>
      <c r="X52" s="109">
        <v>28</v>
      </c>
      <c r="Y52" s="109">
        <v>31</v>
      </c>
      <c r="Z52" s="109">
        <v>28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22</v>
      </c>
      <c r="W53" s="109">
        <v>28</v>
      </c>
      <c r="X53" s="109">
        <v>18</v>
      </c>
      <c r="Y53" s="109">
        <v>20</v>
      </c>
      <c r="Z53" s="109">
        <v>24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25</v>
      </c>
      <c r="W54" s="109">
        <v>28</v>
      </c>
      <c r="X54" s="109">
        <v>31</v>
      </c>
      <c r="Y54" s="109">
        <v>18</v>
      </c>
      <c r="Z54" s="109">
        <v>25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15</v>
      </c>
      <c r="W55" s="109">
        <v>30</v>
      </c>
      <c r="X55" s="109">
        <v>20</v>
      </c>
      <c r="Y55" s="109">
        <v>29</v>
      </c>
      <c r="Z55" s="109">
        <v>27</v>
      </c>
    </row>
    <row r="56" spans="1:26" ht="15" customHeight="1" x14ac:dyDescent="0.25">
      <c r="S56" s="112" t="s">
        <v>48</v>
      </c>
      <c r="T56" s="112"/>
      <c r="U56" s="109"/>
      <c r="V56" s="109">
        <v>4</v>
      </c>
      <c r="W56" s="109">
        <v>6</v>
      </c>
      <c r="X56" s="109">
        <v>9</v>
      </c>
      <c r="Y56" s="109">
        <v>10</v>
      </c>
      <c r="Z56" s="109">
        <v>15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8</v>
      </c>
      <c r="W57" s="109">
        <v>6</v>
      </c>
      <c r="X57" s="109">
        <v>8</v>
      </c>
      <c r="Y57" s="109">
        <v>3</v>
      </c>
      <c r="Z57" s="109">
        <v>4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4</v>
      </c>
      <c r="X58" s="109">
        <v>5</v>
      </c>
      <c r="Y58" s="109">
        <v>6</v>
      </c>
      <c r="Z58" s="109">
        <v>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183</v>
      </c>
      <c r="W61" s="109">
        <v>214</v>
      </c>
      <c r="X61" s="109">
        <v>192</v>
      </c>
      <c r="Y61" s="109">
        <v>188</v>
      </c>
      <c r="Z61" s="109">
        <v>201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15</v>
      </c>
      <c r="W64" s="109">
        <v>5</v>
      </c>
      <c r="X64" s="109">
        <v>9</v>
      </c>
      <c r="Y64" s="109">
        <v>9</v>
      </c>
      <c r="Z64" s="109">
        <v>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Wagait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10</v>
      </c>
      <c r="W65" s="109">
        <v>13</v>
      </c>
      <c r="X65" s="109">
        <v>24</v>
      </c>
      <c r="Y65" s="109">
        <v>6</v>
      </c>
      <c r="Z65" s="109">
        <v>9</v>
      </c>
    </row>
    <row r="66" spans="1:26" x14ac:dyDescent="0.25">
      <c r="S66" s="112" t="s">
        <v>39</v>
      </c>
      <c r="T66" s="112"/>
      <c r="U66" s="109"/>
      <c r="V66" s="109">
        <v>9</v>
      </c>
      <c r="W66" s="109">
        <v>9</v>
      </c>
      <c r="X66" s="109">
        <v>54</v>
      </c>
      <c r="Y66" s="109">
        <v>12</v>
      </c>
      <c r="Z66" s="109">
        <v>7</v>
      </c>
    </row>
    <row r="67" spans="1:26" x14ac:dyDescent="0.25">
      <c r="S67" s="112" t="s">
        <v>40</v>
      </c>
      <c r="T67" s="112"/>
      <c r="U67" s="109"/>
      <c r="V67" s="109">
        <v>13</v>
      </c>
      <c r="W67" s="109">
        <v>6</v>
      </c>
      <c r="X67" s="109">
        <v>84</v>
      </c>
      <c r="Y67" s="109">
        <v>8</v>
      </c>
      <c r="Z67" s="109">
        <v>5</v>
      </c>
    </row>
    <row r="68" spans="1:26" x14ac:dyDescent="0.25">
      <c r="S68" s="112" t="s">
        <v>41</v>
      </c>
      <c r="T68" s="112"/>
      <c r="U68" s="109"/>
      <c r="V68" s="109">
        <v>8</v>
      </c>
      <c r="W68" s="109">
        <v>15</v>
      </c>
      <c r="X68" s="109">
        <v>63</v>
      </c>
      <c r="Y68" s="109">
        <v>6</v>
      </c>
      <c r="Z68" s="109">
        <v>16</v>
      </c>
    </row>
    <row r="69" spans="1:26" x14ac:dyDescent="0.25">
      <c r="S69" s="112" t="s">
        <v>42</v>
      </c>
      <c r="T69" s="112"/>
      <c r="U69" s="109"/>
      <c r="V69" s="109">
        <v>17</v>
      </c>
      <c r="W69" s="109">
        <v>20</v>
      </c>
      <c r="X69" s="109">
        <v>38</v>
      </c>
      <c r="Y69" s="109">
        <v>25</v>
      </c>
      <c r="Z69" s="109">
        <v>19</v>
      </c>
    </row>
    <row r="70" spans="1:26" x14ac:dyDescent="0.25">
      <c r="S70" s="112" t="s">
        <v>43</v>
      </c>
      <c r="T70" s="112"/>
      <c r="U70" s="109"/>
      <c r="V70" s="109">
        <v>26</v>
      </c>
      <c r="W70" s="109">
        <v>33</v>
      </c>
      <c r="X70" s="109">
        <v>31</v>
      </c>
      <c r="Y70" s="109">
        <v>22</v>
      </c>
      <c r="Z70" s="109">
        <v>20</v>
      </c>
    </row>
    <row r="71" spans="1:26" x14ac:dyDescent="0.25">
      <c r="S71" s="112" t="s">
        <v>44</v>
      </c>
      <c r="T71" s="112"/>
      <c r="U71" s="109"/>
      <c r="V71" s="109">
        <v>25</v>
      </c>
      <c r="W71" s="109">
        <v>36</v>
      </c>
      <c r="X71" s="109">
        <v>41</v>
      </c>
      <c r="Y71" s="109">
        <v>25</v>
      </c>
      <c r="Z71" s="109">
        <v>35</v>
      </c>
    </row>
    <row r="72" spans="1:26" x14ac:dyDescent="0.25">
      <c r="S72" s="112" t="s">
        <v>45</v>
      </c>
      <c r="T72" s="112"/>
      <c r="U72" s="109"/>
      <c r="V72" s="109">
        <v>16</v>
      </c>
      <c r="W72" s="109">
        <v>14</v>
      </c>
      <c r="X72" s="109">
        <v>50</v>
      </c>
      <c r="Y72" s="109">
        <v>16</v>
      </c>
      <c r="Z72" s="109">
        <v>22</v>
      </c>
    </row>
    <row r="73" spans="1:26" x14ac:dyDescent="0.25">
      <c r="S73" s="112" t="s">
        <v>46</v>
      </c>
      <c r="T73" s="112"/>
      <c r="U73" s="109"/>
      <c r="V73" s="109">
        <v>40</v>
      </c>
      <c r="W73" s="109">
        <v>30</v>
      </c>
      <c r="X73" s="109">
        <v>33</v>
      </c>
      <c r="Y73" s="109">
        <v>30</v>
      </c>
      <c r="Z73" s="109">
        <v>32</v>
      </c>
    </row>
    <row r="74" spans="1:26" x14ac:dyDescent="0.25">
      <c r="S74" s="112" t="s">
        <v>47</v>
      </c>
      <c r="T74" s="112"/>
      <c r="U74" s="109"/>
      <c r="V74" s="109">
        <v>12</v>
      </c>
      <c r="W74" s="109">
        <v>19</v>
      </c>
      <c r="X74" s="109">
        <v>30</v>
      </c>
      <c r="Y74" s="109">
        <v>23</v>
      </c>
      <c r="Z74" s="109">
        <v>21</v>
      </c>
    </row>
    <row r="75" spans="1:26" x14ac:dyDescent="0.25">
      <c r="S75" s="112" t="s">
        <v>48</v>
      </c>
      <c r="T75" s="112"/>
      <c r="U75" s="109"/>
      <c r="V75" s="109">
        <v>10</v>
      </c>
      <c r="W75" s="109">
        <v>8</v>
      </c>
      <c r="X75" s="109">
        <v>14</v>
      </c>
      <c r="Y75" s="109">
        <v>18</v>
      </c>
      <c r="Z75" s="109">
        <v>11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4</v>
      </c>
      <c r="Y76" s="109">
        <v>0</v>
      </c>
      <c r="Z76" s="109">
        <v>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203</v>
      </c>
      <c r="W80" s="109">
        <v>198</v>
      </c>
      <c r="X80" s="109">
        <v>471</v>
      </c>
      <c r="Y80" s="109">
        <v>189</v>
      </c>
      <c r="Z80" s="109">
        <v>204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Wagait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17</v>
      </c>
      <c r="W83" s="109">
        <v>17</v>
      </c>
      <c r="X83" s="109">
        <v>16</v>
      </c>
      <c r="Y83" s="109">
        <v>14</v>
      </c>
      <c r="Z83" s="109">
        <v>15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6</v>
      </c>
      <c r="W84" s="109">
        <v>10</v>
      </c>
      <c r="X84" s="109">
        <v>8</v>
      </c>
      <c r="Y84" s="109">
        <v>7</v>
      </c>
      <c r="Z84" s="109">
        <v>13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29</v>
      </c>
      <c r="W85" s="109">
        <v>32</v>
      </c>
      <c r="X85" s="109">
        <v>23</v>
      </c>
      <c r="Y85" s="109">
        <v>29</v>
      </c>
      <c r="Z85" s="109">
        <v>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405</v>
      </c>
      <c r="D86" s="93">
        <f t="shared" ref="D86:D91" si="4">AD4</f>
        <v>6.8601583113456543E-2</v>
      </c>
      <c r="E86" s="94">
        <f t="shared" ref="E86:E91" si="5">AD4</f>
        <v>6.8601583113456543E-2</v>
      </c>
      <c r="F86" s="93">
        <f t="shared" ref="F86:F91" si="6">AF4</f>
        <v>4.9222797927461093E-2</v>
      </c>
      <c r="G86" s="94">
        <f t="shared" ref="G86:G91" si="7">AF4</f>
        <v>4.9222797927461093E-2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8</v>
      </c>
      <c r="W86" s="109">
        <v>6</v>
      </c>
      <c r="X86" s="109">
        <v>13</v>
      </c>
      <c r="Y86" s="109">
        <v>13</v>
      </c>
      <c r="Z86" s="109">
        <v>12</v>
      </c>
    </row>
    <row r="87" spans="1:30" ht="15" customHeight="1" x14ac:dyDescent="0.25">
      <c r="A87" s="95" t="s">
        <v>4</v>
      </c>
      <c r="B87" s="48"/>
      <c r="C87" s="56" t="str">
        <f t="shared" si="3"/>
        <v>201</v>
      </c>
      <c r="D87" s="93">
        <f t="shared" si="4"/>
        <v>8.0645161290322509E-2</v>
      </c>
      <c r="E87" s="94">
        <f t="shared" si="5"/>
        <v>8.0645161290322509E-2</v>
      </c>
      <c r="F87" s="93">
        <f t="shared" si="6"/>
        <v>8.6486486486486491E-2</v>
      </c>
      <c r="G87" s="94">
        <f t="shared" si="7"/>
        <v>8.6486486486486491E-2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7</v>
      </c>
      <c r="W87" s="109">
        <v>10</v>
      </c>
      <c r="X87" s="109">
        <v>6</v>
      </c>
      <c r="Y87" s="109">
        <v>8</v>
      </c>
      <c r="Z87" s="109">
        <v>9</v>
      </c>
    </row>
    <row r="88" spans="1:30" ht="15" customHeight="1" x14ac:dyDescent="0.25">
      <c r="A88" s="95" t="s">
        <v>5</v>
      </c>
      <c r="B88" s="48"/>
      <c r="C88" s="56" t="str">
        <f t="shared" si="3"/>
        <v>204</v>
      </c>
      <c r="D88" s="93">
        <f t="shared" si="4"/>
        <v>5.1546391752577359E-2</v>
      </c>
      <c r="E88" s="94">
        <f t="shared" si="5"/>
        <v>5.1546391752577359E-2</v>
      </c>
      <c r="F88" s="93">
        <f t="shared" si="6"/>
        <v>0</v>
      </c>
      <c r="G88" s="94">
        <f t="shared" si="7"/>
        <v>0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3</v>
      </c>
      <c r="W88" s="109">
        <v>7</v>
      </c>
      <c r="X88" s="109">
        <v>5</v>
      </c>
      <c r="Y88" s="109">
        <v>8</v>
      </c>
      <c r="Z88" s="109">
        <v>5</v>
      </c>
    </row>
    <row r="89" spans="1:30" ht="15" customHeight="1" x14ac:dyDescent="0.25">
      <c r="A89" s="48" t="s">
        <v>6</v>
      </c>
      <c r="B89" s="48"/>
      <c r="C89" s="56" t="str">
        <f t="shared" si="3"/>
        <v>268</v>
      </c>
      <c r="D89" s="93">
        <f t="shared" si="4"/>
        <v>4.6875E-2</v>
      </c>
      <c r="E89" s="94">
        <f t="shared" si="5"/>
        <v>4.6875E-2</v>
      </c>
      <c r="F89" s="93">
        <f t="shared" si="6"/>
        <v>6.7729083665338585E-2</v>
      </c>
      <c r="G89" s="94">
        <f t="shared" si="7"/>
        <v>6.7729083665338585E-2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16</v>
      </c>
      <c r="W89" s="109">
        <v>16</v>
      </c>
      <c r="X89" s="109">
        <v>15</v>
      </c>
      <c r="Y89" s="109">
        <v>18</v>
      </c>
      <c r="Z89" s="109">
        <v>17</v>
      </c>
    </row>
    <row r="90" spans="1:30" ht="15" customHeight="1" x14ac:dyDescent="0.25">
      <c r="A90" s="48" t="s">
        <v>98</v>
      </c>
      <c r="B90" s="48"/>
      <c r="C90" s="56" t="str">
        <f t="shared" si="3"/>
        <v>$54,757</v>
      </c>
      <c r="D90" s="93">
        <f t="shared" si="4"/>
        <v>1.930758517061304E-2</v>
      </c>
      <c r="E90" s="94">
        <f t="shared" si="5"/>
        <v>1.930758517061304E-2</v>
      </c>
      <c r="F90" s="93">
        <f t="shared" si="6"/>
        <v>9.0980409790550887E-3</v>
      </c>
      <c r="G90" s="94">
        <f t="shared" si="7"/>
        <v>9.0980409790550887E-3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13</v>
      </c>
      <c r="W90" s="109">
        <v>12</v>
      </c>
      <c r="X90" s="109">
        <v>20</v>
      </c>
      <c r="Y90" s="109">
        <v>15</v>
      </c>
      <c r="Z90" s="109">
        <v>12</v>
      </c>
    </row>
    <row r="91" spans="1:30" ht="15" customHeight="1" x14ac:dyDescent="0.25">
      <c r="A91" s="48" t="s">
        <v>7</v>
      </c>
      <c r="B91" s="48"/>
      <c r="C91" s="56" t="str">
        <f t="shared" si="3"/>
        <v>$18.7 mil</v>
      </c>
      <c r="D91" s="93">
        <f t="shared" si="4"/>
        <v>8.6257340036989705E-2</v>
      </c>
      <c r="E91" s="94">
        <f t="shared" si="5"/>
        <v>8.6257340036989705E-2</v>
      </c>
      <c r="F91" s="93">
        <f t="shared" si="6"/>
        <v>0.13007698677184609</v>
      </c>
      <c r="G91" s="94">
        <f t="shared" si="7"/>
        <v>0.13007698677184609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123</v>
      </c>
      <c r="W91" s="109">
        <v>135</v>
      </c>
      <c r="X91" s="109">
        <v>124</v>
      </c>
      <c r="Y91" s="109">
        <v>126</v>
      </c>
      <c r="Z91" s="109">
        <v>136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15</v>
      </c>
      <c r="W93" s="109">
        <v>20</v>
      </c>
      <c r="X93" s="109">
        <v>21</v>
      </c>
      <c r="Y93" s="109">
        <v>25</v>
      </c>
      <c r="Z93" s="109">
        <v>18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28</v>
      </c>
      <c r="W94" s="109">
        <v>34</v>
      </c>
      <c r="X94" s="109">
        <v>31</v>
      </c>
      <c r="Y94" s="109">
        <v>28</v>
      </c>
      <c r="Z94" s="109">
        <v>29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10</v>
      </c>
      <c r="W95" s="109">
        <v>5</v>
      </c>
      <c r="X95" s="109">
        <v>6</v>
      </c>
      <c r="Y95" s="109">
        <v>5</v>
      </c>
      <c r="Z95" s="109">
        <v>3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16</v>
      </c>
      <c r="W96" s="109">
        <v>17</v>
      </c>
      <c r="X96" s="109">
        <v>17</v>
      </c>
      <c r="Y96" s="109">
        <v>15</v>
      </c>
      <c r="Z96" s="109">
        <v>17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27</v>
      </c>
      <c r="W97" s="109">
        <v>26</v>
      </c>
      <c r="X97" s="109">
        <v>28</v>
      </c>
      <c r="Y97" s="109">
        <v>24</v>
      </c>
      <c r="Z97" s="109">
        <v>19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12</v>
      </c>
      <c r="W98" s="109">
        <v>11</v>
      </c>
      <c r="X98" s="109">
        <v>9</v>
      </c>
      <c r="Y98" s="109">
        <v>11</v>
      </c>
      <c r="Z98" s="109">
        <v>12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3</v>
      </c>
    </row>
    <row r="100" spans="1:32" ht="15" customHeight="1" x14ac:dyDescent="0.25">
      <c r="S100" s="112" t="s">
        <v>58</v>
      </c>
      <c r="T100" s="112"/>
      <c r="U100" s="109"/>
      <c r="V100" s="109">
        <v>4</v>
      </c>
      <c r="W100" s="109">
        <v>10</v>
      </c>
      <c r="X100" s="109">
        <v>3</v>
      </c>
      <c r="Y100" s="109">
        <v>0</v>
      </c>
      <c r="Z100" s="109">
        <v>4</v>
      </c>
    </row>
    <row r="101" spans="1:32" x14ac:dyDescent="0.25">
      <c r="A101" s="16"/>
      <c r="S101" s="115" t="s">
        <v>53</v>
      </c>
      <c r="T101" s="115"/>
      <c r="U101" s="109"/>
      <c r="V101" s="109">
        <v>130</v>
      </c>
      <c r="W101" s="109">
        <v>138</v>
      </c>
      <c r="X101" s="109">
        <v>131</v>
      </c>
      <c r="Y101" s="109">
        <v>126</v>
      </c>
      <c r="Z101" s="109">
        <v>135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244</v>
      </c>
      <c r="W104" s="109">
        <v>253</v>
      </c>
      <c r="X104" s="109">
        <v>234</v>
      </c>
      <c r="Y104" s="109">
        <v>252</v>
      </c>
      <c r="Z104" s="109">
        <v>252</v>
      </c>
      <c r="AB104" s="106" t="str">
        <f>TEXT(Z104,"###,###")</f>
        <v>252</v>
      </c>
      <c r="AD104" s="127">
        <f>Z104/($Z$4)*100</f>
        <v>62.222222222222221</v>
      </c>
      <c r="AF104" s="106"/>
    </row>
    <row r="105" spans="1:32" x14ac:dyDescent="0.25">
      <c r="S105" s="112" t="s">
        <v>17</v>
      </c>
      <c r="T105" s="112"/>
      <c r="U105" s="109"/>
      <c r="V105" s="109">
        <v>93</v>
      </c>
      <c r="W105" s="109">
        <v>106</v>
      </c>
      <c r="X105" s="109">
        <v>123</v>
      </c>
      <c r="Y105" s="109">
        <v>125</v>
      </c>
      <c r="Z105" s="109">
        <v>124</v>
      </c>
      <c r="AB105" s="106" t="str">
        <f>TEXT(Z105,"###,###")</f>
        <v>124</v>
      </c>
      <c r="AD105" s="127">
        <f>Z105/($Z$4)*100</f>
        <v>30.617283950617285</v>
      </c>
      <c r="AF105" s="106"/>
    </row>
    <row r="106" spans="1:32" x14ac:dyDescent="0.25">
      <c r="S106" s="115" t="s">
        <v>53</v>
      </c>
      <c r="T106" s="115"/>
      <c r="U106" s="117"/>
      <c r="V106" s="117">
        <v>337</v>
      </c>
      <c r="W106" s="117">
        <v>359</v>
      </c>
      <c r="X106" s="117">
        <v>357</v>
      </c>
      <c r="Y106" s="117">
        <v>377</v>
      </c>
      <c r="Z106" s="117">
        <v>376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53</v>
      </c>
      <c r="W108" s="109">
        <v>58</v>
      </c>
      <c r="X108" s="109">
        <v>46</v>
      </c>
      <c r="Y108" s="109">
        <v>49</v>
      </c>
      <c r="Z108" s="109">
        <v>52</v>
      </c>
      <c r="AB108" s="106" t="str">
        <f>TEXT(Z108,"###,###")</f>
        <v>52</v>
      </c>
      <c r="AD108" s="127">
        <f>Z108/($Z$4)*100</f>
        <v>12.839506172839506</v>
      </c>
      <c r="AF108" s="106"/>
    </row>
    <row r="109" spans="1:32" x14ac:dyDescent="0.25">
      <c r="S109" s="112" t="s">
        <v>20</v>
      </c>
      <c r="T109" s="112"/>
      <c r="U109" s="109"/>
      <c r="V109" s="109">
        <v>65</v>
      </c>
      <c r="W109" s="109">
        <v>69</v>
      </c>
      <c r="X109" s="109">
        <v>75</v>
      </c>
      <c r="Y109" s="109">
        <v>77</v>
      </c>
      <c r="Z109" s="109">
        <v>93</v>
      </c>
      <c r="AB109" s="106" t="str">
        <f>TEXT(Z109,"###,###")</f>
        <v>93</v>
      </c>
      <c r="AD109" s="127">
        <f>Z109/($Z$4)*100</f>
        <v>22.962962962962962</v>
      </c>
      <c r="AF109" s="106"/>
    </row>
    <row r="110" spans="1:32" x14ac:dyDescent="0.25">
      <c r="S110" s="112" t="s">
        <v>21</v>
      </c>
      <c r="T110" s="112"/>
      <c r="U110" s="109"/>
      <c r="V110" s="109">
        <v>77</v>
      </c>
      <c r="W110" s="109">
        <v>84</v>
      </c>
      <c r="X110" s="109">
        <v>87</v>
      </c>
      <c r="Y110" s="109">
        <v>74</v>
      </c>
      <c r="Z110" s="109">
        <v>79</v>
      </c>
      <c r="AB110" s="106" t="str">
        <f>TEXT(Z110,"###,###")</f>
        <v>79</v>
      </c>
      <c r="AD110" s="127">
        <f>Z110/($Z$4)*100</f>
        <v>19.506172839506171</v>
      </c>
      <c r="AF110" s="106"/>
    </row>
    <row r="111" spans="1:32" x14ac:dyDescent="0.25">
      <c r="S111" s="112" t="s">
        <v>22</v>
      </c>
      <c r="T111" s="112"/>
      <c r="U111" s="109"/>
      <c r="V111" s="109">
        <v>144</v>
      </c>
      <c r="W111" s="109">
        <v>143</v>
      </c>
      <c r="X111" s="109">
        <v>152</v>
      </c>
      <c r="Y111" s="109">
        <v>150</v>
      </c>
      <c r="Z111" s="109">
        <v>158</v>
      </c>
      <c r="AB111" s="106" t="str">
        <f>TEXT(Z111,"###,###")</f>
        <v>158</v>
      </c>
      <c r="AD111" s="127">
        <f>Z111/($Z$4)*100</f>
        <v>39.012345679012341</v>
      </c>
      <c r="AF111" s="106"/>
    </row>
    <row r="112" spans="1:32" x14ac:dyDescent="0.25">
      <c r="S112" s="115" t="s">
        <v>53</v>
      </c>
      <c r="T112" s="115"/>
      <c r="U112" s="109"/>
      <c r="V112" s="109">
        <v>383</v>
      </c>
      <c r="W112" s="109">
        <v>409</v>
      </c>
      <c r="X112" s="109">
        <v>380</v>
      </c>
      <c r="Y112" s="109">
        <v>375</v>
      </c>
      <c r="Z112" s="109">
        <v>405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46.01</v>
      </c>
      <c r="W118" s="128">
        <v>47.86</v>
      </c>
      <c r="X118" s="128">
        <v>47.85</v>
      </c>
      <c r="Y118" s="128">
        <v>48.19</v>
      </c>
      <c r="Z118" s="128">
        <v>48.73</v>
      </c>
      <c r="AB118" s="106" t="str">
        <f>TEXT(Z118,"##.0")</f>
        <v>48.7</v>
      </c>
    </row>
    <row r="120" spans="19:32" x14ac:dyDescent="0.25">
      <c r="S120" s="98" t="s">
        <v>100</v>
      </c>
      <c r="T120" s="109"/>
      <c r="U120" s="109"/>
      <c r="V120" s="109">
        <v>210</v>
      </c>
      <c r="W120" s="109">
        <v>231</v>
      </c>
      <c r="X120" s="109">
        <v>214</v>
      </c>
      <c r="Y120" s="109">
        <v>209</v>
      </c>
      <c r="Z120" s="109">
        <v>220</v>
      </c>
      <c r="AB120" s="106" t="str">
        <f>TEXT(Z120,"###,###")</f>
        <v>220</v>
      </c>
    </row>
    <row r="121" spans="19:32" x14ac:dyDescent="0.25">
      <c r="S121" s="98" t="s">
        <v>101</v>
      </c>
      <c r="T121" s="109"/>
      <c r="U121" s="109"/>
      <c r="V121" s="109">
        <v>17</v>
      </c>
      <c r="W121" s="109">
        <v>15</v>
      </c>
      <c r="X121" s="109">
        <v>15</v>
      </c>
      <c r="Y121" s="109">
        <v>18</v>
      </c>
      <c r="Z121" s="109">
        <v>22</v>
      </c>
      <c r="AB121" s="106" t="str">
        <f>TEXT(Z121,"###,###")</f>
        <v>22</v>
      </c>
    </row>
    <row r="122" spans="19:32" x14ac:dyDescent="0.25">
      <c r="S122" s="98" t="s">
        <v>102</v>
      </c>
      <c r="T122" s="109"/>
      <c r="U122" s="109"/>
      <c r="V122" s="109">
        <v>18</v>
      </c>
      <c r="W122" s="109">
        <v>28</v>
      </c>
      <c r="X122" s="109">
        <v>22</v>
      </c>
      <c r="Y122" s="109">
        <v>24</v>
      </c>
      <c r="Z122" s="109">
        <v>27</v>
      </c>
      <c r="AB122" s="106" t="str">
        <f>TEXT(Z122,"###,###")</f>
        <v>27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228</v>
      </c>
      <c r="W124" s="109">
        <v>259</v>
      </c>
      <c r="X124" s="109">
        <v>236</v>
      </c>
      <c r="Y124" s="109">
        <v>233</v>
      </c>
      <c r="Z124" s="109">
        <v>247</v>
      </c>
      <c r="AB124" s="106" t="str">
        <f>TEXT(Z124,"###,###")</f>
        <v>247</v>
      </c>
      <c r="AD124" s="124">
        <f>Z124/$Z$7*100</f>
        <v>92.164179104477611</v>
      </c>
    </row>
    <row r="125" spans="19:32" x14ac:dyDescent="0.25">
      <c r="S125" s="98" t="s">
        <v>104</v>
      </c>
      <c r="T125" s="109"/>
      <c r="U125" s="109"/>
      <c r="V125" s="109">
        <v>35</v>
      </c>
      <c r="W125" s="109">
        <v>43</v>
      </c>
      <c r="X125" s="109">
        <v>37</v>
      </c>
      <c r="Y125" s="109">
        <v>42</v>
      </c>
      <c r="Z125" s="109">
        <v>49</v>
      </c>
      <c r="AB125" s="106" t="str">
        <f>TEXT(Z125,"###,###")</f>
        <v>49</v>
      </c>
      <c r="AD125" s="124">
        <f>Z125/$Z$7*100</f>
        <v>18.28358208955224</v>
      </c>
    </row>
    <row r="127" spans="19:32" x14ac:dyDescent="0.25">
      <c r="S127" s="98" t="s">
        <v>105</v>
      </c>
      <c r="T127" s="109"/>
      <c r="U127" s="109"/>
      <c r="V127" s="109">
        <v>120</v>
      </c>
      <c r="W127" s="109">
        <v>136</v>
      </c>
      <c r="X127" s="109">
        <v>128</v>
      </c>
      <c r="Y127" s="109">
        <v>126</v>
      </c>
      <c r="Z127" s="109">
        <v>137</v>
      </c>
      <c r="AB127" s="106" t="str">
        <f>TEXT(Z127,"###,###")</f>
        <v>137</v>
      </c>
      <c r="AD127" s="124">
        <f>Z127/$Z$7*100</f>
        <v>51.119402985074622</v>
      </c>
    </row>
    <row r="128" spans="19:32" x14ac:dyDescent="0.25">
      <c r="S128" s="98" t="s">
        <v>106</v>
      </c>
      <c r="T128" s="109"/>
      <c r="U128" s="109"/>
      <c r="V128" s="109">
        <v>128</v>
      </c>
      <c r="W128" s="109">
        <v>133</v>
      </c>
      <c r="X128" s="109">
        <v>127</v>
      </c>
      <c r="Y128" s="109">
        <v>123</v>
      </c>
      <c r="Z128" s="109">
        <v>132</v>
      </c>
      <c r="AB128" s="106" t="str">
        <f>TEXT(Z128,"###,###")</f>
        <v>132</v>
      </c>
      <c r="AD128" s="124">
        <f>Z128/$Z$7*100</f>
        <v>49.253731343283583</v>
      </c>
    </row>
    <row r="130" spans="19:20" x14ac:dyDescent="0.25">
      <c r="S130" s="98" t="s">
        <v>158</v>
      </c>
      <c r="T130" s="124">
        <v>82.089552238805979</v>
      </c>
    </row>
    <row r="131" spans="19:20" x14ac:dyDescent="0.25">
      <c r="S131" s="98" t="s">
        <v>159</v>
      </c>
      <c r="T131" s="124">
        <v>8.2089552238805972</v>
      </c>
    </row>
    <row r="132" spans="19:20" x14ac:dyDescent="0.25">
      <c r="S132" s="98" t="s">
        <v>160</v>
      </c>
      <c r="T132" s="124">
        <v>10.074626865671641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B01DFF-C249-4EBF-B219-06CEDC4CBC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16EF8DB-B9E6-4A09-99B5-C2759D22D00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7B4E10F-CEE3-431E-9FD0-B82C8ACD37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EBC3E9-E766-4879-8934-87399A5F12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24BB-8EC5-4CD5-981F-0AE7BF54E4F1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123</v>
      </c>
      <c r="T1" s="96"/>
      <c r="U1" s="96"/>
      <c r="V1" s="96"/>
      <c r="W1" s="96"/>
      <c r="X1" s="96"/>
      <c r="Y1" s="97" t="s">
        <v>152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123</v>
      </c>
      <c r="Y3" s="102" t="s">
        <v>152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13.17 West Arnhem,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989</v>
      </c>
      <c r="W4" s="105">
        <v>1901</v>
      </c>
      <c r="X4" s="105">
        <v>1564</v>
      </c>
      <c r="Y4" s="105">
        <v>1911</v>
      </c>
      <c r="Z4" s="105">
        <v>1890</v>
      </c>
      <c r="AB4" s="106" t="str">
        <f>TEXT(Z4,"###,###")</f>
        <v>1,890</v>
      </c>
      <c r="AD4" s="107">
        <f>Z4/Y4-1</f>
        <v>-1.098901098901095E-2</v>
      </c>
      <c r="AF4" s="107">
        <f>Z4/V4-1</f>
        <v>0.91102123356926179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531</v>
      </c>
      <c r="W5" s="105">
        <v>1041</v>
      </c>
      <c r="X5" s="105">
        <v>861</v>
      </c>
      <c r="Y5" s="105">
        <v>1053</v>
      </c>
      <c r="Z5" s="105">
        <v>956</v>
      </c>
      <c r="AB5" s="106" t="str">
        <f>TEXT(Z5,"###,###")</f>
        <v>956</v>
      </c>
      <c r="AD5" s="107">
        <f t="shared" ref="AD5:AD9" si="0">Z5/Y5-1</f>
        <v>-9.2117758784425408E-2</v>
      </c>
      <c r="AF5" s="107">
        <f t="shared" ref="AF5:AF9" si="1">Z5/V5-1</f>
        <v>0.80037664783427487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455</v>
      </c>
      <c r="W6" s="105">
        <v>861</v>
      </c>
      <c r="X6" s="105">
        <v>707</v>
      </c>
      <c r="Y6" s="105">
        <v>861</v>
      </c>
      <c r="Z6" s="105">
        <v>920</v>
      </c>
      <c r="AB6" s="106" t="str">
        <f>TEXT(Z6,"###,###")</f>
        <v>920</v>
      </c>
      <c r="AD6" s="107">
        <f t="shared" si="0"/>
        <v>6.8524970963995457E-2</v>
      </c>
      <c r="AF6" s="107">
        <f t="shared" si="1"/>
        <v>1.0219780219780219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692</v>
      </c>
      <c r="W7" s="105">
        <v>1354</v>
      </c>
      <c r="X7" s="105">
        <v>1074</v>
      </c>
      <c r="Y7" s="105">
        <v>1377</v>
      </c>
      <c r="Z7" s="105">
        <v>1274</v>
      </c>
      <c r="AB7" s="106" t="str">
        <f>TEXT(Z7,"###,###")</f>
        <v>1,274</v>
      </c>
      <c r="AD7" s="107">
        <f t="shared" si="0"/>
        <v>-7.4800290486565002E-2</v>
      </c>
      <c r="AF7" s="107">
        <f t="shared" si="1"/>
        <v>0.84104046242774566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1,890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1,274</v>
      </c>
      <c r="P8" s="64"/>
      <c r="S8" s="104" t="s">
        <v>84</v>
      </c>
      <c r="T8" s="105"/>
      <c r="U8" s="105"/>
      <c r="V8" s="105">
        <v>54277.04</v>
      </c>
      <c r="W8" s="105">
        <v>39694.080000000002</v>
      </c>
      <c r="X8" s="105">
        <v>39879.53</v>
      </c>
      <c r="Y8" s="105">
        <v>25942.42</v>
      </c>
      <c r="Z8" s="105">
        <v>26176.94</v>
      </c>
      <c r="AB8" s="106" t="str">
        <f>TEXT(Z8,"$###,###")</f>
        <v>$26,177</v>
      </c>
      <c r="AD8" s="107">
        <f t="shared" si="0"/>
        <v>9.0400201677407477E-3</v>
      </c>
      <c r="AF8" s="107">
        <f t="shared" si="1"/>
        <v>-0.51771614664322163</v>
      </c>
    </row>
    <row r="9" spans="1:32" x14ac:dyDescent="0.25">
      <c r="A9" s="29" t="s">
        <v>14</v>
      </c>
      <c r="B9" s="68"/>
      <c r="C9" s="69"/>
      <c r="D9" s="70">
        <f>AD104</f>
        <v>59.365079365079367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52.982731554160125</v>
      </c>
      <c r="P9" s="71" t="s">
        <v>85</v>
      </c>
      <c r="S9" s="104" t="s">
        <v>7</v>
      </c>
      <c r="T9" s="105"/>
      <c r="U9" s="105"/>
      <c r="V9" s="105">
        <v>46889612</v>
      </c>
      <c r="W9" s="105">
        <v>69374542</v>
      </c>
      <c r="X9" s="105">
        <v>61276558</v>
      </c>
      <c r="Y9" s="105">
        <v>69419799</v>
      </c>
      <c r="Z9" s="105">
        <v>63706631</v>
      </c>
      <c r="AB9" s="106" t="str">
        <f>TEXT(Z9/1000000,"$#,###.0")&amp;" mil"</f>
        <v>$63.7 mil</v>
      </c>
      <c r="AD9" s="107">
        <f t="shared" si="0"/>
        <v>-8.2298826592684282E-2</v>
      </c>
      <c r="AF9" s="107">
        <f t="shared" si="1"/>
        <v>0.35865127226900495</v>
      </c>
    </row>
    <row r="10" spans="1:32" x14ac:dyDescent="0.25">
      <c r="A10" s="29" t="s">
        <v>17</v>
      </c>
      <c r="B10" s="68"/>
      <c r="C10" s="69"/>
      <c r="D10" s="70">
        <f>AD105</f>
        <v>38.888888888888893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45.761381475667193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97.645211930926209</v>
      </c>
      <c r="P11" s="71" t="s">
        <v>85</v>
      </c>
      <c r="S11" s="104" t="s">
        <v>29</v>
      </c>
      <c r="T11" s="109"/>
      <c r="U11" s="109"/>
      <c r="V11" s="109">
        <v>963</v>
      </c>
      <c r="W11" s="109">
        <v>1864</v>
      </c>
      <c r="X11" s="109">
        <v>1525</v>
      </c>
      <c r="Y11" s="109">
        <v>1877</v>
      </c>
      <c r="Z11" s="109">
        <v>1860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0.5494505494505495</v>
      </c>
      <c r="P12" s="71" t="s">
        <v>85</v>
      </c>
      <c r="S12" s="104" t="s">
        <v>30</v>
      </c>
      <c r="T12" s="109"/>
      <c r="U12" s="109"/>
      <c r="V12" s="109">
        <v>29</v>
      </c>
      <c r="W12" s="109">
        <v>40</v>
      </c>
      <c r="X12" s="109">
        <v>37</v>
      </c>
      <c r="Y12" s="109">
        <v>36</v>
      </c>
      <c r="Z12" s="109">
        <v>30</v>
      </c>
    </row>
    <row r="13" spans="1:32" ht="15" customHeight="1" x14ac:dyDescent="0.25">
      <c r="A13" s="29" t="s">
        <v>19</v>
      </c>
      <c r="B13" s="69"/>
      <c r="C13" s="69"/>
      <c r="D13" s="70">
        <f>AD108</f>
        <v>4.1798941798941804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1.805337519623234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14.656084656084655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39.2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41.798941798941797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23.5062893081761</v>
      </c>
      <c r="P15" s="71" t="s">
        <v>85</v>
      </c>
      <c r="S15" s="112" t="s">
        <v>61</v>
      </c>
      <c r="T15" s="112"/>
      <c r="U15" s="113"/>
      <c r="V15" s="113">
        <v>30</v>
      </c>
      <c r="W15" s="113">
        <v>50</v>
      </c>
      <c r="X15" s="113">
        <v>62</v>
      </c>
      <c r="Y15" s="109">
        <v>173</v>
      </c>
      <c r="Z15" s="109">
        <v>236</v>
      </c>
      <c r="AB15" s="114">
        <f t="shared" ref="AB15:AB34" si="2">IF(Z15="np",0,Z15/$Z$34)</f>
        <v>0.12486772486772486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38.465608465608462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76.493710691823907</v>
      </c>
      <c r="P16" s="36" t="s">
        <v>85</v>
      </c>
      <c r="S16" s="112" t="s">
        <v>62</v>
      </c>
      <c r="T16" s="112"/>
      <c r="U16" s="113"/>
      <c r="V16" s="113">
        <v>136</v>
      </c>
      <c r="W16" s="113">
        <v>164</v>
      </c>
      <c r="X16" s="113">
        <v>160</v>
      </c>
      <c r="Y16" s="109">
        <v>141</v>
      </c>
      <c r="Z16" s="109">
        <v>87</v>
      </c>
      <c r="AB16" s="114">
        <f t="shared" si="2"/>
        <v>4.6031746031746035E-2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19</v>
      </c>
      <c r="W17" s="113">
        <v>15</v>
      </c>
      <c r="X17" s="113">
        <v>8</v>
      </c>
      <c r="Y17" s="109">
        <v>6</v>
      </c>
      <c r="Z17" s="109">
        <v>16</v>
      </c>
      <c r="AB17" s="114">
        <f t="shared" si="2"/>
        <v>8.4656084656084662E-3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11</v>
      </c>
      <c r="W18" s="113">
        <v>9</v>
      </c>
      <c r="X18" s="113">
        <v>6</v>
      </c>
      <c r="Y18" s="109">
        <v>9</v>
      </c>
      <c r="Z18" s="109">
        <v>10</v>
      </c>
      <c r="AB18" s="114">
        <f t="shared" si="2"/>
        <v>5.2910052910052907E-3</v>
      </c>
    </row>
    <row r="19" spans="1:28" x14ac:dyDescent="0.25">
      <c r="A19" s="60" t="str">
        <f>$S$1&amp;" ("&amp;$V$2&amp;" to "&amp;$Z$2&amp;")"</f>
        <v>West Arnhem (2016-17 to 2020-21)</v>
      </c>
      <c r="B19" s="60"/>
      <c r="C19" s="60"/>
      <c r="D19" s="60"/>
      <c r="E19" s="60"/>
      <c r="F19" s="60"/>
      <c r="G19" s="60" t="str">
        <f>$S$1&amp;" ("&amp;$V$2&amp;" to "&amp;$Z$2&amp;")"</f>
        <v>West Arnhem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34</v>
      </c>
      <c r="W19" s="113">
        <v>78</v>
      </c>
      <c r="X19" s="113">
        <v>60</v>
      </c>
      <c r="Y19" s="109">
        <v>58</v>
      </c>
      <c r="Z19" s="109">
        <v>53</v>
      </c>
      <c r="AB19" s="114">
        <f t="shared" si="2"/>
        <v>2.8042328042328042E-2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14</v>
      </c>
      <c r="X20" s="113">
        <v>41</v>
      </c>
      <c r="Y20" s="109">
        <v>67</v>
      </c>
      <c r="Z20" s="109">
        <v>45</v>
      </c>
      <c r="AB20" s="114">
        <f t="shared" si="2"/>
        <v>2.3809523809523808E-2</v>
      </c>
    </row>
    <row r="21" spans="1:28" x14ac:dyDescent="0.25">
      <c r="S21" s="112" t="s">
        <v>67</v>
      </c>
      <c r="T21" s="112"/>
      <c r="U21" s="113"/>
      <c r="V21" s="113">
        <v>54</v>
      </c>
      <c r="W21" s="113">
        <v>154</v>
      </c>
      <c r="X21" s="113">
        <v>102</v>
      </c>
      <c r="Y21" s="109">
        <v>143</v>
      </c>
      <c r="Z21" s="109">
        <v>176</v>
      </c>
      <c r="AB21" s="114">
        <f t="shared" si="2"/>
        <v>9.3121693121693119E-2</v>
      </c>
    </row>
    <row r="22" spans="1:28" x14ac:dyDescent="0.25">
      <c r="S22" s="112" t="s">
        <v>68</v>
      </c>
      <c r="T22" s="112"/>
      <c r="U22" s="113"/>
      <c r="V22" s="113">
        <v>167</v>
      </c>
      <c r="W22" s="113">
        <v>315</v>
      </c>
      <c r="X22" s="113">
        <v>235</v>
      </c>
      <c r="Y22" s="109">
        <v>286</v>
      </c>
      <c r="Z22" s="109">
        <v>217</v>
      </c>
      <c r="AB22" s="114">
        <f t="shared" si="2"/>
        <v>0.11481481481481481</v>
      </c>
    </row>
    <row r="23" spans="1:28" x14ac:dyDescent="0.25">
      <c r="S23" s="112" t="s">
        <v>69</v>
      </c>
      <c r="T23" s="112"/>
      <c r="U23" s="113"/>
      <c r="V23" s="113">
        <v>23</v>
      </c>
      <c r="W23" s="113">
        <v>30</v>
      </c>
      <c r="X23" s="113">
        <v>23</v>
      </c>
      <c r="Y23" s="109">
        <v>26</v>
      </c>
      <c r="Z23" s="109">
        <v>21</v>
      </c>
      <c r="AB23" s="114">
        <f t="shared" si="2"/>
        <v>1.1111111111111112E-2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13</v>
      </c>
      <c r="X24" s="113">
        <v>29</v>
      </c>
      <c r="Y24" s="109">
        <v>8</v>
      </c>
      <c r="Z24" s="109">
        <v>2</v>
      </c>
      <c r="AB24" s="114">
        <f t="shared" si="2"/>
        <v>1.0582010582010583E-3</v>
      </c>
    </row>
    <row r="25" spans="1:28" x14ac:dyDescent="0.25">
      <c r="S25" s="112" t="s">
        <v>71</v>
      </c>
      <c r="T25" s="112"/>
      <c r="U25" s="113"/>
      <c r="V25" s="113">
        <v>6</v>
      </c>
      <c r="W25" s="113">
        <v>17</v>
      </c>
      <c r="X25" s="113">
        <v>13</v>
      </c>
      <c r="Y25" s="109">
        <v>8</v>
      </c>
      <c r="Z25" s="109">
        <v>9</v>
      </c>
      <c r="AB25" s="114">
        <f t="shared" si="2"/>
        <v>4.7619047619047623E-3</v>
      </c>
    </row>
    <row r="26" spans="1:28" x14ac:dyDescent="0.25">
      <c r="S26" s="112" t="s">
        <v>72</v>
      </c>
      <c r="T26" s="112"/>
      <c r="U26" s="113"/>
      <c r="V26" s="113">
        <v>3</v>
      </c>
      <c r="W26" s="113">
        <v>12</v>
      </c>
      <c r="X26" s="113">
        <v>6</v>
      </c>
      <c r="Y26" s="109">
        <v>8</v>
      </c>
      <c r="Z26" s="109">
        <v>8</v>
      </c>
      <c r="AB26" s="114">
        <f t="shared" si="2"/>
        <v>4.2328042328042331E-3</v>
      </c>
    </row>
    <row r="27" spans="1:28" x14ac:dyDescent="0.25">
      <c r="S27" s="112" t="s">
        <v>73</v>
      </c>
      <c r="T27" s="112"/>
      <c r="U27" s="113"/>
      <c r="V27" s="113">
        <v>33</v>
      </c>
      <c r="W27" s="113">
        <v>26</v>
      </c>
      <c r="X27" s="113">
        <v>27</v>
      </c>
      <c r="Y27" s="109">
        <v>41</v>
      </c>
      <c r="Z27" s="109">
        <v>41</v>
      </c>
      <c r="AB27" s="114">
        <f t="shared" si="2"/>
        <v>2.1693121693121695E-2</v>
      </c>
    </row>
    <row r="28" spans="1:28" x14ac:dyDescent="0.25">
      <c r="S28" s="112" t="s">
        <v>74</v>
      </c>
      <c r="T28" s="112"/>
      <c r="U28" s="113"/>
      <c r="V28" s="113">
        <v>55</v>
      </c>
      <c r="W28" s="113">
        <v>88</v>
      </c>
      <c r="X28" s="113">
        <v>71</v>
      </c>
      <c r="Y28" s="109">
        <v>69</v>
      </c>
      <c r="Z28" s="109">
        <v>64</v>
      </c>
      <c r="AB28" s="114">
        <f t="shared" si="2"/>
        <v>3.3862433862433865E-2</v>
      </c>
    </row>
    <row r="29" spans="1:28" x14ac:dyDescent="0.25">
      <c r="S29" s="112" t="s">
        <v>75</v>
      </c>
      <c r="T29" s="112"/>
      <c r="U29" s="113"/>
      <c r="V29" s="113">
        <v>120</v>
      </c>
      <c r="W29" s="113">
        <v>248</v>
      </c>
      <c r="X29" s="113">
        <v>227</v>
      </c>
      <c r="Y29" s="109">
        <v>229</v>
      </c>
      <c r="Z29" s="109">
        <v>257</v>
      </c>
      <c r="AB29" s="114">
        <f t="shared" si="2"/>
        <v>0.13597883597883598</v>
      </c>
    </row>
    <row r="30" spans="1:28" x14ac:dyDescent="0.25">
      <c r="S30" s="112" t="s">
        <v>76</v>
      </c>
      <c r="T30" s="112"/>
      <c r="U30" s="113"/>
      <c r="V30" s="113">
        <v>63</v>
      </c>
      <c r="W30" s="113">
        <v>158</v>
      </c>
      <c r="X30" s="113">
        <v>142</v>
      </c>
      <c r="Y30" s="109">
        <v>197</v>
      </c>
      <c r="Z30" s="109">
        <v>227</v>
      </c>
      <c r="AB30" s="114">
        <f t="shared" si="2"/>
        <v>0.1201058201058201</v>
      </c>
    </row>
    <row r="31" spans="1:28" x14ac:dyDescent="0.25">
      <c r="S31" s="112" t="s">
        <v>77</v>
      </c>
      <c r="T31" s="112"/>
      <c r="U31" s="113"/>
      <c r="V31" s="113">
        <v>31</v>
      </c>
      <c r="W31" s="113">
        <v>39</v>
      </c>
      <c r="X31" s="113">
        <v>101</v>
      </c>
      <c r="Y31" s="109">
        <v>115</v>
      </c>
      <c r="Z31" s="109">
        <v>109</v>
      </c>
      <c r="AB31" s="114">
        <f t="shared" si="2"/>
        <v>5.7671957671957673E-2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45</v>
      </c>
      <c r="W32" s="113">
        <v>112</v>
      </c>
      <c r="X32" s="113">
        <v>56</v>
      </c>
      <c r="Y32" s="109">
        <v>106</v>
      </c>
      <c r="Z32" s="109">
        <v>98</v>
      </c>
      <c r="AB32" s="114">
        <f t="shared" si="2"/>
        <v>5.185185185185185E-2</v>
      </c>
    </row>
    <row r="33" spans="19:32" x14ac:dyDescent="0.25">
      <c r="S33" s="112" t="s">
        <v>79</v>
      </c>
      <c r="T33" s="112"/>
      <c r="U33" s="113"/>
      <c r="V33" s="113">
        <v>95</v>
      </c>
      <c r="W33" s="113">
        <v>226</v>
      </c>
      <c r="X33" s="113">
        <v>146</v>
      </c>
      <c r="Y33" s="109">
        <v>232</v>
      </c>
      <c r="Z33" s="109">
        <v>208</v>
      </c>
      <c r="AB33" s="114">
        <f t="shared" si="2"/>
        <v>0.11005291005291006</v>
      </c>
    </row>
    <row r="34" spans="19:32" x14ac:dyDescent="0.25">
      <c r="S34" s="115" t="s">
        <v>53</v>
      </c>
      <c r="T34" s="115"/>
      <c r="U34" s="116"/>
      <c r="V34" s="116">
        <v>984</v>
      </c>
      <c r="W34" s="116">
        <v>1904</v>
      </c>
      <c r="X34" s="116">
        <v>1565</v>
      </c>
      <c r="Y34" s="117">
        <v>1914</v>
      </c>
      <c r="Z34" s="117">
        <v>1890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581</v>
      </c>
      <c r="W37" s="109">
        <v>1136</v>
      </c>
      <c r="X37" s="109">
        <v>843</v>
      </c>
      <c r="Y37" s="109">
        <v>1080</v>
      </c>
      <c r="Z37" s="109">
        <v>973</v>
      </c>
      <c r="AB37" s="129">
        <f>Z37/Z40*100</f>
        <v>76.493710691823907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110</v>
      </c>
      <c r="W38" s="109">
        <v>217</v>
      </c>
      <c r="X38" s="109">
        <v>225</v>
      </c>
      <c r="Y38" s="109">
        <v>296</v>
      </c>
      <c r="Z38" s="109">
        <v>299</v>
      </c>
      <c r="AB38" s="129">
        <f>Z38/Z40*100</f>
        <v>23.5062893081761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691</v>
      </c>
      <c r="W40" s="109">
        <v>1353</v>
      </c>
      <c r="X40" s="109">
        <v>1068</v>
      </c>
      <c r="Y40" s="109">
        <v>1376</v>
      </c>
      <c r="Z40" s="109">
        <v>1272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3</v>
      </c>
    </row>
    <row r="45" spans="19:32" x14ac:dyDescent="0.25">
      <c r="S45" s="112" t="s">
        <v>37</v>
      </c>
      <c r="T45" s="112"/>
      <c r="U45" s="109"/>
      <c r="V45" s="109">
        <v>4</v>
      </c>
      <c r="W45" s="109">
        <v>13</v>
      </c>
      <c r="X45" s="109">
        <v>7</v>
      </c>
      <c r="Y45" s="109">
        <v>12</v>
      </c>
      <c r="Z45" s="109">
        <v>8</v>
      </c>
    </row>
    <row r="46" spans="19:32" x14ac:dyDescent="0.25">
      <c r="S46" s="112" t="s">
        <v>38</v>
      </c>
      <c r="T46" s="112"/>
      <c r="U46" s="109"/>
      <c r="V46" s="109">
        <v>21</v>
      </c>
      <c r="W46" s="109">
        <v>66</v>
      </c>
      <c r="X46" s="109">
        <v>42</v>
      </c>
      <c r="Y46" s="109">
        <v>62</v>
      </c>
      <c r="Z46" s="109">
        <v>39</v>
      </c>
    </row>
    <row r="47" spans="19:32" x14ac:dyDescent="0.25">
      <c r="S47" s="112" t="s">
        <v>39</v>
      </c>
      <c r="T47" s="112"/>
      <c r="U47" s="109"/>
      <c r="V47" s="109">
        <v>64</v>
      </c>
      <c r="W47" s="109">
        <v>96</v>
      </c>
      <c r="X47" s="109">
        <v>80</v>
      </c>
      <c r="Y47" s="109">
        <v>110</v>
      </c>
      <c r="Z47" s="109">
        <v>76</v>
      </c>
    </row>
    <row r="48" spans="19:32" x14ac:dyDescent="0.25">
      <c r="S48" s="112" t="s">
        <v>40</v>
      </c>
      <c r="T48" s="112"/>
      <c r="U48" s="109"/>
      <c r="V48" s="109">
        <v>64</v>
      </c>
      <c r="W48" s="109">
        <v>138</v>
      </c>
      <c r="X48" s="109">
        <v>100</v>
      </c>
      <c r="Y48" s="109">
        <v>135</v>
      </c>
      <c r="Z48" s="109">
        <v>135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68</v>
      </c>
      <c r="W49" s="109">
        <v>144</v>
      </c>
      <c r="X49" s="109">
        <v>94</v>
      </c>
      <c r="Y49" s="109">
        <v>142</v>
      </c>
      <c r="Z49" s="109">
        <v>127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Arnhem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65</v>
      </c>
      <c r="W50" s="109">
        <v>116</v>
      </c>
      <c r="X50" s="109">
        <v>108</v>
      </c>
      <c r="Y50" s="109">
        <v>119</v>
      </c>
      <c r="Z50" s="109">
        <v>130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65</v>
      </c>
      <c r="W51" s="109">
        <v>115</v>
      </c>
      <c r="X51" s="109">
        <v>105</v>
      </c>
      <c r="Y51" s="109">
        <v>105</v>
      </c>
      <c r="Z51" s="109">
        <v>85</v>
      </c>
    </row>
    <row r="52" spans="1:26" ht="15" customHeight="1" x14ac:dyDescent="0.25">
      <c r="S52" s="112" t="s">
        <v>44</v>
      </c>
      <c r="T52" s="112"/>
      <c r="U52" s="109"/>
      <c r="V52" s="109">
        <v>45</v>
      </c>
      <c r="W52" s="109">
        <v>105</v>
      </c>
      <c r="X52" s="109">
        <v>90</v>
      </c>
      <c r="Y52" s="109">
        <v>104</v>
      </c>
      <c r="Z52" s="109">
        <v>108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62</v>
      </c>
      <c r="W53" s="109">
        <v>78</v>
      </c>
      <c r="X53" s="109">
        <v>80</v>
      </c>
      <c r="Y53" s="109">
        <v>105</v>
      </c>
      <c r="Z53" s="109">
        <v>78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37</v>
      </c>
      <c r="W54" s="109">
        <v>87</v>
      </c>
      <c r="X54" s="109">
        <v>71</v>
      </c>
      <c r="Y54" s="109">
        <v>80</v>
      </c>
      <c r="Z54" s="109">
        <v>88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29</v>
      </c>
      <c r="W55" s="109">
        <v>51</v>
      </c>
      <c r="X55" s="109">
        <v>44</v>
      </c>
      <c r="Y55" s="109">
        <v>60</v>
      </c>
      <c r="Z55" s="109">
        <v>48</v>
      </c>
    </row>
    <row r="56" spans="1:26" ht="15" customHeight="1" x14ac:dyDescent="0.25">
      <c r="S56" s="112" t="s">
        <v>48</v>
      </c>
      <c r="T56" s="112"/>
      <c r="U56" s="109"/>
      <c r="V56" s="109">
        <v>3</v>
      </c>
      <c r="W56" s="109">
        <v>26</v>
      </c>
      <c r="X56" s="109">
        <v>25</v>
      </c>
      <c r="Y56" s="109">
        <v>23</v>
      </c>
      <c r="Z56" s="109">
        <v>25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7</v>
      </c>
      <c r="W57" s="109">
        <v>7</v>
      </c>
      <c r="X57" s="109">
        <v>5</v>
      </c>
      <c r="Y57" s="109">
        <v>6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530</v>
      </c>
      <c r="W61" s="109">
        <v>1041</v>
      </c>
      <c r="X61" s="109">
        <v>861</v>
      </c>
      <c r="Y61" s="109">
        <v>1057</v>
      </c>
      <c r="Z61" s="109">
        <v>956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8</v>
      </c>
      <c r="W64" s="109">
        <v>14</v>
      </c>
      <c r="X64" s="109">
        <v>5</v>
      </c>
      <c r="Y64" s="109">
        <v>25</v>
      </c>
      <c r="Z64" s="109">
        <v>12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Arnhem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19</v>
      </c>
      <c r="W65" s="109">
        <v>41</v>
      </c>
      <c r="X65" s="109">
        <v>6</v>
      </c>
      <c r="Y65" s="109">
        <v>32</v>
      </c>
      <c r="Z65" s="109">
        <v>58</v>
      </c>
    </row>
    <row r="66" spans="1:26" x14ac:dyDescent="0.25">
      <c r="S66" s="112" t="s">
        <v>39</v>
      </c>
      <c r="T66" s="112"/>
      <c r="U66" s="109"/>
      <c r="V66" s="109">
        <v>46</v>
      </c>
      <c r="W66" s="109">
        <v>75</v>
      </c>
      <c r="X66" s="109">
        <v>9</v>
      </c>
      <c r="Y66" s="109">
        <v>83</v>
      </c>
      <c r="Z66" s="109">
        <v>63</v>
      </c>
    </row>
    <row r="67" spans="1:26" x14ac:dyDescent="0.25">
      <c r="S67" s="112" t="s">
        <v>40</v>
      </c>
      <c r="T67" s="112"/>
      <c r="U67" s="109"/>
      <c r="V67" s="109">
        <v>74</v>
      </c>
      <c r="W67" s="109">
        <v>140</v>
      </c>
      <c r="X67" s="109">
        <v>5</v>
      </c>
      <c r="Y67" s="109">
        <v>120</v>
      </c>
      <c r="Z67" s="109">
        <v>133</v>
      </c>
    </row>
    <row r="68" spans="1:26" x14ac:dyDescent="0.25">
      <c r="S68" s="112" t="s">
        <v>41</v>
      </c>
      <c r="T68" s="112"/>
      <c r="U68" s="109"/>
      <c r="V68" s="109">
        <v>83</v>
      </c>
      <c r="W68" s="109">
        <v>149</v>
      </c>
      <c r="X68" s="109">
        <v>12</v>
      </c>
      <c r="Y68" s="109">
        <v>130</v>
      </c>
      <c r="Z68" s="109">
        <v>161</v>
      </c>
    </row>
    <row r="69" spans="1:26" x14ac:dyDescent="0.25">
      <c r="S69" s="112" t="s">
        <v>42</v>
      </c>
      <c r="T69" s="112"/>
      <c r="U69" s="109"/>
      <c r="V69" s="109">
        <v>51</v>
      </c>
      <c r="W69" s="109">
        <v>105</v>
      </c>
      <c r="X69" s="109">
        <v>26</v>
      </c>
      <c r="Y69" s="109">
        <v>105</v>
      </c>
      <c r="Z69" s="109">
        <v>103</v>
      </c>
    </row>
    <row r="70" spans="1:26" x14ac:dyDescent="0.25">
      <c r="S70" s="112" t="s">
        <v>43</v>
      </c>
      <c r="T70" s="112"/>
      <c r="U70" s="109"/>
      <c r="V70" s="109">
        <v>58</v>
      </c>
      <c r="W70" s="109">
        <v>93</v>
      </c>
      <c r="X70" s="109">
        <v>20</v>
      </c>
      <c r="Y70" s="109">
        <v>73</v>
      </c>
      <c r="Z70" s="109">
        <v>75</v>
      </c>
    </row>
    <row r="71" spans="1:26" x14ac:dyDescent="0.25">
      <c r="S71" s="112" t="s">
        <v>44</v>
      </c>
      <c r="T71" s="112"/>
      <c r="U71" s="109"/>
      <c r="V71" s="109">
        <v>45</v>
      </c>
      <c r="W71" s="109">
        <v>84</v>
      </c>
      <c r="X71" s="109">
        <v>22</v>
      </c>
      <c r="Y71" s="109">
        <v>85</v>
      </c>
      <c r="Z71" s="109">
        <v>95</v>
      </c>
    </row>
    <row r="72" spans="1:26" x14ac:dyDescent="0.25">
      <c r="S72" s="112" t="s">
        <v>45</v>
      </c>
      <c r="T72" s="112"/>
      <c r="U72" s="109"/>
      <c r="V72" s="109">
        <v>27</v>
      </c>
      <c r="W72" s="109">
        <v>58</v>
      </c>
      <c r="X72" s="109">
        <v>15</v>
      </c>
      <c r="Y72" s="109">
        <v>92</v>
      </c>
      <c r="Z72" s="109">
        <v>90</v>
      </c>
    </row>
    <row r="73" spans="1:26" x14ac:dyDescent="0.25">
      <c r="S73" s="112" t="s">
        <v>46</v>
      </c>
      <c r="T73" s="112"/>
      <c r="U73" s="109"/>
      <c r="V73" s="109">
        <v>24</v>
      </c>
      <c r="W73" s="109">
        <v>45</v>
      </c>
      <c r="X73" s="109">
        <v>31</v>
      </c>
      <c r="Y73" s="109">
        <v>57</v>
      </c>
      <c r="Z73" s="109">
        <v>53</v>
      </c>
    </row>
    <row r="74" spans="1:26" x14ac:dyDescent="0.25">
      <c r="S74" s="112" t="s">
        <v>47</v>
      </c>
      <c r="T74" s="112"/>
      <c r="U74" s="109"/>
      <c r="V74" s="109">
        <v>16</v>
      </c>
      <c r="W74" s="109">
        <v>36</v>
      </c>
      <c r="X74" s="109">
        <v>19</v>
      </c>
      <c r="Y74" s="109">
        <v>30</v>
      </c>
      <c r="Z74" s="109">
        <v>44</v>
      </c>
    </row>
    <row r="75" spans="1:26" x14ac:dyDescent="0.25">
      <c r="S75" s="112" t="s">
        <v>48</v>
      </c>
      <c r="T75" s="112"/>
      <c r="U75" s="109"/>
      <c r="V75" s="109">
        <v>9</v>
      </c>
      <c r="W75" s="109">
        <v>14</v>
      </c>
      <c r="X75" s="109">
        <v>10</v>
      </c>
      <c r="Y75" s="109">
        <v>17</v>
      </c>
      <c r="Z75" s="109">
        <v>26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6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1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455</v>
      </c>
      <c r="W80" s="109">
        <v>862</v>
      </c>
      <c r="X80" s="109">
        <v>185</v>
      </c>
      <c r="Y80" s="109">
        <v>859</v>
      </c>
      <c r="Z80" s="109">
        <v>920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</v>
      </c>
      <c r="W83" s="109">
        <v>39</v>
      </c>
      <c r="X83" s="109">
        <v>42</v>
      </c>
      <c r="Y83" s="109">
        <v>57</v>
      </c>
      <c r="Z83" s="109">
        <v>49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69</v>
      </c>
      <c r="W84" s="109">
        <v>133</v>
      </c>
      <c r="X84" s="109">
        <v>115</v>
      </c>
      <c r="Y84" s="109">
        <v>172</v>
      </c>
      <c r="Z84" s="109">
        <v>144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92</v>
      </c>
      <c r="W85" s="109">
        <v>135</v>
      </c>
      <c r="X85" s="109">
        <v>107</v>
      </c>
      <c r="Y85" s="109">
        <v>116</v>
      </c>
      <c r="Z85" s="109">
        <v>111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1,890</v>
      </c>
      <c r="D86" s="93">
        <f t="shared" ref="D86:D91" si="4">AD4</f>
        <v>-1.098901098901095E-2</v>
      </c>
      <c r="E86" s="94">
        <f t="shared" ref="E86:E91" si="5">AD4</f>
        <v>-1.098901098901095E-2</v>
      </c>
      <c r="F86" s="93">
        <f t="shared" ref="F86:F91" si="6">AF4</f>
        <v>0.91102123356926179</v>
      </c>
      <c r="G86" s="94">
        <f t="shared" ref="G86:G91" si="7">AF4</f>
        <v>0.91102123356926179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48</v>
      </c>
      <c r="W86" s="109">
        <v>98</v>
      </c>
      <c r="X86" s="109">
        <v>89</v>
      </c>
      <c r="Y86" s="109">
        <v>94</v>
      </c>
      <c r="Z86" s="109">
        <v>88</v>
      </c>
    </row>
    <row r="87" spans="1:30" ht="15" customHeight="1" x14ac:dyDescent="0.25">
      <c r="A87" s="95" t="s">
        <v>4</v>
      </c>
      <c r="B87" s="48"/>
      <c r="C87" s="56" t="str">
        <f t="shared" si="3"/>
        <v>956</v>
      </c>
      <c r="D87" s="93">
        <f t="shared" si="4"/>
        <v>-9.2117758784425408E-2</v>
      </c>
      <c r="E87" s="94">
        <f t="shared" si="5"/>
        <v>-9.2117758784425408E-2</v>
      </c>
      <c r="F87" s="93">
        <f t="shared" si="6"/>
        <v>0.80037664783427487</v>
      </c>
      <c r="G87" s="94">
        <f t="shared" si="7"/>
        <v>0.80037664783427487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8</v>
      </c>
      <c r="W87" s="109">
        <v>22</v>
      </c>
      <c r="X87" s="109">
        <v>24</v>
      </c>
      <c r="Y87" s="109">
        <v>21</v>
      </c>
      <c r="Z87" s="109">
        <v>20</v>
      </c>
    </row>
    <row r="88" spans="1:30" ht="15" customHeight="1" x14ac:dyDescent="0.25">
      <c r="A88" s="95" t="s">
        <v>5</v>
      </c>
      <c r="B88" s="48"/>
      <c r="C88" s="56" t="str">
        <f t="shared" si="3"/>
        <v>920</v>
      </c>
      <c r="D88" s="93">
        <f t="shared" si="4"/>
        <v>6.8524970963995457E-2</v>
      </c>
      <c r="E88" s="94">
        <f t="shared" si="5"/>
        <v>6.8524970963995457E-2</v>
      </c>
      <c r="F88" s="93">
        <f t="shared" si="6"/>
        <v>1.0219780219780219</v>
      </c>
      <c r="G88" s="94">
        <f t="shared" si="7"/>
        <v>1.0219780219780219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3</v>
      </c>
      <c r="W88" s="109">
        <v>14</v>
      </c>
      <c r="X88" s="109">
        <v>11</v>
      </c>
      <c r="Y88" s="109">
        <v>11</v>
      </c>
      <c r="Z88" s="109">
        <v>4</v>
      </c>
    </row>
    <row r="89" spans="1:30" ht="15" customHeight="1" x14ac:dyDescent="0.25">
      <c r="A89" s="48" t="s">
        <v>6</v>
      </c>
      <c r="B89" s="48"/>
      <c r="C89" s="56" t="str">
        <f t="shared" si="3"/>
        <v>1,274</v>
      </c>
      <c r="D89" s="93">
        <f t="shared" si="4"/>
        <v>-7.4800290486565002E-2</v>
      </c>
      <c r="E89" s="94">
        <f t="shared" si="5"/>
        <v>-7.4800290486565002E-2</v>
      </c>
      <c r="F89" s="93">
        <f t="shared" si="6"/>
        <v>0.84104046242774566</v>
      </c>
      <c r="G89" s="94">
        <f t="shared" si="7"/>
        <v>0.84104046242774566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40</v>
      </c>
      <c r="W89" s="109">
        <v>53</v>
      </c>
      <c r="X89" s="109">
        <v>52</v>
      </c>
      <c r="Y89" s="109">
        <v>42</v>
      </c>
      <c r="Z89" s="109">
        <v>36</v>
      </c>
    </row>
    <row r="90" spans="1:30" ht="15" customHeight="1" x14ac:dyDescent="0.25">
      <c r="A90" s="48" t="s">
        <v>98</v>
      </c>
      <c r="B90" s="48"/>
      <c r="C90" s="56" t="str">
        <f t="shared" si="3"/>
        <v>$26,177</v>
      </c>
      <c r="D90" s="93">
        <f t="shared" si="4"/>
        <v>9.0400201677407477E-3</v>
      </c>
      <c r="E90" s="94">
        <f t="shared" si="5"/>
        <v>9.0400201677407477E-3</v>
      </c>
      <c r="F90" s="93">
        <f t="shared" si="6"/>
        <v>-0.51771614664322163</v>
      </c>
      <c r="G90" s="94">
        <f t="shared" si="7"/>
        <v>-0.51771614664322163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29</v>
      </c>
      <c r="W90" s="109">
        <v>79</v>
      </c>
      <c r="X90" s="109">
        <v>69</v>
      </c>
      <c r="Y90" s="109">
        <v>78</v>
      </c>
      <c r="Z90" s="109">
        <v>66</v>
      </c>
    </row>
    <row r="91" spans="1:30" ht="15" customHeight="1" x14ac:dyDescent="0.25">
      <c r="A91" s="48" t="s">
        <v>7</v>
      </c>
      <c r="B91" s="48"/>
      <c r="C91" s="56" t="str">
        <f t="shared" si="3"/>
        <v>$63.7 mil</v>
      </c>
      <c r="D91" s="93">
        <f t="shared" si="4"/>
        <v>-8.2298826592684282E-2</v>
      </c>
      <c r="E91" s="94">
        <f t="shared" si="5"/>
        <v>-8.2298826592684282E-2</v>
      </c>
      <c r="F91" s="93">
        <f t="shared" si="6"/>
        <v>0.35865127226900495</v>
      </c>
      <c r="G91" s="94">
        <f t="shared" si="7"/>
        <v>0.35865127226900495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382</v>
      </c>
      <c r="W91" s="109">
        <v>749</v>
      </c>
      <c r="X91" s="109">
        <v>591</v>
      </c>
      <c r="Y91" s="109">
        <v>775</v>
      </c>
      <c r="Z91" s="109">
        <v>678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26</v>
      </c>
      <c r="W93" s="109">
        <v>37</v>
      </c>
      <c r="X93" s="109">
        <v>25</v>
      </c>
      <c r="Y93" s="109">
        <v>49</v>
      </c>
      <c r="Z93" s="109">
        <v>51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51</v>
      </c>
      <c r="W94" s="109">
        <v>109</v>
      </c>
      <c r="X94" s="109">
        <v>93</v>
      </c>
      <c r="Y94" s="109">
        <v>118</v>
      </c>
      <c r="Z94" s="109">
        <v>128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5</v>
      </c>
      <c r="W95" s="109">
        <v>11</v>
      </c>
      <c r="X95" s="109">
        <v>17</v>
      </c>
      <c r="Y95" s="109">
        <v>20</v>
      </c>
      <c r="Z95" s="109">
        <v>17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67</v>
      </c>
      <c r="W96" s="109">
        <v>120</v>
      </c>
      <c r="X96" s="109">
        <v>109</v>
      </c>
      <c r="Y96" s="109">
        <v>113</v>
      </c>
      <c r="Z96" s="109">
        <v>122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43</v>
      </c>
      <c r="W97" s="109">
        <v>74</v>
      </c>
      <c r="X97" s="109">
        <v>65</v>
      </c>
      <c r="Y97" s="109">
        <v>76</v>
      </c>
      <c r="Z97" s="109">
        <v>63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21</v>
      </c>
      <c r="W98" s="109">
        <v>35</v>
      </c>
      <c r="X98" s="109">
        <v>32</v>
      </c>
      <c r="Y98" s="109">
        <v>38</v>
      </c>
      <c r="Z98" s="109">
        <v>34</v>
      </c>
    </row>
    <row r="99" spans="1:32" ht="15" customHeight="1" x14ac:dyDescent="0.25">
      <c r="S99" s="112" t="s">
        <v>132</v>
      </c>
      <c r="T99" s="112"/>
      <c r="U99" s="109"/>
      <c r="V99" s="109">
        <v>3</v>
      </c>
      <c r="W99" s="109">
        <v>8</v>
      </c>
      <c r="X99" s="109">
        <v>6</v>
      </c>
      <c r="Y99" s="109">
        <v>6</v>
      </c>
      <c r="Z99" s="109">
        <v>4</v>
      </c>
    </row>
    <row r="100" spans="1:32" ht="15" customHeight="1" x14ac:dyDescent="0.25">
      <c r="S100" s="112" t="s">
        <v>58</v>
      </c>
      <c r="T100" s="112"/>
      <c r="U100" s="109"/>
      <c r="V100" s="109">
        <v>33</v>
      </c>
      <c r="W100" s="109">
        <v>47</v>
      </c>
      <c r="X100" s="109">
        <v>41</v>
      </c>
      <c r="Y100" s="109">
        <v>33</v>
      </c>
      <c r="Z100" s="109">
        <v>30</v>
      </c>
    </row>
    <row r="101" spans="1:32" x14ac:dyDescent="0.25">
      <c r="A101" s="16"/>
      <c r="S101" s="115" t="s">
        <v>53</v>
      </c>
      <c r="T101" s="115"/>
      <c r="U101" s="109"/>
      <c r="V101" s="109">
        <v>304</v>
      </c>
      <c r="W101" s="109">
        <v>607</v>
      </c>
      <c r="X101" s="109">
        <v>476</v>
      </c>
      <c r="Y101" s="109">
        <v>608</v>
      </c>
      <c r="Z101" s="109">
        <v>583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635</v>
      </c>
      <c r="W104" s="109">
        <v>1051</v>
      </c>
      <c r="X104" s="109">
        <v>840</v>
      </c>
      <c r="Y104" s="109">
        <v>1122</v>
      </c>
      <c r="Z104" s="109">
        <v>1122</v>
      </c>
      <c r="AB104" s="106" t="str">
        <f>TEXT(Z104,"###,###")</f>
        <v>1,122</v>
      </c>
      <c r="AD104" s="127">
        <f>Z104/($Z$4)*100</f>
        <v>59.365079365079367</v>
      </c>
      <c r="AF104" s="106"/>
    </row>
    <row r="105" spans="1:32" x14ac:dyDescent="0.25">
      <c r="S105" s="112" t="s">
        <v>17</v>
      </c>
      <c r="T105" s="112"/>
      <c r="U105" s="109"/>
      <c r="V105" s="109">
        <v>328</v>
      </c>
      <c r="W105" s="109">
        <v>665</v>
      </c>
      <c r="X105" s="109">
        <v>641</v>
      </c>
      <c r="Y105" s="109">
        <v>794</v>
      </c>
      <c r="Z105" s="109">
        <v>735</v>
      </c>
      <c r="AB105" s="106" t="str">
        <f>TEXT(Z105,"###,###")</f>
        <v>735</v>
      </c>
      <c r="AD105" s="127">
        <f>Z105/($Z$4)*100</f>
        <v>38.888888888888893</v>
      </c>
      <c r="AF105" s="106"/>
    </row>
    <row r="106" spans="1:32" x14ac:dyDescent="0.25">
      <c r="S106" s="115" t="s">
        <v>53</v>
      </c>
      <c r="T106" s="115"/>
      <c r="U106" s="117"/>
      <c r="V106" s="117">
        <v>963</v>
      </c>
      <c r="W106" s="117">
        <v>1716</v>
      </c>
      <c r="X106" s="117">
        <v>1481</v>
      </c>
      <c r="Y106" s="117">
        <v>1916</v>
      </c>
      <c r="Z106" s="117">
        <v>1857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27</v>
      </c>
      <c r="W108" s="109">
        <v>102</v>
      </c>
      <c r="X108" s="109">
        <v>135</v>
      </c>
      <c r="Y108" s="109">
        <v>149</v>
      </c>
      <c r="Z108" s="109">
        <v>79</v>
      </c>
      <c r="AB108" s="106" t="str">
        <f>TEXT(Z108,"###,###")</f>
        <v>79</v>
      </c>
      <c r="AD108" s="127">
        <f>Z108/($Z$4)*100</f>
        <v>4.1798941798941804</v>
      </c>
      <c r="AF108" s="106"/>
    </row>
    <row r="109" spans="1:32" x14ac:dyDescent="0.25">
      <c r="S109" s="112" t="s">
        <v>20</v>
      </c>
      <c r="T109" s="112"/>
      <c r="U109" s="109"/>
      <c r="V109" s="109">
        <v>103</v>
      </c>
      <c r="W109" s="109">
        <v>207</v>
      </c>
      <c r="X109" s="109">
        <v>238</v>
      </c>
      <c r="Y109" s="109">
        <v>290</v>
      </c>
      <c r="Z109" s="109">
        <v>277</v>
      </c>
      <c r="AB109" s="106" t="str">
        <f>TEXT(Z109,"###,###")</f>
        <v>277</v>
      </c>
      <c r="AD109" s="127">
        <f>Z109/($Z$4)*100</f>
        <v>14.656084656084655</v>
      </c>
      <c r="AF109" s="106"/>
    </row>
    <row r="110" spans="1:32" x14ac:dyDescent="0.25">
      <c r="S110" s="112" t="s">
        <v>21</v>
      </c>
      <c r="T110" s="112"/>
      <c r="U110" s="109"/>
      <c r="V110" s="109">
        <v>314</v>
      </c>
      <c r="W110" s="109">
        <v>686</v>
      </c>
      <c r="X110" s="109">
        <v>423</v>
      </c>
      <c r="Y110" s="109">
        <v>823</v>
      </c>
      <c r="Z110" s="109">
        <v>790</v>
      </c>
      <c r="AB110" s="106" t="str">
        <f>TEXT(Z110,"###,###")</f>
        <v>790</v>
      </c>
      <c r="AD110" s="127">
        <f>Z110/($Z$4)*100</f>
        <v>41.798941798941797</v>
      </c>
      <c r="AF110" s="106"/>
    </row>
    <row r="111" spans="1:32" x14ac:dyDescent="0.25">
      <c r="S111" s="112" t="s">
        <v>22</v>
      </c>
      <c r="T111" s="112"/>
      <c r="U111" s="109"/>
      <c r="V111" s="109">
        <v>485</v>
      </c>
      <c r="W111" s="109">
        <v>754</v>
      </c>
      <c r="X111" s="109">
        <v>717</v>
      </c>
      <c r="Y111" s="109">
        <v>627</v>
      </c>
      <c r="Z111" s="109">
        <v>727</v>
      </c>
      <c r="AB111" s="106" t="str">
        <f>TEXT(Z111,"###,###")</f>
        <v>727</v>
      </c>
      <c r="AD111" s="127">
        <f>Z111/($Z$4)*100</f>
        <v>38.465608465608462</v>
      </c>
      <c r="AF111" s="106"/>
    </row>
    <row r="112" spans="1:32" x14ac:dyDescent="0.25">
      <c r="S112" s="115" t="s">
        <v>53</v>
      </c>
      <c r="T112" s="115"/>
      <c r="U112" s="109"/>
      <c r="V112" s="109">
        <v>990</v>
      </c>
      <c r="W112" s="109">
        <v>1905</v>
      </c>
      <c r="X112" s="109">
        <v>1568</v>
      </c>
      <c r="Y112" s="109">
        <v>1910</v>
      </c>
      <c r="Z112" s="109">
        <v>1890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39.08</v>
      </c>
      <c r="W118" s="128">
        <v>38.54</v>
      </c>
      <c r="X118" s="128">
        <v>39.56</v>
      </c>
      <c r="Y118" s="128">
        <v>38.909999999999997</v>
      </c>
      <c r="Z118" s="128">
        <v>39.229999999999997</v>
      </c>
      <c r="AB118" s="106" t="str">
        <f>TEXT(Z118,"##.0")</f>
        <v>39.2</v>
      </c>
    </row>
    <row r="120" spans="19:32" x14ac:dyDescent="0.25">
      <c r="S120" s="98" t="s">
        <v>100</v>
      </c>
      <c r="T120" s="109"/>
      <c r="U120" s="109"/>
      <c r="V120" s="109">
        <v>666</v>
      </c>
      <c r="W120" s="109">
        <v>1312</v>
      </c>
      <c r="X120" s="109">
        <v>1028</v>
      </c>
      <c r="Y120" s="109">
        <v>1343</v>
      </c>
      <c r="Z120" s="109">
        <v>1244</v>
      </c>
      <c r="AB120" s="106" t="str">
        <f>TEXT(Z120,"###,###")</f>
        <v>1,244</v>
      </c>
    </row>
    <row r="121" spans="19:32" x14ac:dyDescent="0.25">
      <c r="S121" s="98" t="s">
        <v>101</v>
      </c>
      <c r="T121" s="109"/>
      <c r="U121" s="109"/>
      <c r="V121" s="109">
        <v>4</v>
      </c>
      <c r="W121" s="109">
        <v>13</v>
      </c>
      <c r="X121" s="109">
        <v>4</v>
      </c>
      <c r="Y121" s="109">
        <v>5</v>
      </c>
      <c r="Z121" s="109">
        <v>7</v>
      </c>
      <c r="AB121" s="106" t="str">
        <f>TEXT(Z121,"###,###")</f>
        <v>7</v>
      </c>
    </row>
    <row r="122" spans="19:32" x14ac:dyDescent="0.25">
      <c r="S122" s="98" t="s">
        <v>102</v>
      </c>
      <c r="T122" s="109"/>
      <c r="U122" s="109"/>
      <c r="V122" s="109">
        <v>19</v>
      </c>
      <c r="W122" s="109">
        <v>32</v>
      </c>
      <c r="X122" s="109">
        <v>37</v>
      </c>
      <c r="Y122" s="109">
        <v>29</v>
      </c>
      <c r="Z122" s="109">
        <v>23</v>
      </c>
      <c r="AB122" s="106" t="str">
        <f>TEXT(Z122,"###,###")</f>
        <v>23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685</v>
      </c>
      <c r="W124" s="109">
        <v>1344</v>
      </c>
      <c r="X124" s="109">
        <v>1065</v>
      </c>
      <c r="Y124" s="109">
        <v>1372</v>
      </c>
      <c r="Z124" s="109">
        <v>1267</v>
      </c>
      <c r="AB124" s="106" t="str">
        <f>TEXT(Z124,"###,###")</f>
        <v>1,267</v>
      </c>
      <c r="AD124" s="124">
        <f>Z124/$Z$7*100</f>
        <v>99.45054945054946</v>
      </c>
    </row>
    <row r="125" spans="19:32" x14ac:dyDescent="0.25">
      <c r="S125" s="98" t="s">
        <v>104</v>
      </c>
      <c r="T125" s="109"/>
      <c r="U125" s="109"/>
      <c r="V125" s="109">
        <v>23</v>
      </c>
      <c r="W125" s="109">
        <v>45</v>
      </c>
      <c r="X125" s="109">
        <v>41</v>
      </c>
      <c r="Y125" s="109">
        <v>34</v>
      </c>
      <c r="Z125" s="109">
        <v>30</v>
      </c>
      <c r="AB125" s="106" t="str">
        <f>TEXT(Z125,"###,###")</f>
        <v>30</v>
      </c>
      <c r="AD125" s="124">
        <f>Z125/$Z$7*100</f>
        <v>2.3547880690737837</v>
      </c>
    </row>
    <row r="127" spans="19:32" x14ac:dyDescent="0.25">
      <c r="S127" s="98" t="s">
        <v>105</v>
      </c>
      <c r="T127" s="109"/>
      <c r="U127" s="109"/>
      <c r="V127" s="109">
        <v>383</v>
      </c>
      <c r="W127" s="109">
        <v>749</v>
      </c>
      <c r="X127" s="109">
        <v>597</v>
      </c>
      <c r="Y127" s="109">
        <v>773</v>
      </c>
      <c r="Z127" s="109">
        <v>675</v>
      </c>
      <c r="AB127" s="106" t="str">
        <f>TEXT(Z127,"###,###")</f>
        <v>675</v>
      </c>
      <c r="AD127" s="124">
        <f>Z127/$Z$7*100</f>
        <v>52.982731554160125</v>
      </c>
    </row>
    <row r="128" spans="19:32" x14ac:dyDescent="0.25">
      <c r="S128" s="98" t="s">
        <v>106</v>
      </c>
      <c r="T128" s="109"/>
      <c r="U128" s="109"/>
      <c r="V128" s="109">
        <v>308</v>
      </c>
      <c r="W128" s="109">
        <v>603</v>
      </c>
      <c r="X128" s="109">
        <v>475</v>
      </c>
      <c r="Y128" s="109">
        <v>604</v>
      </c>
      <c r="Z128" s="109">
        <v>583</v>
      </c>
      <c r="AB128" s="106" t="str">
        <f>TEXT(Z128,"###,###")</f>
        <v>583</v>
      </c>
      <c r="AD128" s="124">
        <f>Z128/$Z$7*100</f>
        <v>45.761381475667193</v>
      </c>
    </row>
    <row r="130" spans="19:20" x14ac:dyDescent="0.25">
      <c r="S130" s="98" t="s">
        <v>158</v>
      </c>
      <c r="T130" s="124">
        <v>97.645211930926209</v>
      </c>
    </row>
    <row r="131" spans="19:20" x14ac:dyDescent="0.25">
      <c r="S131" s="98" t="s">
        <v>159</v>
      </c>
      <c r="T131" s="124">
        <v>0.5494505494505495</v>
      </c>
    </row>
    <row r="132" spans="19:20" x14ac:dyDescent="0.25">
      <c r="S132" s="98" t="s">
        <v>160</v>
      </c>
      <c r="T132" s="124">
        <v>1.805337519623234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DDF6F-9BCA-4867-9532-36C6C5F659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8B10854-5DB5-449B-A677-D45BEA73B0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74B688E-656F-48B3-AB9A-B89A0E398F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E085874-6528-4A8B-9CF6-E89886890A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C761-BC19-4ABA-8E23-9A531D456E9C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124</v>
      </c>
      <c r="T1" s="96"/>
      <c r="U1" s="96"/>
      <c r="V1" s="96"/>
      <c r="W1" s="96"/>
      <c r="X1" s="96"/>
      <c r="Y1" s="97" t="s">
        <v>164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124</v>
      </c>
      <c r="Y3" s="102" t="s">
        <v>164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13.18 West Daly,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691</v>
      </c>
      <c r="W4" s="105">
        <v>741</v>
      </c>
      <c r="X4" s="105">
        <v>717</v>
      </c>
      <c r="Y4" s="105">
        <v>580</v>
      </c>
      <c r="Z4" s="105">
        <v>648</v>
      </c>
      <c r="AB4" s="106" t="str">
        <f>TEXT(Z4,"###,###")</f>
        <v>648</v>
      </c>
      <c r="AD4" s="107">
        <f>Z4/Y4-1</f>
        <v>0.11724137931034484</v>
      </c>
      <c r="AF4" s="107">
        <f>Z4/V4-1</f>
        <v>-6.2228654124457328E-2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322</v>
      </c>
      <c r="W5" s="105">
        <v>370</v>
      </c>
      <c r="X5" s="105">
        <v>334</v>
      </c>
      <c r="Y5" s="105">
        <v>271</v>
      </c>
      <c r="Z5" s="105">
        <v>282</v>
      </c>
      <c r="AB5" s="106" t="str">
        <f>TEXT(Z5,"###,###")</f>
        <v>282</v>
      </c>
      <c r="AD5" s="107">
        <f t="shared" ref="AD5:AD9" si="0">Z5/Y5-1</f>
        <v>4.0590405904058935E-2</v>
      </c>
      <c r="AF5" s="107">
        <f t="shared" ref="AF5:AF9" si="1">Z5/V5-1</f>
        <v>-0.12422360248447206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368</v>
      </c>
      <c r="W6" s="105">
        <v>375</v>
      </c>
      <c r="X6" s="105">
        <v>385</v>
      </c>
      <c r="Y6" s="105">
        <v>301</v>
      </c>
      <c r="Z6" s="105">
        <v>363</v>
      </c>
      <c r="AB6" s="106" t="str">
        <f>TEXT(Z6,"###,###")</f>
        <v>363</v>
      </c>
      <c r="AD6" s="107">
        <f t="shared" si="0"/>
        <v>0.20598006644518274</v>
      </c>
      <c r="AF6" s="107">
        <f t="shared" si="1"/>
        <v>-1.3586956521739135E-2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522</v>
      </c>
      <c r="W7" s="105">
        <v>556</v>
      </c>
      <c r="X7" s="105">
        <v>592</v>
      </c>
      <c r="Y7" s="105">
        <v>489</v>
      </c>
      <c r="Z7" s="105">
        <v>515</v>
      </c>
      <c r="AB7" s="106" t="str">
        <f>TEXT(Z7,"###,###")</f>
        <v>515</v>
      </c>
      <c r="AD7" s="107">
        <f t="shared" si="0"/>
        <v>5.3169734151329306E-2</v>
      </c>
      <c r="AF7" s="107">
        <f t="shared" si="1"/>
        <v>-1.3409961685823757E-2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648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515</v>
      </c>
      <c r="P8" s="64"/>
      <c r="S8" s="104" t="s">
        <v>84</v>
      </c>
      <c r="T8" s="105"/>
      <c r="U8" s="105"/>
      <c r="V8" s="105">
        <v>28341.18</v>
      </c>
      <c r="W8" s="105">
        <v>30730.91</v>
      </c>
      <c r="X8" s="105">
        <v>30987</v>
      </c>
      <c r="Y8" s="105">
        <v>29032.46</v>
      </c>
      <c r="Z8" s="105">
        <v>36330.54</v>
      </c>
      <c r="AB8" s="106" t="str">
        <f>TEXT(Z8,"$###,###")</f>
        <v>$36,331</v>
      </c>
      <c r="AD8" s="107">
        <f t="shared" si="0"/>
        <v>0.25137656264746422</v>
      </c>
      <c r="AF8" s="107">
        <f t="shared" si="1"/>
        <v>0.28189934222922264</v>
      </c>
    </row>
    <row r="9" spans="1:32" x14ac:dyDescent="0.25">
      <c r="A9" s="29" t="s">
        <v>14</v>
      </c>
      <c r="B9" s="68"/>
      <c r="C9" s="69"/>
      <c r="D9" s="70">
        <f>AD104</f>
        <v>50.462962962962962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42.718446601941743</v>
      </c>
      <c r="P9" s="71" t="s">
        <v>85</v>
      </c>
      <c r="S9" s="104" t="s">
        <v>7</v>
      </c>
      <c r="T9" s="105"/>
      <c r="U9" s="105"/>
      <c r="V9" s="105">
        <v>16890485</v>
      </c>
      <c r="W9" s="105">
        <v>20591575</v>
      </c>
      <c r="X9" s="105">
        <v>23134521</v>
      </c>
      <c r="Y9" s="105">
        <v>21142117</v>
      </c>
      <c r="Z9" s="105">
        <v>23818779</v>
      </c>
      <c r="AB9" s="106" t="str">
        <f>TEXT(Z9/1000000,"$#,###.0")&amp;" mil"</f>
        <v>$23.8 mil</v>
      </c>
      <c r="AD9" s="107">
        <f t="shared" si="0"/>
        <v>0.12660331034966843</v>
      </c>
      <c r="AF9" s="107">
        <f t="shared" si="1"/>
        <v>0.41018916863547727</v>
      </c>
    </row>
    <row r="10" spans="1:32" x14ac:dyDescent="0.25">
      <c r="A10" s="29" t="s">
        <v>17</v>
      </c>
      <c r="B10" s="68"/>
      <c r="C10" s="69"/>
      <c r="D10" s="70">
        <f>AD105</f>
        <v>47.376543209876544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56.504854368932037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97.864077669902912</v>
      </c>
      <c r="P11" s="71" t="s">
        <v>85</v>
      </c>
      <c r="S11" s="104" t="s">
        <v>29</v>
      </c>
      <c r="T11" s="109"/>
      <c r="U11" s="109"/>
      <c r="V11" s="109">
        <v>681</v>
      </c>
      <c r="W11" s="109">
        <v>727</v>
      </c>
      <c r="X11" s="109">
        <v>710</v>
      </c>
      <c r="Y11" s="109">
        <v>567</v>
      </c>
      <c r="Z11" s="109">
        <v>639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85</v>
      </c>
      <c r="S12" s="104" t="s">
        <v>30</v>
      </c>
      <c r="T12" s="109"/>
      <c r="U12" s="109"/>
      <c r="V12" s="109">
        <v>6</v>
      </c>
      <c r="W12" s="109">
        <v>13</v>
      </c>
      <c r="X12" s="109">
        <v>9</v>
      </c>
      <c r="Y12" s="109">
        <v>6</v>
      </c>
      <c r="Z12" s="109">
        <v>9</v>
      </c>
    </row>
    <row r="13" spans="1:32" ht="15" customHeight="1" x14ac:dyDescent="0.25">
      <c r="A13" s="29" t="s">
        <v>19</v>
      </c>
      <c r="B13" s="69"/>
      <c r="C13" s="69"/>
      <c r="D13" s="70">
        <f>AD108</f>
        <v>1.5432098765432098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2.1359223300970873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5.4012345679012341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38.9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67.746913580246911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10.700389105058365</v>
      </c>
      <c r="P15" s="71" t="s">
        <v>85</v>
      </c>
      <c r="S15" s="112" t="s">
        <v>61</v>
      </c>
      <c r="T15" s="112"/>
      <c r="U15" s="113"/>
      <c r="V15" s="113">
        <v>0</v>
      </c>
      <c r="W15" s="113">
        <v>0</v>
      </c>
      <c r="X15" s="113">
        <v>0</v>
      </c>
      <c r="Y15" s="109">
        <v>0</v>
      </c>
      <c r="Z15" s="109">
        <v>4</v>
      </c>
      <c r="AB15" s="114">
        <f t="shared" ref="AB15:AB34" si="2">IF(Z15="np",0,Z15/$Z$34)</f>
        <v>6.1728395061728392E-3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23.765432098765434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89.299610894941637</v>
      </c>
      <c r="P16" s="36" t="s">
        <v>85</v>
      </c>
      <c r="S16" s="112" t="s">
        <v>62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0</v>
      </c>
      <c r="W17" s="113">
        <v>0</v>
      </c>
      <c r="X17" s="113">
        <v>6</v>
      </c>
      <c r="Y17" s="109">
        <v>0</v>
      </c>
      <c r="Z17" s="109">
        <v>1</v>
      </c>
      <c r="AB17" s="114">
        <f t="shared" si="2"/>
        <v>1.5432098765432098E-3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West Daly (2016-17 to 2020-21)</v>
      </c>
      <c r="B19" s="60"/>
      <c r="C19" s="60"/>
      <c r="D19" s="60"/>
      <c r="E19" s="60"/>
      <c r="F19" s="60"/>
      <c r="G19" s="60" t="str">
        <f>$S$1&amp;" ("&amp;$V$2&amp;" to "&amp;$Z$2&amp;")"</f>
        <v>West Daly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163</v>
      </c>
      <c r="W19" s="113">
        <v>207</v>
      </c>
      <c r="X19" s="113">
        <v>164</v>
      </c>
      <c r="Y19" s="109">
        <v>158</v>
      </c>
      <c r="Z19" s="109">
        <v>160</v>
      </c>
      <c r="AB19" s="114">
        <f t="shared" si="2"/>
        <v>0.24691358024691357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1</v>
      </c>
      <c r="AB20" s="114">
        <f t="shared" si="2"/>
        <v>1.5432098765432098E-3</v>
      </c>
    </row>
    <row r="21" spans="1:28" x14ac:dyDescent="0.25">
      <c r="S21" s="112" t="s">
        <v>67</v>
      </c>
      <c r="T21" s="112"/>
      <c r="U21" s="113"/>
      <c r="V21" s="113">
        <v>23</v>
      </c>
      <c r="W21" s="113">
        <v>29</v>
      </c>
      <c r="X21" s="113">
        <v>27</v>
      </c>
      <c r="Y21" s="109">
        <v>32</v>
      </c>
      <c r="Z21" s="109">
        <v>31</v>
      </c>
      <c r="AB21" s="114">
        <f t="shared" si="2"/>
        <v>4.7839506172839504E-2</v>
      </c>
    </row>
    <row r="22" spans="1:28" x14ac:dyDescent="0.25">
      <c r="S22" s="112" t="s">
        <v>68</v>
      </c>
      <c r="T22" s="112"/>
      <c r="U22" s="113"/>
      <c r="V22" s="113">
        <v>66</v>
      </c>
      <c r="W22" s="113">
        <v>63</v>
      </c>
      <c r="X22" s="113">
        <v>35</v>
      </c>
      <c r="Y22" s="109">
        <v>19</v>
      </c>
      <c r="Z22" s="109">
        <v>18</v>
      </c>
      <c r="AB22" s="114">
        <f t="shared" si="2"/>
        <v>2.7777777777777776E-2</v>
      </c>
    </row>
    <row r="23" spans="1:28" x14ac:dyDescent="0.25">
      <c r="S23" s="112" t="s">
        <v>69</v>
      </c>
      <c r="T23" s="112"/>
      <c r="U23" s="113"/>
      <c r="V23" s="113">
        <v>0</v>
      </c>
      <c r="W23" s="113">
        <v>0</v>
      </c>
      <c r="X23" s="113">
        <v>0</v>
      </c>
      <c r="Y23" s="109">
        <v>4</v>
      </c>
      <c r="Z23" s="109">
        <v>5</v>
      </c>
      <c r="AB23" s="114">
        <f t="shared" si="2"/>
        <v>7.716049382716049E-3</v>
      </c>
    </row>
    <row r="24" spans="1:28" x14ac:dyDescent="0.25">
      <c r="S24" s="112" t="s">
        <v>70</v>
      </c>
      <c r="T24" s="112"/>
      <c r="U24" s="113"/>
      <c r="V24" s="113">
        <v>3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71</v>
      </c>
      <c r="T25" s="112"/>
      <c r="U25" s="113"/>
      <c r="V25" s="113">
        <v>16</v>
      </c>
      <c r="W25" s="113">
        <v>33</v>
      </c>
      <c r="X25" s="113">
        <v>37</v>
      </c>
      <c r="Y25" s="109">
        <v>43</v>
      </c>
      <c r="Z25" s="109">
        <v>51</v>
      </c>
      <c r="AB25" s="114">
        <f t="shared" si="2"/>
        <v>7.8703703703703706E-2</v>
      </c>
    </row>
    <row r="26" spans="1:28" x14ac:dyDescent="0.25">
      <c r="S26" s="112" t="s">
        <v>72</v>
      </c>
      <c r="T26" s="112"/>
      <c r="U26" s="113"/>
      <c r="V26" s="113">
        <v>3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73</v>
      </c>
      <c r="T27" s="112"/>
      <c r="U27" s="113"/>
      <c r="V27" s="113">
        <v>25</v>
      </c>
      <c r="W27" s="113">
        <v>0</v>
      </c>
      <c r="X27" s="113">
        <v>5</v>
      </c>
      <c r="Y27" s="109">
        <v>0</v>
      </c>
      <c r="Z27" s="109">
        <v>2</v>
      </c>
      <c r="AB27" s="114">
        <f t="shared" si="2"/>
        <v>3.0864197530864196E-3</v>
      </c>
    </row>
    <row r="28" spans="1:28" x14ac:dyDescent="0.25">
      <c r="S28" s="112" t="s">
        <v>74</v>
      </c>
      <c r="T28" s="112"/>
      <c r="U28" s="113"/>
      <c r="V28" s="113">
        <v>6</v>
      </c>
      <c r="W28" s="113">
        <v>10</v>
      </c>
      <c r="X28" s="113">
        <v>3</v>
      </c>
      <c r="Y28" s="109">
        <v>9</v>
      </c>
      <c r="Z28" s="109">
        <v>12</v>
      </c>
      <c r="AB28" s="114">
        <f t="shared" si="2"/>
        <v>1.8518518518518517E-2</v>
      </c>
    </row>
    <row r="29" spans="1:28" x14ac:dyDescent="0.25">
      <c r="S29" s="112" t="s">
        <v>75</v>
      </c>
      <c r="T29" s="112"/>
      <c r="U29" s="113"/>
      <c r="V29" s="113">
        <v>103</v>
      </c>
      <c r="W29" s="113">
        <v>92</v>
      </c>
      <c r="X29" s="113">
        <v>99</v>
      </c>
      <c r="Y29" s="109">
        <v>80</v>
      </c>
      <c r="Z29" s="109">
        <v>77</v>
      </c>
      <c r="AB29" s="114">
        <f t="shared" si="2"/>
        <v>0.11882716049382716</v>
      </c>
    </row>
    <row r="30" spans="1:28" x14ac:dyDescent="0.25">
      <c r="S30" s="112" t="s">
        <v>76</v>
      </c>
      <c r="T30" s="112"/>
      <c r="U30" s="113"/>
      <c r="V30" s="113">
        <v>116</v>
      </c>
      <c r="W30" s="113">
        <v>131</v>
      </c>
      <c r="X30" s="113">
        <v>186</v>
      </c>
      <c r="Y30" s="109">
        <v>21</v>
      </c>
      <c r="Z30" s="109">
        <v>147</v>
      </c>
      <c r="AB30" s="114">
        <f t="shared" si="2"/>
        <v>0.22685185185185186</v>
      </c>
    </row>
    <row r="31" spans="1:28" x14ac:dyDescent="0.25">
      <c r="S31" s="112" t="s">
        <v>77</v>
      </c>
      <c r="T31" s="112"/>
      <c r="U31" s="113"/>
      <c r="V31" s="113">
        <v>84</v>
      </c>
      <c r="W31" s="113">
        <v>88</v>
      </c>
      <c r="X31" s="113">
        <v>143</v>
      </c>
      <c r="Y31" s="109">
        <v>96</v>
      </c>
      <c r="Z31" s="109">
        <v>119</v>
      </c>
      <c r="AB31" s="114">
        <f t="shared" si="2"/>
        <v>0.18364197530864199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4</v>
      </c>
      <c r="W32" s="113">
        <v>8</v>
      </c>
      <c r="X32" s="113">
        <v>0</v>
      </c>
      <c r="Y32" s="109">
        <v>0</v>
      </c>
      <c r="Z32" s="109">
        <v>5</v>
      </c>
      <c r="AB32" s="114">
        <f t="shared" si="2"/>
        <v>7.716049382716049E-3</v>
      </c>
    </row>
    <row r="33" spans="19:32" x14ac:dyDescent="0.25">
      <c r="S33" s="112" t="s">
        <v>79</v>
      </c>
      <c r="T33" s="112"/>
      <c r="U33" s="113"/>
      <c r="V33" s="113">
        <v>25</v>
      </c>
      <c r="W33" s="113">
        <v>12</v>
      </c>
      <c r="X33" s="113">
        <v>15</v>
      </c>
      <c r="Y33" s="109">
        <v>7</v>
      </c>
      <c r="Z33" s="109">
        <v>11</v>
      </c>
      <c r="AB33" s="114">
        <f t="shared" si="2"/>
        <v>1.6975308641975308E-2</v>
      </c>
    </row>
    <row r="34" spans="19:32" x14ac:dyDescent="0.25">
      <c r="S34" s="115" t="s">
        <v>53</v>
      </c>
      <c r="T34" s="115"/>
      <c r="U34" s="116"/>
      <c r="V34" s="116">
        <v>691</v>
      </c>
      <c r="W34" s="116">
        <v>744</v>
      </c>
      <c r="X34" s="116">
        <v>718</v>
      </c>
      <c r="Y34" s="117">
        <v>575</v>
      </c>
      <c r="Z34" s="117">
        <v>648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460</v>
      </c>
      <c r="W37" s="109">
        <v>500</v>
      </c>
      <c r="X37" s="109">
        <v>542</v>
      </c>
      <c r="Y37" s="109">
        <v>451</v>
      </c>
      <c r="Z37" s="109">
        <v>459</v>
      </c>
      <c r="AB37" s="129">
        <f>Z37/Z40*100</f>
        <v>89.299610894941637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57</v>
      </c>
      <c r="W38" s="109">
        <v>58</v>
      </c>
      <c r="X38" s="109">
        <v>51</v>
      </c>
      <c r="Y38" s="109">
        <v>36</v>
      </c>
      <c r="Z38" s="109">
        <v>55</v>
      </c>
      <c r="AB38" s="129">
        <f>Z38/Z40*100</f>
        <v>10.700389105058365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517</v>
      </c>
      <c r="W40" s="109">
        <v>558</v>
      </c>
      <c r="X40" s="109">
        <v>593</v>
      </c>
      <c r="Y40" s="109">
        <v>487</v>
      </c>
      <c r="Z40" s="109">
        <v>514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3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8</v>
      </c>
      <c r="W46" s="109">
        <v>12</v>
      </c>
      <c r="X46" s="109">
        <v>9</v>
      </c>
      <c r="Y46" s="109">
        <v>7</v>
      </c>
      <c r="Z46" s="109">
        <v>9</v>
      </c>
    </row>
    <row r="47" spans="19:32" x14ac:dyDescent="0.25">
      <c r="S47" s="112" t="s">
        <v>39</v>
      </c>
      <c r="T47" s="112"/>
      <c r="U47" s="109"/>
      <c r="V47" s="109">
        <v>36</v>
      </c>
      <c r="W47" s="109">
        <v>38</v>
      </c>
      <c r="X47" s="109">
        <v>17</v>
      </c>
      <c r="Y47" s="109">
        <v>18</v>
      </c>
      <c r="Z47" s="109">
        <v>32</v>
      </c>
    </row>
    <row r="48" spans="19:32" x14ac:dyDescent="0.25">
      <c r="S48" s="112" t="s">
        <v>40</v>
      </c>
      <c r="T48" s="112"/>
      <c r="U48" s="109"/>
      <c r="V48" s="109">
        <v>36</v>
      </c>
      <c r="W48" s="109">
        <v>64</v>
      </c>
      <c r="X48" s="109">
        <v>54</v>
      </c>
      <c r="Y48" s="109">
        <v>52</v>
      </c>
      <c r="Z48" s="109">
        <v>54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59</v>
      </c>
      <c r="W49" s="109">
        <v>60</v>
      </c>
      <c r="X49" s="109">
        <v>48</v>
      </c>
      <c r="Y49" s="109">
        <v>31</v>
      </c>
      <c r="Z49" s="109">
        <v>33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Daly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33</v>
      </c>
      <c r="W50" s="109">
        <v>40</v>
      </c>
      <c r="X50" s="109">
        <v>42</v>
      </c>
      <c r="Y50" s="109">
        <v>37</v>
      </c>
      <c r="Z50" s="109">
        <v>35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34</v>
      </c>
      <c r="W51" s="109">
        <v>23</v>
      </c>
      <c r="X51" s="109">
        <v>49</v>
      </c>
      <c r="Y51" s="109">
        <v>39</v>
      </c>
      <c r="Z51" s="109">
        <v>30</v>
      </c>
    </row>
    <row r="52" spans="1:26" ht="15" customHeight="1" x14ac:dyDescent="0.25">
      <c r="S52" s="112" t="s">
        <v>44</v>
      </c>
      <c r="T52" s="112"/>
      <c r="U52" s="109"/>
      <c r="V52" s="109">
        <v>37</v>
      </c>
      <c r="W52" s="109">
        <v>40</v>
      </c>
      <c r="X52" s="109">
        <v>44</v>
      </c>
      <c r="Y52" s="109">
        <v>34</v>
      </c>
      <c r="Z52" s="109">
        <v>27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32</v>
      </c>
      <c r="W53" s="109">
        <v>33</v>
      </c>
      <c r="X53" s="109">
        <v>29</v>
      </c>
      <c r="Y53" s="109">
        <v>28</v>
      </c>
      <c r="Z53" s="109">
        <v>27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21</v>
      </c>
      <c r="W54" s="109">
        <v>23</v>
      </c>
      <c r="X54" s="109">
        <v>17</v>
      </c>
      <c r="Y54" s="109">
        <v>15</v>
      </c>
      <c r="Z54" s="109">
        <v>18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12</v>
      </c>
      <c r="W55" s="109">
        <v>22</v>
      </c>
      <c r="X55" s="109">
        <v>12</v>
      </c>
      <c r="Y55" s="109">
        <v>10</v>
      </c>
      <c r="Z55" s="109">
        <v>9</v>
      </c>
    </row>
    <row r="56" spans="1:26" ht="15" customHeight="1" x14ac:dyDescent="0.25">
      <c r="S56" s="112" t="s">
        <v>48</v>
      </c>
      <c r="T56" s="112"/>
      <c r="U56" s="109"/>
      <c r="V56" s="109">
        <v>3</v>
      </c>
      <c r="W56" s="109">
        <v>7</v>
      </c>
      <c r="X56" s="109">
        <v>5</v>
      </c>
      <c r="Y56" s="109">
        <v>0</v>
      </c>
      <c r="Z56" s="109">
        <v>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1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316</v>
      </c>
      <c r="W61" s="109">
        <v>371</v>
      </c>
      <c r="X61" s="109">
        <v>334</v>
      </c>
      <c r="Y61" s="109">
        <v>276</v>
      </c>
      <c r="Z61" s="109">
        <v>282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14</v>
      </c>
      <c r="Y64" s="109">
        <v>0</v>
      </c>
      <c r="Z64" s="109">
        <v>1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Daly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8</v>
      </c>
      <c r="W65" s="109">
        <v>13</v>
      </c>
      <c r="X65" s="109">
        <v>28</v>
      </c>
      <c r="Y65" s="109">
        <v>5</v>
      </c>
      <c r="Z65" s="109">
        <v>18</v>
      </c>
    </row>
    <row r="66" spans="1:26" x14ac:dyDescent="0.25">
      <c r="S66" s="112" t="s">
        <v>39</v>
      </c>
      <c r="T66" s="112"/>
      <c r="U66" s="109"/>
      <c r="V66" s="109">
        <v>21</v>
      </c>
      <c r="W66" s="109">
        <v>23</v>
      </c>
      <c r="X66" s="109">
        <v>88</v>
      </c>
      <c r="Y66" s="109">
        <v>20</v>
      </c>
      <c r="Z66" s="109">
        <v>31</v>
      </c>
    </row>
    <row r="67" spans="1:26" x14ac:dyDescent="0.25">
      <c r="S67" s="112" t="s">
        <v>40</v>
      </c>
      <c r="T67" s="112"/>
      <c r="U67" s="109"/>
      <c r="V67" s="109">
        <v>53</v>
      </c>
      <c r="W67" s="109">
        <v>53</v>
      </c>
      <c r="X67" s="109">
        <v>100</v>
      </c>
      <c r="Y67" s="109">
        <v>46</v>
      </c>
      <c r="Z67" s="109">
        <v>56</v>
      </c>
    </row>
    <row r="68" spans="1:26" x14ac:dyDescent="0.25">
      <c r="S68" s="112" t="s">
        <v>41</v>
      </c>
      <c r="T68" s="112"/>
      <c r="U68" s="109"/>
      <c r="V68" s="109">
        <v>57</v>
      </c>
      <c r="W68" s="109">
        <v>63</v>
      </c>
      <c r="X68" s="109">
        <v>131</v>
      </c>
      <c r="Y68" s="109">
        <v>39</v>
      </c>
      <c r="Z68" s="109">
        <v>49</v>
      </c>
    </row>
    <row r="69" spans="1:26" x14ac:dyDescent="0.25">
      <c r="S69" s="112" t="s">
        <v>42</v>
      </c>
      <c r="T69" s="112"/>
      <c r="U69" s="109"/>
      <c r="V69" s="109">
        <v>60</v>
      </c>
      <c r="W69" s="109">
        <v>61</v>
      </c>
      <c r="X69" s="109">
        <v>84</v>
      </c>
      <c r="Y69" s="109">
        <v>60</v>
      </c>
      <c r="Z69" s="109">
        <v>66</v>
      </c>
    </row>
    <row r="70" spans="1:26" x14ac:dyDescent="0.25">
      <c r="S70" s="112" t="s">
        <v>43</v>
      </c>
      <c r="T70" s="112"/>
      <c r="U70" s="109"/>
      <c r="V70" s="109">
        <v>41</v>
      </c>
      <c r="W70" s="109">
        <v>38</v>
      </c>
      <c r="X70" s="109">
        <v>62</v>
      </c>
      <c r="Y70" s="109">
        <v>32</v>
      </c>
      <c r="Z70" s="109">
        <v>37</v>
      </c>
    </row>
    <row r="71" spans="1:26" x14ac:dyDescent="0.25">
      <c r="S71" s="112" t="s">
        <v>44</v>
      </c>
      <c r="T71" s="112"/>
      <c r="U71" s="109"/>
      <c r="V71" s="109">
        <v>46</v>
      </c>
      <c r="W71" s="109">
        <v>34</v>
      </c>
      <c r="X71" s="109">
        <v>63</v>
      </c>
      <c r="Y71" s="109">
        <v>33</v>
      </c>
      <c r="Z71" s="109">
        <v>29</v>
      </c>
    </row>
    <row r="72" spans="1:26" x14ac:dyDescent="0.25">
      <c r="S72" s="112" t="s">
        <v>45</v>
      </c>
      <c r="T72" s="112"/>
      <c r="U72" s="109"/>
      <c r="V72" s="109">
        <v>35</v>
      </c>
      <c r="W72" s="109">
        <v>44</v>
      </c>
      <c r="X72" s="109">
        <v>63</v>
      </c>
      <c r="Y72" s="109">
        <v>27</v>
      </c>
      <c r="Z72" s="109">
        <v>29</v>
      </c>
    </row>
    <row r="73" spans="1:26" x14ac:dyDescent="0.25">
      <c r="S73" s="112" t="s">
        <v>46</v>
      </c>
      <c r="T73" s="112"/>
      <c r="U73" s="109"/>
      <c r="V73" s="109">
        <v>33</v>
      </c>
      <c r="W73" s="109">
        <v>35</v>
      </c>
      <c r="X73" s="109">
        <v>35</v>
      </c>
      <c r="Y73" s="109">
        <v>22</v>
      </c>
      <c r="Z73" s="109">
        <v>25</v>
      </c>
    </row>
    <row r="74" spans="1:26" x14ac:dyDescent="0.25">
      <c r="S74" s="112" t="s">
        <v>47</v>
      </c>
      <c r="T74" s="112"/>
      <c r="U74" s="109"/>
      <c r="V74" s="109">
        <v>18</v>
      </c>
      <c r="W74" s="109">
        <v>15</v>
      </c>
      <c r="X74" s="109">
        <v>34</v>
      </c>
      <c r="Y74" s="109">
        <v>11</v>
      </c>
      <c r="Z74" s="109">
        <v>16</v>
      </c>
    </row>
    <row r="75" spans="1:26" x14ac:dyDescent="0.25">
      <c r="S75" s="112" t="s">
        <v>48</v>
      </c>
      <c r="T75" s="112"/>
      <c r="U75" s="109"/>
      <c r="V75" s="109">
        <v>7</v>
      </c>
      <c r="W75" s="109">
        <v>9</v>
      </c>
      <c r="X75" s="109">
        <v>10</v>
      </c>
      <c r="Y75" s="109">
        <v>8</v>
      </c>
      <c r="Z75" s="109">
        <v>3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369</v>
      </c>
      <c r="W80" s="109">
        <v>374</v>
      </c>
      <c r="X80" s="109">
        <v>709</v>
      </c>
      <c r="Y80" s="109">
        <v>301</v>
      </c>
      <c r="Z80" s="109">
        <v>363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17</v>
      </c>
      <c r="W83" s="109">
        <v>20</v>
      </c>
      <c r="X83" s="109">
        <v>20</v>
      </c>
      <c r="Y83" s="109">
        <v>23</v>
      </c>
      <c r="Z83" s="109">
        <v>14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28</v>
      </c>
      <c r="W84" s="109">
        <v>30</v>
      </c>
      <c r="X84" s="109">
        <v>36</v>
      </c>
      <c r="Y84" s="109">
        <v>37</v>
      </c>
      <c r="Z84" s="109">
        <v>32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25</v>
      </c>
      <c r="W85" s="109">
        <v>23</v>
      </c>
      <c r="X85" s="109">
        <v>17</v>
      </c>
      <c r="Y85" s="109">
        <v>27</v>
      </c>
      <c r="Z85" s="109">
        <v>27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648</v>
      </c>
      <c r="D86" s="93">
        <f t="shared" ref="D86:D91" si="4">AD4</f>
        <v>0.11724137931034484</v>
      </c>
      <c r="E86" s="94">
        <f t="shared" ref="E86:E91" si="5">AD4</f>
        <v>0.11724137931034484</v>
      </c>
      <c r="F86" s="93">
        <f t="shared" ref="F86:F91" si="6">AF4</f>
        <v>-6.2228654124457328E-2</v>
      </c>
      <c r="G86" s="94">
        <f t="shared" ref="G86:G91" si="7">AF4</f>
        <v>-6.2228654124457328E-2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85</v>
      </c>
      <c r="W86" s="109">
        <v>84</v>
      </c>
      <c r="X86" s="109">
        <v>79</v>
      </c>
      <c r="Y86" s="109">
        <v>58</v>
      </c>
      <c r="Z86" s="109">
        <v>64</v>
      </c>
    </row>
    <row r="87" spans="1:30" ht="15" customHeight="1" x14ac:dyDescent="0.25">
      <c r="A87" s="95" t="s">
        <v>4</v>
      </c>
      <c r="B87" s="48"/>
      <c r="C87" s="56" t="str">
        <f t="shared" si="3"/>
        <v>282</v>
      </c>
      <c r="D87" s="93">
        <f t="shared" si="4"/>
        <v>4.0590405904058935E-2</v>
      </c>
      <c r="E87" s="94">
        <f t="shared" si="5"/>
        <v>4.0590405904058935E-2</v>
      </c>
      <c r="F87" s="93">
        <f t="shared" si="6"/>
        <v>-0.12422360248447206</v>
      </c>
      <c r="G87" s="94">
        <f t="shared" si="7"/>
        <v>-0.12422360248447206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8</v>
      </c>
      <c r="W87" s="109">
        <v>8</v>
      </c>
      <c r="X87" s="109">
        <v>12</v>
      </c>
      <c r="Y87" s="109">
        <v>8</v>
      </c>
      <c r="Z87" s="109">
        <v>7</v>
      </c>
    </row>
    <row r="88" spans="1:30" ht="15" customHeight="1" x14ac:dyDescent="0.25">
      <c r="A88" s="95" t="s">
        <v>5</v>
      </c>
      <c r="B88" s="48"/>
      <c r="C88" s="56" t="str">
        <f t="shared" si="3"/>
        <v>363</v>
      </c>
      <c r="D88" s="93">
        <f t="shared" si="4"/>
        <v>0.20598006644518274</v>
      </c>
      <c r="E88" s="94">
        <f t="shared" si="5"/>
        <v>0.20598006644518274</v>
      </c>
      <c r="F88" s="93">
        <f t="shared" si="6"/>
        <v>-1.3586956521739135E-2</v>
      </c>
      <c r="G88" s="94">
        <f t="shared" si="7"/>
        <v>-1.3586956521739135E-2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6</v>
      </c>
      <c r="W88" s="109">
        <v>4</v>
      </c>
      <c r="X88" s="109">
        <v>4</v>
      </c>
      <c r="Y88" s="109">
        <v>3</v>
      </c>
      <c r="Z88" s="109">
        <v>3</v>
      </c>
    </row>
    <row r="89" spans="1:30" ht="15" customHeight="1" x14ac:dyDescent="0.25">
      <c r="A89" s="48" t="s">
        <v>6</v>
      </c>
      <c r="B89" s="48"/>
      <c r="C89" s="56" t="str">
        <f t="shared" si="3"/>
        <v>515</v>
      </c>
      <c r="D89" s="93">
        <f t="shared" si="4"/>
        <v>5.3169734151329306E-2</v>
      </c>
      <c r="E89" s="94">
        <f t="shared" si="5"/>
        <v>5.3169734151329306E-2</v>
      </c>
      <c r="F89" s="93">
        <f t="shared" si="6"/>
        <v>-1.3409961685823757E-2</v>
      </c>
      <c r="G89" s="94">
        <f t="shared" si="7"/>
        <v>-1.3409961685823757E-2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10</v>
      </c>
      <c r="W89" s="109">
        <v>8</v>
      </c>
      <c r="X89" s="109">
        <v>6</v>
      </c>
      <c r="Y89" s="109">
        <v>12</v>
      </c>
      <c r="Z89" s="109">
        <v>10</v>
      </c>
    </row>
    <row r="90" spans="1:30" ht="15" customHeight="1" x14ac:dyDescent="0.25">
      <c r="A90" s="48" t="s">
        <v>98</v>
      </c>
      <c r="B90" s="48"/>
      <c r="C90" s="56" t="str">
        <f t="shared" si="3"/>
        <v>$36,331</v>
      </c>
      <c r="D90" s="93">
        <f t="shared" si="4"/>
        <v>0.25137656264746422</v>
      </c>
      <c r="E90" s="94">
        <f t="shared" si="5"/>
        <v>0.25137656264746422</v>
      </c>
      <c r="F90" s="93">
        <f t="shared" si="6"/>
        <v>0.28189934222922264</v>
      </c>
      <c r="G90" s="94">
        <f t="shared" si="7"/>
        <v>0.28189934222922264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23</v>
      </c>
      <c r="W90" s="109">
        <v>42</v>
      </c>
      <c r="X90" s="109">
        <v>43</v>
      </c>
      <c r="Y90" s="109">
        <v>39</v>
      </c>
      <c r="Z90" s="109">
        <v>38</v>
      </c>
    </row>
    <row r="91" spans="1:30" ht="15" customHeight="1" x14ac:dyDescent="0.25">
      <c r="A91" s="48" t="s">
        <v>7</v>
      </c>
      <c r="B91" s="48"/>
      <c r="C91" s="56" t="str">
        <f t="shared" si="3"/>
        <v>$23.8 mil</v>
      </c>
      <c r="D91" s="93">
        <f t="shared" si="4"/>
        <v>0.12660331034966843</v>
      </c>
      <c r="E91" s="94">
        <f t="shared" si="5"/>
        <v>0.12660331034966843</v>
      </c>
      <c r="F91" s="93">
        <f t="shared" si="6"/>
        <v>0.41018916863547727</v>
      </c>
      <c r="G91" s="94">
        <f t="shared" si="7"/>
        <v>0.41018916863547727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245</v>
      </c>
      <c r="W91" s="109">
        <v>275</v>
      </c>
      <c r="X91" s="109">
        <v>265</v>
      </c>
      <c r="Y91" s="109">
        <v>230</v>
      </c>
      <c r="Z91" s="109">
        <v>218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14</v>
      </c>
      <c r="W93" s="109">
        <v>15</v>
      </c>
      <c r="X93" s="109">
        <v>17</v>
      </c>
      <c r="Y93" s="109">
        <v>9</v>
      </c>
      <c r="Z93" s="109">
        <v>12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51</v>
      </c>
      <c r="W94" s="109">
        <v>45</v>
      </c>
      <c r="X94" s="109">
        <v>55</v>
      </c>
      <c r="Y94" s="109">
        <v>66</v>
      </c>
      <c r="Z94" s="109">
        <v>73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5</v>
      </c>
      <c r="W95" s="109">
        <v>4</v>
      </c>
      <c r="X95" s="109">
        <v>9</v>
      </c>
      <c r="Y95" s="109">
        <v>5</v>
      </c>
      <c r="Z95" s="109">
        <v>6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98</v>
      </c>
      <c r="W96" s="109">
        <v>102</v>
      </c>
      <c r="X96" s="109">
        <v>120</v>
      </c>
      <c r="Y96" s="109">
        <v>89</v>
      </c>
      <c r="Z96" s="109">
        <v>97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34</v>
      </c>
      <c r="W97" s="109">
        <v>30</v>
      </c>
      <c r="X97" s="109">
        <v>41</v>
      </c>
      <c r="Y97" s="109">
        <v>34</v>
      </c>
      <c r="Z97" s="109">
        <v>31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9</v>
      </c>
      <c r="W98" s="109">
        <v>12</v>
      </c>
      <c r="X98" s="109">
        <v>14</v>
      </c>
      <c r="Y98" s="109">
        <v>5</v>
      </c>
      <c r="Z98" s="109">
        <v>5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17</v>
      </c>
      <c r="W100" s="109">
        <v>31</v>
      </c>
      <c r="X100" s="109">
        <v>32</v>
      </c>
      <c r="Y100" s="109">
        <v>24</v>
      </c>
      <c r="Z100" s="109">
        <v>23</v>
      </c>
    </row>
    <row r="101" spans="1:32" x14ac:dyDescent="0.25">
      <c r="A101" s="16"/>
      <c r="S101" s="115" t="s">
        <v>53</v>
      </c>
      <c r="T101" s="115"/>
      <c r="U101" s="109"/>
      <c r="V101" s="109">
        <v>275</v>
      </c>
      <c r="W101" s="109">
        <v>288</v>
      </c>
      <c r="X101" s="109">
        <v>324</v>
      </c>
      <c r="Y101" s="109">
        <v>259</v>
      </c>
      <c r="Z101" s="109">
        <v>290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333</v>
      </c>
      <c r="W104" s="109">
        <v>398</v>
      </c>
      <c r="X104" s="109">
        <v>327</v>
      </c>
      <c r="Y104" s="109">
        <v>327</v>
      </c>
      <c r="Z104" s="109">
        <v>327</v>
      </c>
      <c r="AB104" s="106" t="str">
        <f>TEXT(Z104,"###,###")</f>
        <v>327</v>
      </c>
      <c r="AD104" s="127">
        <f>Z104/($Z$4)*100</f>
        <v>50.462962962962962</v>
      </c>
      <c r="AF104" s="106"/>
    </row>
    <row r="105" spans="1:32" x14ac:dyDescent="0.25">
      <c r="S105" s="112" t="s">
        <v>17</v>
      </c>
      <c r="T105" s="112"/>
      <c r="U105" s="109"/>
      <c r="V105" s="109">
        <v>293</v>
      </c>
      <c r="W105" s="109">
        <v>287</v>
      </c>
      <c r="X105" s="109">
        <v>389</v>
      </c>
      <c r="Y105" s="109">
        <v>152</v>
      </c>
      <c r="Z105" s="109">
        <v>307</v>
      </c>
      <c r="AB105" s="106" t="str">
        <f>TEXT(Z105,"###,###")</f>
        <v>307</v>
      </c>
      <c r="AD105" s="127">
        <f>Z105/($Z$4)*100</f>
        <v>47.376543209876544</v>
      </c>
      <c r="AF105" s="106"/>
    </row>
    <row r="106" spans="1:32" x14ac:dyDescent="0.25">
      <c r="S106" s="115" t="s">
        <v>53</v>
      </c>
      <c r="T106" s="115"/>
      <c r="U106" s="117"/>
      <c r="V106" s="117">
        <v>626</v>
      </c>
      <c r="W106" s="117">
        <v>685</v>
      </c>
      <c r="X106" s="117">
        <v>716</v>
      </c>
      <c r="Y106" s="117">
        <v>479</v>
      </c>
      <c r="Z106" s="117">
        <v>634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18</v>
      </c>
      <c r="W108" s="109">
        <v>19</v>
      </c>
      <c r="X108" s="109">
        <v>20</v>
      </c>
      <c r="Y108" s="109">
        <v>19</v>
      </c>
      <c r="Z108" s="109">
        <v>10</v>
      </c>
      <c r="AB108" s="106" t="str">
        <f>TEXT(Z108,"###,###")</f>
        <v>10</v>
      </c>
      <c r="AD108" s="127">
        <f>Z108/($Z$4)*100</f>
        <v>1.5432098765432098</v>
      </c>
      <c r="AF108" s="106"/>
    </row>
    <row r="109" spans="1:32" x14ac:dyDescent="0.25">
      <c r="S109" s="112" t="s">
        <v>20</v>
      </c>
      <c r="T109" s="112"/>
      <c r="U109" s="109"/>
      <c r="V109" s="109">
        <v>56</v>
      </c>
      <c r="W109" s="109">
        <v>68</v>
      </c>
      <c r="X109" s="109">
        <v>63</v>
      </c>
      <c r="Y109" s="109">
        <v>26</v>
      </c>
      <c r="Z109" s="109">
        <v>35</v>
      </c>
      <c r="AB109" s="106" t="str">
        <f>TEXT(Z109,"###,###")</f>
        <v>35</v>
      </c>
      <c r="AD109" s="127">
        <f>Z109/($Z$4)*100</f>
        <v>5.4012345679012341</v>
      </c>
      <c r="AF109" s="106"/>
    </row>
    <row r="110" spans="1:32" x14ac:dyDescent="0.25">
      <c r="S110" s="112" t="s">
        <v>21</v>
      </c>
      <c r="T110" s="112"/>
      <c r="U110" s="109"/>
      <c r="V110" s="109">
        <v>392</v>
      </c>
      <c r="W110" s="109">
        <v>495</v>
      </c>
      <c r="X110" s="109">
        <v>502</v>
      </c>
      <c r="Y110" s="109">
        <v>295</v>
      </c>
      <c r="Z110" s="109">
        <v>439</v>
      </c>
      <c r="AB110" s="106" t="str">
        <f>TEXT(Z110,"###,###")</f>
        <v>439</v>
      </c>
      <c r="AD110" s="127">
        <f>Z110/($Z$4)*100</f>
        <v>67.746913580246911</v>
      </c>
      <c r="AF110" s="106"/>
    </row>
    <row r="111" spans="1:32" x14ac:dyDescent="0.25">
      <c r="S111" s="112" t="s">
        <v>22</v>
      </c>
      <c r="T111" s="112"/>
      <c r="U111" s="109"/>
      <c r="V111" s="109">
        <v>174</v>
      </c>
      <c r="W111" s="109">
        <v>112</v>
      </c>
      <c r="X111" s="109">
        <v>131</v>
      </c>
      <c r="Y111" s="109">
        <v>133</v>
      </c>
      <c r="Z111" s="109">
        <v>154</v>
      </c>
      <c r="AB111" s="106" t="str">
        <f>TEXT(Z111,"###,###")</f>
        <v>154</v>
      </c>
      <c r="AD111" s="127">
        <f>Z111/($Z$4)*100</f>
        <v>23.765432098765434</v>
      </c>
      <c r="AF111" s="106"/>
    </row>
    <row r="112" spans="1:32" x14ac:dyDescent="0.25">
      <c r="S112" s="115" t="s">
        <v>53</v>
      </c>
      <c r="T112" s="115"/>
      <c r="U112" s="109"/>
      <c r="V112" s="109">
        <v>691</v>
      </c>
      <c r="W112" s="109">
        <v>739</v>
      </c>
      <c r="X112" s="109">
        <v>717</v>
      </c>
      <c r="Y112" s="109">
        <v>577</v>
      </c>
      <c r="Z112" s="109">
        <v>648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39.770000000000003</v>
      </c>
      <c r="W118" s="128">
        <v>38.92</v>
      </c>
      <c r="X118" s="128">
        <v>40.19</v>
      </c>
      <c r="Y118" s="128">
        <v>39.47</v>
      </c>
      <c r="Z118" s="128">
        <v>38.92</v>
      </c>
      <c r="AB118" s="106" t="str">
        <f>TEXT(Z118,"##.0")</f>
        <v>38.9</v>
      </c>
    </row>
    <row r="120" spans="19:32" x14ac:dyDescent="0.25">
      <c r="S120" s="98" t="s">
        <v>100</v>
      </c>
      <c r="T120" s="109"/>
      <c r="U120" s="109"/>
      <c r="V120" s="109">
        <v>512</v>
      </c>
      <c r="W120" s="109">
        <v>547</v>
      </c>
      <c r="X120" s="109">
        <v>584</v>
      </c>
      <c r="Y120" s="109">
        <v>483</v>
      </c>
      <c r="Z120" s="109">
        <v>504</v>
      </c>
      <c r="AB120" s="106" t="str">
        <f>TEXT(Z120,"###,###")</f>
        <v>504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102</v>
      </c>
      <c r="T122" s="109"/>
      <c r="U122" s="109"/>
      <c r="V122" s="109">
        <v>4</v>
      </c>
      <c r="W122" s="109">
        <v>13</v>
      </c>
      <c r="X122" s="109">
        <v>8</v>
      </c>
      <c r="Y122" s="109">
        <v>10</v>
      </c>
      <c r="Z122" s="109">
        <v>11</v>
      </c>
      <c r="AB122" s="106" t="str">
        <f>TEXT(Z122,"###,###")</f>
        <v>11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516</v>
      </c>
      <c r="W124" s="109">
        <v>560</v>
      </c>
      <c r="X124" s="109">
        <v>592</v>
      </c>
      <c r="Y124" s="109">
        <v>493</v>
      </c>
      <c r="Z124" s="109">
        <v>515</v>
      </c>
      <c r="AB124" s="106" t="str">
        <f>TEXT(Z124,"###,###")</f>
        <v>515</v>
      </c>
      <c r="AD124" s="124">
        <f>Z124/$Z$7*100</f>
        <v>100</v>
      </c>
    </row>
    <row r="125" spans="19:32" x14ac:dyDescent="0.25">
      <c r="S125" s="98" t="s">
        <v>104</v>
      </c>
      <c r="T125" s="109"/>
      <c r="U125" s="109"/>
      <c r="V125" s="109">
        <v>4</v>
      </c>
      <c r="W125" s="109">
        <v>13</v>
      </c>
      <c r="X125" s="109">
        <v>8</v>
      </c>
      <c r="Y125" s="109">
        <v>10</v>
      </c>
      <c r="Z125" s="109">
        <v>11</v>
      </c>
      <c r="AB125" s="106" t="str">
        <f>TEXT(Z125,"###,###")</f>
        <v>11</v>
      </c>
      <c r="AD125" s="124">
        <f>Z125/$Z$7*100</f>
        <v>2.1359223300970873</v>
      </c>
    </row>
    <row r="127" spans="19:32" x14ac:dyDescent="0.25">
      <c r="S127" s="98" t="s">
        <v>105</v>
      </c>
      <c r="T127" s="109"/>
      <c r="U127" s="109"/>
      <c r="V127" s="109">
        <v>248</v>
      </c>
      <c r="W127" s="109">
        <v>275</v>
      </c>
      <c r="X127" s="109">
        <v>265</v>
      </c>
      <c r="Y127" s="109">
        <v>232</v>
      </c>
      <c r="Z127" s="109">
        <v>220</v>
      </c>
      <c r="AB127" s="106" t="str">
        <f>TEXT(Z127,"###,###")</f>
        <v>220</v>
      </c>
      <c r="AD127" s="124">
        <f>Z127/$Z$7*100</f>
        <v>42.718446601941743</v>
      </c>
    </row>
    <row r="128" spans="19:32" x14ac:dyDescent="0.25">
      <c r="S128" s="98" t="s">
        <v>106</v>
      </c>
      <c r="T128" s="109"/>
      <c r="U128" s="109"/>
      <c r="V128" s="109">
        <v>273</v>
      </c>
      <c r="W128" s="109">
        <v>285</v>
      </c>
      <c r="X128" s="109">
        <v>325</v>
      </c>
      <c r="Y128" s="109">
        <v>262</v>
      </c>
      <c r="Z128" s="109">
        <v>291</v>
      </c>
      <c r="AB128" s="106" t="str">
        <f>TEXT(Z128,"###,###")</f>
        <v>291</v>
      </c>
      <c r="AD128" s="124">
        <f>Z128/$Z$7*100</f>
        <v>56.504854368932037</v>
      </c>
    </row>
    <row r="130" spans="19:20" x14ac:dyDescent="0.25">
      <c r="S130" s="98" t="s">
        <v>158</v>
      </c>
      <c r="T130" s="124">
        <v>97.864077669902912</v>
      </c>
    </row>
    <row r="131" spans="19:20" x14ac:dyDescent="0.25">
      <c r="S131" s="98" t="s">
        <v>159</v>
      </c>
      <c r="T131" s="124">
        <v>0</v>
      </c>
    </row>
    <row r="132" spans="19:20" x14ac:dyDescent="0.25">
      <c r="S132" s="98" t="s">
        <v>160</v>
      </c>
      <c r="T132" s="124">
        <v>2.1359223300970873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F94ED4B-7D7A-4C32-9F7D-B1584342F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DBA0F2-F92A-47C2-8265-CDC57B2F0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5B0D8C4-3CA2-4573-B68A-F44FB75379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9938977-3447-47F8-96F6-CD4B3B85B6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F747-3336-4444-BBD2-A270F1B43025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107</v>
      </c>
      <c r="T1" s="96"/>
      <c r="U1" s="96"/>
      <c r="V1" s="96"/>
      <c r="W1" s="96"/>
      <c r="X1" s="96"/>
      <c r="Y1" s="97" t="s">
        <v>137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107</v>
      </c>
      <c r="Y3" s="102" t="s">
        <v>137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 Alice Springs,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26292</v>
      </c>
      <c r="W4" s="105">
        <v>32300</v>
      </c>
      <c r="X4" s="105">
        <v>27707</v>
      </c>
      <c r="Y4" s="105">
        <v>30591</v>
      </c>
      <c r="Z4" s="105">
        <v>30619</v>
      </c>
      <c r="AB4" s="106" t="str">
        <f>TEXT(Z4,"###,###")</f>
        <v>30,619</v>
      </c>
      <c r="AD4" s="107">
        <f>Z4/Y4-1</f>
        <v>9.1530188617561237E-4</v>
      </c>
      <c r="AF4" s="107">
        <f>Z4/V4-1</f>
        <v>0.16457477559713984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12795</v>
      </c>
      <c r="W5" s="105">
        <v>16028</v>
      </c>
      <c r="X5" s="105">
        <v>13479</v>
      </c>
      <c r="Y5" s="105">
        <v>14992</v>
      </c>
      <c r="Z5" s="105">
        <v>15116</v>
      </c>
      <c r="AB5" s="106" t="str">
        <f>TEXT(Z5,"###,###")</f>
        <v>15,116</v>
      </c>
      <c r="AD5" s="107">
        <f t="shared" ref="AD5:AD9" si="0">Z5/Y5-1</f>
        <v>8.2710779082177943E-3</v>
      </c>
      <c r="AF5" s="107">
        <f t="shared" ref="AF5:AF9" si="1">Z5/V5-1</f>
        <v>0.18139898397811649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13493</v>
      </c>
      <c r="W6" s="105">
        <v>16275</v>
      </c>
      <c r="X6" s="105">
        <v>14232</v>
      </c>
      <c r="Y6" s="105">
        <v>15602</v>
      </c>
      <c r="Z6" s="105">
        <v>15471</v>
      </c>
      <c r="AB6" s="106" t="str">
        <f>TEXT(Z6,"###,###")</f>
        <v>15,471</v>
      </c>
      <c r="AD6" s="107">
        <f t="shared" si="0"/>
        <v>-8.3963594410972897E-3</v>
      </c>
      <c r="AF6" s="107">
        <f t="shared" si="1"/>
        <v>0.14659453049729487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16542</v>
      </c>
      <c r="W7" s="105">
        <v>20927</v>
      </c>
      <c r="X7" s="105">
        <v>17519</v>
      </c>
      <c r="Y7" s="105">
        <v>20002</v>
      </c>
      <c r="Z7" s="105">
        <v>19146</v>
      </c>
      <c r="AB7" s="106" t="str">
        <f>TEXT(Z7,"###,###")</f>
        <v>19,146</v>
      </c>
      <c r="AD7" s="107">
        <f t="shared" si="0"/>
        <v>-4.2795720427957207E-2</v>
      </c>
      <c r="AF7" s="107">
        <f t="shared" si="1"/>
        <v>0.1574174827711281</v>
      </c>
    </row>
    <row r="8" spans="1:32" ht="17.25" customHeight="1" x14ac:dyDescent="0.25">
      <c r="A8" s="61" t="s">
        <v>12</v>
      </c>
      <c r="B8" s="62"/>
      <c r="C8" s="28"/>
      <c r="D8" s="63" t="str">
        <f>AB4</f>
        <v>30,619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19,146</v>
      </c>
      <c r="P8" s="64"/>
      <c r="S8" s="104" t="s">
        <v>84</v>
      </c>
      <c r="T8" s="105"/>
      <c r="U8" s="105"/>
      <c r="V8" s="105">
        <v>46871</v>
      </c>
      <c r="W8" s="105">
        <v>42441.04</v>
      </c>
      <c r="X8" s="105">
        <v>47954</v>
      </c>
      <c r="Y8" s="105">
        <v>43572.34</v>
      </c>
      <c r="Z8" s="105">
        <v>47127.24</v>
      </c>
      <c r="AB8" s="106" t="str">
        <f>TEXT(Z8,"$###,###")</f>
        <v>$47,127</v>
      </c>
      <c r="AD8" s="107">
        <f t="shared" si="0"/>
        <v>8.1586162230442572E-2</v>
      </c>
      <c r="AF8" s="107">
        <f t="shared" si="1"/>
        <v>5.4669198438266342E-3</v>
      </c>
    </row>
    <row r="9" spans="1:32" x14ac:dyDescent="0.25">
      <c r="A9" s="29" t="s">
        <v>14</v>
      </c>
      <c r="B9" s="68"/>
      <c r="C9" s="69"/>
      <c r="D9" s="70">
        <f>AD104</f>
        <v>67.654071001665628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49.764963961140708</v>
      </c>
      <c r="P9" s="71" t="s">
        <v>85</v>
      </c>
      <c r="S9" s="104" t="s">
        <v>7</v>
      </c>
      <c r="T9" s="105"/>
      <c r="U9" s="105"/>
      <c r="V9" s="105">
        <v>1032289776</v>
      </c>
      <c r="W9" s="105">
        <v>1219592567</v>
      </c>
      <c r="X9" s="105">
        <v>1148918001</v>
      </c>
      <c r="Y9" s="105">
        <v>1258788086</v>
      </c>
      <c r="Z9" s="105">
        <v>1291329197</v>
      </c>
      <c r="AB9" s="106" t="str">
        <f>TEXT(Z9/1000000,"$#,###.0")&amp;" mil"</f>
        <v>$1,291.3 mil</v>
      </c>
      <c r="AD9" s="107">
        <f t="shared" si="0"/>
        <v>2.5851143144677069E-2</v>
      </c>
      <c r="AF9" s="107">
        <f t="shared" si="1"/>
        <v>0.25093673019193008</v>
      </c>
    </row>
    <row r="10" spans="1:32" x14ac:dyDescent="0.25">
      <c r="A10" s="29" t="s">
        <v>17</v>
      </c>
      <c r="B10" s="68"/>
      <c r="C10" s="69"/>
      <c r="D10" s="70">
        <f>AD105</f>
        <v>29.079983017080895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50.104460461715242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90.63511960722866</v>
      </c>
      <c r="P11" s="71" t="s">
        <v>85</v>
      </c>
      <c r="S11" s="104" t="s">
        <v>29</v>
      </c>
      <c r="T11" s="109"/>
      <c r="U11" s="109"/>
      <c r="V11" s="109">
        <v>24840</v>
      </c>
      <c r="W11" s="109">
        <v>30573</v>
      </c>
      <c r="X11" s="109">
        <v>26124</v>
      </c>
      <c r="Y11" s="109">
        <v>28845</v>
      </c>
      <c r="Z11" s="109">
        <v>28827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2.8413245586545495</v>
      </c>
      <c r="P12" s="71" t="s">
        <v>85</v>
      </c>
      <c r="S12" s="104" t="s">
        <v>30</v>
      </c>
      <c r="T12" s="109"/>
      <c r="U12" s="109"/>
      <c r="V12" s="109">
        <v>1450</v>
      </c>
      <c r="W12" s="109">
        <v>1730</v>
      </c>
      <c r="X12" s="109">
        <v>1582</v>
      </c>
      <c r="Y12" s="109">
        <v>1744</v>
      </c>
      <c r="Z12" s="109">
        <v>1792</v>
      </c>
    </row>
    <row r="13" spans="1:32" ht="15" customHeight="1" x14ac:dyDescent="0.25">
      <c r="A13" s="29" t="s">
        <v>19</v>
      </c>
      <c r="B13" s="69"/>
      <c r="C13" s="69"/>
      <c r="D13" s="70">
        <f>AD108</f>
        <v>9.938273620954309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6.5026637417737385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15.53937097880401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40.6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29.674385185669028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24.45941711062363</v>
      </c>
      <c r="P15" s="71" t="s">
        <v>85</v>
      </c>
      <c r="S15" s="112" t="s">
        <v>61</v>
      </c>
      <c r="T15" s="112"/>
      <c r="U15" s="113"/>
      <c r="V15" s="113">
        <v>354</v>
      </c>
      <c r="W15" s="113">
        <v>602</v>
      </c>
      <c r="X15" s="113">
        <v>305</v>
      </c>
      <c r="Y15" s="109">
        <v>460</v>
      </c>
      <c r="Z15" s="109">
        <v>415</v>
      </c>
      <c r="AB15" s="114">
        <f t="shared" ref="AB15:AB34" si="2">IF(Z15="np",0,Z15/$Z$34)</f>
        <v>1.3553675822201901E-2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41.013749632581074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75.540582889376367</v>
      </c>
      <c r="P16" s="36" t="s">
        <v>85</v>
      </c>
      <c r="S16" s="112" t="s">
        <v>62</v>
      </c>
      <c r="T16" s="112"/>
      <c r="U16" s="113"/>
      <c r="V16" s="113">
        <v>174</v>
      </c>
      <c r="W16" s="113">
        <v>177</v>
      </c>
      <c r="X16" s="113">
        <v>153</v>
      </c>
      <c r="Y16" s="109">
        <v>170</v>
      </c>
      <c r="Z16" s="109">
        <v>162</v>
      </c>
      <c r="AB16" s="114">
        <f t="shared" si="2"/>
        <v>5.2908324896306213E-3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416</v>
      </c>
      <c r="W17" s="113">
        <v>468</v>
      </c>
      <c r="X17" s="113">
        <v>471</v>
      </c>
      <c r="Y17" s="109">
        <v>408</v>
      </c>
      <c r="Z17" s="109">
        <v>508</v>
      </c>
      <c r="AB17" s="114">
        <f t="shared" si="2"/>
        <v>1.6591005584767629E-2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213</v>
      </c>
      <c r="W18" s="113">
        <v>229</v>
      </c>
      <c r="X18" s="113">
        <v>209</v>
      </c>
      <c r="Y18" s="109">
        <v>204</v>
      </c>
      <c r="Z18" s="109">
        <v>193</v>
      </c>
      <c r="AB18" s="114">
        <f t="shared" si="2"/>
        <v>6.3032757438191969E-3</v>
      </c>
    </row>
    <row r="19" spans="1:28" x14ac:dyDescent="0.25">
      <c r="A19" s="60" t="str">
        <f>$S$1&amp;" ("&amp;$V$2&amp;" to "&amp;$Z$2&amp;")"</f>
        <v>Alice Springs (2016-17 to 2020-21)</v>
      </c>
      <c r="B19" s="60"/>
      <c r="C19" s="60"/>
      <c r="D19" s="60"/>
      <c r="E19" s="60"/>
      <c r="F19" s="60"/>
      <c r="G19" s="60" t="str">
        <f>$S$1&amp;" ("&amp;$V$2&amp;" to "&amp;$Z$2&amp;")"</f>
        <v>Alice Springs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1445</v>
      </c>
      <c r="W19" s="113">
        <v>1815</v>
      </c>
      <c r="X19" s="113">
        <v>1625</v>
      </c>
      <c r="Y19" s="109">
        <v>1603</v>
      </c>
      <c r="Z19" s="109">
        <v>1711</v>
      </c>
      <c r="AB19" s="114">
        <f t="shared" si="2"/>
        <v>5.5880335739246875E-2</v>
      </c>
    </row>
    <row r="20" spans="1:28" x14ac:dyDescent="0.25">
      <c r="S20" s="112" t="s">
        <v>66</v>
      </c>
      <c r="T20" s="112"/>
      <c r="U20" s="113"/>
      <c r="V20" s="113">
        <v>517</v>
      </c>
      <c r="W20" s="113">
        <v>591</v>
      </c>
      <c r="X20" s="113">
        <v>576</v>
      </c>
      <c r="Y20" s="109">
        <v>656</v>
      </c>
      <c r="Z20" s="109">
        <v>617</v>
      </c>
      <c r="AB20" s="114">
        <f t="shared" si="2"/>
        <v>2.015088670433391E-2</v>
      </c>
    </row>
    <row r="21" spans="1:28" x14ac:dyDescent="0.25">
      <c r="S21" s="112" t="s">
        <v>67</v>
      </c>
      <c r="T21" s="112"/>
      <c r="U21" s="113"/>
      <c r="V21" s="113">
        <v>2408</v>
      </c>
      <c r="W21" s="113">
        <v>2998</v>
      </c>
      <c r="X21" s="113">
        <v>2669</v>
      </c>
      <c r="Y21" s="109">
        <v>2757</v>
      </c>
      <c r="Z21" s="109">
        <v>2827</v>
      </c>
      <c r="AB21" s="114">
        <f t="shared" si="2"/>
        <v>9.2328292890035593E-2</v>
      </c>
    </row>
    <row r="22" spans="1:28" x14ac:dyDescent="0.25">
      <c r="S22" s="112" t="s">
        <v>68</v>
      </c>
      <c r="T22" s="112"/>
      <c r="U22" s="113"/>
      <c r="V22" s="113">
        <v>2518</v>
      </c>
      <c r="W22" s="113">
        <v>2776</v>
      </c>
      <c r="X22" s="113">
        <v>2760</v>
      </c>
      <c r="Y22" s="109">
        <v>2576</v>
      </c>
      <c r="Z22" s="109">
        <v>2565</v>
      </c>
      <c r="AB22" s="114">
        <f t="shared" si="2"/>
        <v>8.377151441915151E-2</v>
      </c>
    </row>
    <row r="23" spans="1:28" x14ac:dyDescent="0.25">
      <c r="S23" s="112" t="s">
        <v>69</v>
      </c>
      <c r="T23" s="112"/>
      <c r="U23" s="113"/>
      <c r="V23" s="113">
        <v>900</v>
      </c>
      <c r="W23" s="113">
        <v>1033</v>
      </c>
      <c r="X23" s="113">
        <v>1009</v>
      </c>
      <c r="Y23" s="109">
        <v>960</v>
      </c>
      <c r="Z23" s="109">
        <v>961</v>
      </c>
      <c r="AB23" s="114">
        <f t="shared" si="2"/>
        <v>3.1385740879845844E-2</v>
      </c>
    </row>
    <row r="24" spans="1:28" x14ac:dyDescent="0.25">
      <c r="S24" s="112" t="s">
        <v>70</v>
      </c>
      <c r="T24" s="112"/>
      <c r="U24" s="113"/>
      <c r="V24" s="113">
        <v>288</v>
      </c>
      <c r="W24" s="113">
        <v>487</v>
      </c>
      <c r="X24" s="113">
        <v>286</v>
      </c>
      <c r="Y24" s="109">
        <v>348</v>
      </c>
      <c r="Z24" s="109">
        <v>498</v>
      </c>
      <c r="AB24" s="114">
        <f t="shared" si="2"/>
        <v>1.6264410986642282E-2</v>
      </c>
    </row>
    <row r="25" spans="1:28" x14ac:dyDescent="0.25">
      <c r="S25" s="112" t="s">
        <v>71</v>
      </c>
      <c r="T25" s="112"/>
      <c r="U25" s="113"/>
      <c r="V25" s="113">
        <v>250</v>
      </c>
      <c r="W25" s="113">
        <v>397</v>
      </c>
      <c r="X25" s="113">
        <v>240</v>
      </c>
      <c r="Y25" s="109">
        <v>406</v>
      </c>
      <c r="Z25" s="109">
        <v>374</v>
      </c>
      <c r="AB25" s="114">
        <f t="shared" si="2"/>
        <v>1.2214637969887978E-2</v>
      </c>
    </row>
    <row r="26" spans="1:28" x14ac:dyDescent="0.25">
      <c r="S26" s="112" t="s">
        <v>72</v>
      </c>
      <c r="T26" s="112"/>
      <c r="U26" s="113"/>
      <c r="V26" s="113">
        <v>446</v>
      </c>
      <c r="W26" s="113">
        <v>470</v>
      </c>
      <c r="X26" s="113">
        <v>402</v>
      </c>
      <c r="Y26" s="109">
        <v>412</v>
      </c>
      <c r="Z26" s="109">
        <v>398</v>
      </c>
      <c r="AB26" s="114">
        <f t="shared" si="2"/>
        <v>1.2998465005388812E-2</v>
      </c>
    </row>
    <row r="27" spans="1:28" x14ac:dyDescent="0.25">
      <c r="S27" s="112" t="s">
        <v>73</v>
      </c>
      <c r="T27" s="112"/>
      <c r="U27" s="113"/>
      <c r="V27" s="113">
        <v>1264</v>
      </c>
      <c r="W27" s="113">
        <v>1449</v>
      </c>
      <c r="X27" s="113">
        <v>1362</v>
      </c>
      <c r="Y27" s="109">
        <v>1756</v>
      </c>
      <c r="Z27" s="109">
        <v>1639</v>
      </c>
      <c r="AB27" s="114">
        <f t="shared" si="2"/>
        <v>5.3528854632744372E-2</v>
      </c>
    </row>
    <row r="28" spans="1:28" x14ac:dyDescent="0.25">
      <c r="S28" s="112" t="s">
        <v>74</v>
      </c>
      <c r="T28" s="112"/>
      <c r="U28" s="113"/>
      <c r="V28" s="113">
        <v>1418</v>
      </c>
      <c r="W28" s="113">
        <v>1764</v>
      </c>
      <c r="X28" s="113">
        <v>1709</v>
      </c>
      <c r="Y28" s="109">
        <v>1593</v>
      </c>
      <c r="Z28" s="109">
        <v>1511</v>
      </c>
      <c r="AB28" s="114">
        <f t="shared" si="2"/>
        <v>4.9348443776739935E-2</v>
      </c>
    </row>
    <row r="29" spans="1:28" x14ac:dyDescent="0.25">
      <c r="S29" s="112" t="s">
        <v>75</v>
      </c>
      <c r="T29" s="112"/>
      <c r="U29" s="113"/>
      <c r="V29" s="113">
        <v>2885</v>
      </c>
      <c r="W29" s="113">
        <v>3926</v>
      </c>
      <c r="X29" s="113">
        <v>3006</v>
      </c>
      <c r="Y29" s="109">
        <v>3476</v>
      </c>
      <c r="Z29" s="109">
        <v>3573</v>
      </c>
      <c r="AB29" s="114">
        <f t="shared" si="2"/>
        <v>0.11669224991018648</v>
      </c>
    </row>
    <row r="30" spans="1:28" x14ac:dyDescent="0.25">
      <c r="S30" s="112" t="s">
        <v>76</v>
      </c>
      <c r="T30" s="112"/>
      <c r="U30" s="113"/>
      <c r="V30" s="113">
        <v>2251</v>
      </c>
      <c r="W30" s="113">
        <v>2670</v>
      </c>
      <c r="X30" s="113">
        <v>2218</v>
      </c>
      <c r="Y30" s="109">
        <v>2698</v>
      </c>
      <c r="Z30" s="109">
        <v>2568</v>
      </c>
      <c r="AB30" s="114">
        <f t="shared" si="2"/>
        <v>8.3869492798589115E-2</v>
      </c>
    </row>
    <row r="31" spans="1:28" x14ac:dyDescent="0.25">
      <c r="S31" s="112" t="s">
        <v>77</v>
      </c>
      <c r="T31" s="112"/>
      <c r="U31" s="113"/>
      <c r="V31" s="113">
        <v>3199</v>
      </c>
      <c r="W31" s="113">
        <v>4119</v>
      </c>
      <c r="X31" s="113">
        <v>5589</v>
      </c>
      <c r="Y31" s="109">
        <v>6774</v>
      </c>
      <c r="Z31" s="109">
        <v>6820</v>
      </c>
      <c r="AB31" s="114">
        <f t="shared" si="2"/>
        <v>0.22273751592148666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974</v>
      </c>
      <c r="W32" s="113">
        <v>1160</v>
      </c>
      <c r="X32" s="113">
        <v>1065</v>
      </c>
      <c r="Y32" s="109">
        <v>1018</v>
      </c>
      <c r="Z32" s="109">
        <v>928</v>
      </c>
      <c r="AB32" s="114">
        <f t="shared" si="2"/>
        <v>3.0307978706032201E-2</v>
      </c>
    </row>
    <row r="33" spans="19:32" x14ac:dyDescent="0.25">
      <c r="S33" s="112" t="s">
        <v>79</v>
      </c>
      <c r="T33" s="112"/>
      <c r="U33" s="113"/>
      <c r="V33" s="113">
        <v>1468</v>
      </c>
      <c r="W33" s="113">
        <v>2222</v>
      </c>
      <c r="X33" s="113">
        <v>1457</v>
      </c>
      <c r="Y33" s="109">
        <v>1760</v>
      </c>
      <c r="Z33" s="109">
        <v>1855</v>
      </c>
      <c r="AB33" s="114">
        <f t="shared" si="2"/>
        <v>6.0583297952251869E-2</v>
      </c>
    </row>
    <row r="34" spans="19:32" x14ac:dyDescent="0.25">
      <c r="S34" s="115" t="s">
        <v>53</v>
      </c>
      <c r="T34" s="115"/>
      <c r="U34" s="116"/>
      <c r="V34" s="116">
        <v>26288</v>
      </c>
      <c r="W34" s="116">
        <v>32303</v>
      </c>
      <c r="X34" s="116">
        <v>27708</v>
      </c>
      <c r="Y34" s="117">
        <v>30594</v>
      </c>
      <c r="Z34" s="117">
        <v>30619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12836</v>
      </c>
      <c r="W37" s="109">
        <v>16557</v>
      </c>
      <c r="X37" s="109">
        <v>13408</v>
      </c>
      <c r="Y37" s="109">
        <v>15280</v>
      </c>
      <c r="Z37" s="109">
        <v>14463</v>
      </c>
      <c r="AB37" s="129">
        <f>Z37/Z40*100</f>
        <v>75.540582889376367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3706</v>
      </c>
      <c r="W38" s="109">
        <v>4370</v>
      </c>
      <c r="X38" s="109">
        <v>4108</v>
      </c>
      <c r="Y38" s="109">
        <v>4715</v>
      </c>
      <c r="Z38" s="109">
        <v>4683</v>
      </c>
      <c r="AB38" s="129">
        <f>Z38/Z40*100</f>
        <v>24.45941711062363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16542</v>
      </c>
      <c r="W40" s="109">
        <v>20927</v>
      </c>
      <c r="X40" s="109">
        <v>17516</v>
      </c>
      <c r="Y40" s="109">
        <v>19995</v>
      </c>
      <c r="Z40" s="109">
        <v>19146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32</v>
      </c>
      <c r="W44" s="109">
        <v>34</v>
      </c>
      <c r="X44" s="109">
        <v>39</v>
      </c>
      <c r="Y44" s="109">
        <v>30</v>
      </c>
      <c r="Z44" s="109">
        <v>27</v>
      </c>
    </row>
    <row r="45" spans="19:32" x14ac:dyDescent="0.25">
      <c r="S45" s="112" t="s">
        <v>37</v>
      </c>
      <c r="T45" s="112"/>
      <c r="U45" s="109"/>
      <c r="V45" s="109">
        <v>272</v>
      </c>
      <c r="W45" s="109">
        <v>315</v>
      </c>
      <c r="X45" s="109">
        <v>293</v>
      </c>
      <c r="Y45" s="109">
        <v>318</v>
      </c>
      <c r="Z45" s="109">
        <v>358</v>
      </c>
    </row>
    <row r="46" spans="19:32" x14ac:dyDescent="0.25">
      <c r="S46" s="112" t="s">
        <v>38</v>
      </c>
      <c r="T46" s="112"/>
      <c r="U46" s="109"/>
      <c r="V46" s="109">
        <v>741</v>
      </c>
      <c r="W46" s="109">
        <v>875</v>
      </c>
      <c r="X46" s="109">
        <v>678</v>
      </c>
      <c r="Y46" s="109">
        <v>691</v>
      </c>
      <c r="Z46" s="109">
        <v>731</v>
      </c>
    </row>
    <row r="47" spans="19:32" x14ac:dyDescent="0.25">
      <c r="S47" s="112" t="s">
        <v>39</v>
      </c>
      <c r="T47" s="112"/>
      <c r="U47" s="109"/>
      <c r="V47" s="109">
        <v>1205</v>
      </c>
      <c r="W47" s="109">
        <v>1546</v>
      </c>
      <c r="X47" s="109">
        <v>1228</v>
      </c>
      <c r="Y47" s="109">
        <v>1186</v>
      </c>
      <c r="Z47" s="109">
        <v>1137</v>
      </c>
    </row>
    <row r="48" spans="19:32" x14ac:dyDescent="0.25">
      <c r="S48" s="112" t="s">
        <v>40</v>
      </c>
      <c r="T48" s="112"/>
      <c r="U48" s="109"/>
      <c r="V48" s="109">
        <v>2067</v>
      </c>
      <c r="W48" s="109">
        <v>2540</v>
      </c>
      <c r="X48" s="109">
        <v>2044</v>
      </c>
      <c r="Y48" s="109">
        <v>2284</v>
      </c>
      <c r="Z48" s="109">
        <v>2179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1779</v>
      </c>
      <c r="W49" s="109">
        <v>2164</v>
      </c>
      <c r="X49" s="109">
        <v>1992</v>
      </c>
      <c r="Y49" s="109">
        <v>2278</v>
      </c>
      <c r="Z49" s="109">
        <v>2345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Alice Springs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1302</v>
      </c>
      <c r="W50" s="109">
        <v>1697</v>
      </c>
      <c r="X50" s="109">
        <v>1510</v>
      </c>
      <c r="Y50" s="109">
        <v>1698</v>
      </c>
      <c r="Z50" s="109">
        <v>1797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1162</v>
      </c>
      <c r="W51" s="109">
        <v>1399</v>
      </c>
      <c r="X51" s="109">
        <v>1208</v>
      </c>
      <c r="Y51" s="109">
        <v>1390</v>
      </c>
      <c r="Z51" s="109">
        <v>1428</v>
      </c>
    </row>
    <row r="52" spans="1:26" ht="15" customHeight="1" x14ac:dyDescent="0.25">
      <c r="S52" s="112" t="s">
        <v>44</v>
      </c>
      <c r="T52" s="112"/>
      <c r="U52" s="109"/>
      <c r="V52" s="109">
        <v>1099</v>
      </c>
      <c r="W52" s="109">
        <v>1456</v>
      </c>
      <c r="X52" s="109">
        <v>1159</v>
      </c>
      <c r="Y52" s="109">
        <v>1285</v>
      </c>
      <c r="Z52" s="109">
        <v>1269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1009</v>
      </c>
      <c r="W53" s="109">
        <v>1267</v>
      </c>
      <c r="X53" s="109">
        <v>1019</v>
      </c>
      <c r="Y53" s="109">
        <v>1159</v>
      </c>
      <c r="Z53" s="109">
        <v>1142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916</v>
      </c>
      <c r="W54" s="109">
        <v>1090</v>
      </c>
      <c r="X54" s="109">
        <v>900</v>
      </c>
      <c r="Y54" s="109">
        <v>1100</v>
      </c>
      <c r="Z54" s="109">
        <v>1055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734</v>
      </c>
      <c r="W55" s="109">
        <v>924</v>
      </c>
      <c r="X55" s="109">
        <v>785</v>
      </c>
      <c r="Y55" s="109">
        <v>850</v>
      </c>
      <c r="Z55" s="109">
        <v>914</v>
      </c>
    </row>
    <row r="56" spans="1:26" ht="15" customHeight="1" x14ac:dyDescent="0.25">
      <c r="S56" s="112" t="s">
        <v>48</v>
      </c>
      <c r="T56" s="112"/>
      <c r="U56" s="109"/>
      <c r="V56" s="109">
        <v>314</v>
      </c>
      <c r="W56" s="109">
        <v>505</v>
      </c>
      <c r="X56" s="109">
        <v>427</v>
      </c>
      <c r="Y56" s="109">
        <v>480</v>
      </c>
      <c r="Z56" s="109">
        <v>456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104</v>
      </c>
      <c r="W57" s="109">
        <v>133</v>
      </c>
      <c r="X57" s="109">
        <v>130</v>
      </c>
      <c r="Y57" s="109">
        <v>169</v>
      </c>
      <c r="Z57" s="109">
        <v>193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36</v>
      </c>
      <c r="W58" s="109">
        <v>59</v>
      </c>
      <c r="X58" s="109">
        <v>55</v>
      </c>
      <c r="Y58" s="109">
        <v>52</v>
      </c>
      <c r="Z58" s="109">
        <v>55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10</v>
      </c>
      <c r="W59" s="109">
        <v>22</v>
      </c>
      <c r="X59" s="109">
        <v>13</v>
      </c>
      <c r="Y59" s="109">
        <v>28</v>
      </c>
      <c r="Z59" s="109">
        <v>23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10</v>
      </c>
      <c r="W60" s="109">
        <v>15</v>
      </c>
      <c r="X60" s="109">
        <v>8</v>
      </c>
      <c r="Y60" s="109">
        <v>6</v>
      </c>
      <c r="Z60" s="109">
        <v>7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12794</v>
      </c>
      <c r="W61" s="109">
        <v>16027</v>
      </c>
      <c r="X61" s="109">
        <v>13474</v>
      </c>
      <c r="Y61" s="109">
        <v>14996</v>
      </c>
      <c r="Z61" s="109">
        <v>15116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20</v>
      </c>
      <c r="W63" s="109">
        <v>28</v>
      </c>
      <c r="X63" s="109">
        <v>0</v>
      </c>
      <c r="Y63" s="109">
        <v>16</v>
      </c>
      <c r="Z63" s="109">
        <v>49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269</v>
      </c>
      <c r="W64" s="109">
        <v>334</v>
      </c>
      <c r="X64" s="109">
        <v>0</v>
      </c>
      <c r="Y64" s="109">
        <v>311</v>
      </c>
      <c r="Z64" s="109">
        <v>350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Alice Springs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701</v>
      </c>
      <c r="W65" s="109">
        <v>777</v>
      </c>
      <c r="X65" s="109">
        <v>0</v>
      </c>
      <c r="Y65" s="109">
        <v>754</v>
      </c>
      <c r="Z65" s="109">
        <v>839</v>
      </c>
    </row>
    <row r="66" spans="1:26" x14ac:dyDescent="0.25">
      <c r="S66" s="112" t="s">
        <v>39</v>
      </c>
      <c r="T66" s="112"/>
      <c r="U66" s="109"/>
      <c r="V66" s="109">
        <v>1265</v>
      </c>
      <c r="W66" s="109">
        <v>1532</v>
      </c>
      <c r="X66" s="109">
        <v>0</v>
      </c>
      <c r="Y66" s="109">
        <v>1235</v>
      </c>
      <c r="Z66" s="109">
        <v>1129</v>
      </c>
    </row>
    <row r="67" spans="1:26" x14ac:dyDescent="0.25">
      <c r="S67" s="112" t="s">
        <v>40</v>
      </c>
      <c r="T67" s="112"/>
      <c r="U67" s="109"/>
      <c r="V67" s="109">
        <v>2299</v>
      </c>
      <c r="W67" s="109">
        <v>2689</v>
      </c>
      <c r="X67" s="109">
        <v>0</v>
      </c>
      <c r="Y67" s="109">
        <v>2529</v>
      </c>
      <c r="Z67" s="109">
        <v>2389</v>
      </c>
    </row>
    <row r="68" spans="1:26" x14ac:dyDescent="0.25">
      <c r="S68" s="112" t="s">
        <v>41</v>
      </c>
      <c r="T68" s="112"/>
      <c r="U68" s="109"/>
      <c r="V68" s="109">
        <v>1901</v>
      </c>
      <c r="W68" s="109">
        <v>2190</v>
      </c>
      <c r="X68" s="109">
        <v>0</v>
      </c>
      <c r="Y68" s="109">
        <v>2293</v>
      </c>
      <c r="Z68" s="109">
        <v>2387</v>
      </c>
    </row>
    <row r="69" spans="1:26" x14ac:dyDescent="0.25">
      <c r="S69" s="112" t="s">
        <v>42</v>
      </c>
      <c r="T69" s="112"/>
      <c r="U69" s="109"/>
      <c r="V69" s="109">
        <v>1341</v>
      </c>
      <c r="W69" s="109">
        <v>1696</v>
      </c>
      <c r="X69" s="109">
        <v>0</v>
      </c>
      <c r="Y69" s="109">
        <v>1657</v>
      </c>
      <c r="Z69" s="109">
        <v>1749</v>
      </c>
    </row>
    <row r="70" spans="1:26" x14ac:dyDescent="0.25">
      <c r="S70" s="112" t="s">
        <v>43</v>
      </c>
      <c r="T70" s="112"/>
      <c r="U70" s="109"/>
      <c r="V70" s="109">
        <v>1113</v>
      </c>
      <c r="W70" s="109">
        <v>1435</v>
      </c>
      <c r="X70" s="109">
        <v>0</v>
      </c>
      <c r="Y70" s="109">
        <v>1407</v>
      </c>
      <c r="Z70" s="109">
        <v>1359</v>
      </c>
    </row>
    <row r="71" spans="1:26" x14ac:dyDescent="0.25">
      <c r="S71" s="112" t="s">
        <v>44</v>
      </c>
      <c r="T71" s="112"/>
      <c r="U71" s="109"/>
      <c r="V71" s="109">
        <v>1280</v>
      </c>
      <c r="W71" s="109">
        <v>1550</v>
      </c>
      <c r="X71" s="109">
        <v>0</v>
      </c>
      <c r="Y71" s="109">
        <v>1333</v>
      </c>
      <c r="Z71" s="109">
        <v>1249</v>
      </c>
    </row>
    <row r="72" spans="1:26" x14ac:dyDescent="0.25">
      <c r="S72" s="112" t="s">
        <v>45</v>
      </c>
      <c r="T72" s="112"/>
      <c r="U72" s="109"/>
      <c r="V72" s="109">
        <v>1167</v>
      </c>
      <c r="W72" s="109">
        <v>1358</v>
      </c>
      <c r="X72" s="109">
        <v>0</v>
      </c>
      <c r="Y72" s="109">
        <v>1355</v>
      </c>
      <c r="Z72" s="109">
        <v>1352</v>
      </c>
    </row>
    <row r="73" spans="1:26" x14ac:dyDescent="0.25">
      <c r="S73" s="112" t="s">
        <v>46</v>
      </c>
      <c r="T73" s="112"/>
      <c r="U73" s="109"/>
      <c r="V73" s="109">
        <v>988</v>
      </c>
      <c r="W73" s="109">
        <v>1178</v>
      </c>
      <c r="X73" s="109">
        <v>0</v>
      </c>
      <c r="Y73" s="109">
        <v>1131</v>
      </c>
      <c r="Z73" s="109">
        <v>1104</v>
      </c>
    </row>
    <row r="74" spans="1:26" x14ac:dyDescent="0.25">
      <c r="S74" s="112" t="s">
        <v>47</v>
      </c>
      <c r="T74" s="112"/>
      <c r="U74" s="109"/>
      <c r="V74" s="109">
        <v>733</v>
      </c>
      <c r="W74" s="109">
        <v>885</v>
      </c>
      <c r="X74" s="109">
        <v>0</v>
      </c>
      <c r="Y74" s="109">
        <v>918</v>
      </c>
      <c r="Z74" s="109">
        <v>825</v>
      </c>
    </row>
    <row r="75" spans="1:26" x14ac:dyDescent="0.25">
      <c r="S75" s="112" t="s">
        <v>48</v>
      </c>
      <c r="T75" s="112"/>
      <c r="U75" s="109"/>
      <c r="V75" s="109">
        <v>288</v>
      </c>
      <c r="W75" s="109">
        <v>396</v>
      </c>
      <c r="X75" s="109">
        <v>0</v>
      </c>
      <c r="Y75" s="109">
        <v>459</v>
      </c>
      <c r="Z75" s="109">
        <v>463</v>
      </c>
    </row>
    <row r="76" spans="1:26" x14ac:dyDescent="0.25">
      <c r="S76" s="112" t="s">
        <v>49</v>
      </c>
      <c r="T76" s="112"/>
      <c r="U76" s="109"/>
      <c r="V76" s="109">
        <v>88</v>
      </c>
      <c r="W76" s="109">
        <v>137</v>
      </c>
      <c r="X76" s="109">
        <v>0</v>
      </c>
      <c r="Y76" s="109">
        <v>142</v>
      </c>
      <c r="Z76" s="109">
        <v>147</v>
      </c>
    </row>
    <row r="77" spans="1:26" x14ac:dyDescent="0.25">
      <c r="S77" s="112" t="s">
        <v>50</v>
      </c>
      <c r="T77" s="112"/>
      <c r="U77" s="109"/>
      <c r="V77" s="109">
        <v>27</v>
      </c>
      <c r="W77" s="109">
        <v>60</v>
      </c>
      <c r="X77" s="109">
        <v>0</v>
      </c>
      <c r="Y77" s="109">
        <v>37</v>
      </c>
      <c r="Z77" s="109">
        <v>58</v>
      </c>
    </row>
    <row r="78" spans="1:26" x14ac:dyDescent="0.25">
      <c r="S78" s="112" t="s">
        <v>51</v>
      </c>
      <c r="T78" s="112"/>
      <c r="U78" s="109"/>
      <c r="V78" s="109">
        <v>9</v>
      </c>
      <c r="W78" s="109">
        <v>13</v>
      </c>
      <c r="X78" s="109">
        <v>0</v>
      </c>
      <c r="Y78" s="109">
        <v>17</v>
      </c>
      <c r="Z78" s="109">
        <v>15</v>
      </c>
    </row>
    <row r="79" spans="1:26" x14ac:dyDescent="0.25">
      <c r="S79" s="112" t="s">
        <v>52</v>
      </c>
      <c r="T79" s="112"/>
      <c r="U79" s="109"/>
      <c r="V79" s="109">
        <v>12</v>
      </c>
      <c r="W79" s="109">
        <v>15</v>
      </c>
      <c r="X79" s="109">
        <v>0</v>
      </c>
      <c r="Y79" s="109">
        <v>4</v>
      </c>
      <c r="Z79" s="109">
        <v>7</v>
      </c>
    </row>
    <row r="80" spans="1:26" x14ac:dyDescent="0.25">
      <c r="S80" s="115" t="s">
        <v>53</v>
      </c>
      <c r="T80" s="115"/>
      <c r="U80" s="109"/>
      <c r="V80" s="109">
        <v>13493</v>
      </c>
      <c r="W80" s="109">
        <v>16276</v>
      </c>
      <c r="X80" s="109">
        <v>0</v>
      </c>
      <c r="Y80" s="109">
        <v>15601</v>
      </c>
      <c r="Z80" s="109">
        <v>15471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Alice Springs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810</v>
      </c>
      <c r="W83" s="109">
        <v>970</v>
      </c>
      <c r="X83" s="109">
        <v>903</v>
      </c>
      <c r="Y83" s="109">
        <v>952</v>
      </c>
      <c r="Z83" s="109">
        <v>932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1061</v>
      </c>
      <c r="W84" s="109">
        <v>1280</v>
      </c>
      <c r="X84" s="109">
        <v>1154</v>
      </c>
      <c r="Y84" s="109">
        <v>1279</v>
      </c>
      <c r="Z84" s="109">
        <v>1218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1563</v>
      </c>
      <c r="W85" s="109">
        <v>1718</v>
      </c>
      <c r="X85" s="109">
        <v>1673</v>
      </c>
      <c r="Y85" s="109">
        <v>1692</v>
      </c>
      <c r="Z85" s="109">
        <v>1656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30,619</v>
      </c>
      <c r="D86" s="93">
        <f t="shared" ref="D86:D91" si="4">AD4</f>
        <v>9.1530188617561237E-4</v>
      </c>
      <c r="E86" s="94">
        <f t="shared" ref="E86:E91" si="5">AD4</f>
        <v>9.1530188617561237E-4</v>
      </c>
      <c r="F86" s="93">
        <f t="shared" ref="F86:F91" si="6">AF4</f>
        <v>0.16457477559713984</v>
      </c>
      <c r="G86" s="94">
        <f t="shared" ref="G86:G91" si="7">AF4</f>
        <v>0.16457477559713984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1233</v>
      </c>
      <c r="W86" s="109">
        <v>1721</v>
      </c>
      <c r="X86" s="109">
        <v>1379</v>
      </c>
      <c r="Y86" s="109">
        <v>1701</v>
      </c>
      <c r="Z86" s="109">
        <v>1630</v>
      </c>
    </row>
    <row r="87" spans="1:30" ht="15" customHeight="1" x14ac:dyDescent="0.25">
      <c r="A87" s="95" t="s">
        <v>4</v>
      </c>
      <c r="B87" s="48"/>
      <c r="C87" s="56" t="str">
        <f t="shared" si="3"/>
        <v>15,116</v>
      </c>
      <c r="D87" s="93">
        <f t="shared" si="4"/>
        <v>8.2710779082177943E-3</v>
      </c>
      <c r="E87" s="94">
        <f t="shared" si="5"/>
        <v>8.2710779082177943E-3</v>
      </c>
      <c r="F87" s="93">
        <f t="shared" si="6"/>
        <v>0.18139898397811649</v>
      </c>
      <c r="G87" s="94">
        <f t="shared" si="7"/>
        <v>0.18139898397811649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411</v>
      </c>
      <c r="W87" s="109">
        <v>477</v>
      </c>
      <c r="X87" s="109">
        <v>443</v>
      </c>
      <c r="Y87" s="109">
        <v>444</v>
      </c>
      <c r="Z87" s="109">
        <v>408</v>
      </c>
    </row>
    <row r="88" spans="1:30" ht="15" customHeight="1" x14ac:dyDescent="0.25">
      <c r="A88" s="95" t="s">
        <v>5</v>
      </c>
      <c r="B88" s="48"/>
      <c r="C88" s="56" t="str">
        <f t="shared" si="3"/>
        <v>15,471</v>
      </c>
      <c r="D88" s="93">
        <f t="shared" si="4"/>
        <v>-8.3963594410972897E-3</v>
      </c>
      <c r="E88" s="94">
        <f t="shared" si="5"/>
        <v>-8.3963594410972897E-3</v>
      </c>
      <c r="F88" s="93">
        <f t="shared" si="6"/>
        <v>0.14659453049729487</v>
      </c>
      <c r="G88" s="94">
        <f t="shared" si="7"/>
        <v>0.14659453049729487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350</v>
      </c>
      <c r="W88" s="109">
        <v>396</v>
      </c>
      <c r="X88" s="109">
        <v>382</v>
      </c>
      <c r="Y88" s="109">
        <v>390</v>
      </c>
      <c r="Z88" s="109">
        <v>364</v>
      </c>
    </row>
    <row r="89" spans="1:30" ht="15" customHeight="1" x14ac:dyDescent="0.25">
      <c r="A89" s="48" t="s">
        <v>6</v>
      </c>
      <c r="B89" s="48"/>
      <c r="C89" s="56" t="str">
        <f t="shared" si="3"/>
        <v>19,146</v>
      </c>
      <c r="D89" s="93">
        <f t="shared" si="4"/>
        <v>-4.2795720427957207E-2</v>
      </c>
      <c r="E89" s="94">
        <f t="shared" si="5"/>
        <v>-4.2795720427957207E-2</v>
      </c>
      <c r="F89" s="93">
        <f t="shared" si="6"/>
        <v>0.1574174827711281</v>
      </c>
      <c r="G89" s="94">
        <f t="shared" si="7"/>
        <v>0.1574174827711281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543</v>
      </c>
      <c r="W89" s="109">
        <v>642</v>
      </c>
      <c r="X89" s="109">
        <v>563</v>
      </c>
      <c r="Y89" s="109">
        <v>600</v>
      </c>
      <c r="Z89" s="109">
        <v>590</v>
      </c>
    </row>
    <row r="90" spans="1:30" ht="15" customHeight="1" x14ac:dyDescent="0.25">
      <c r="A90" s="48" t="s">
        <v>98</v>
      </c>
      <c r="B90" s="48"/>
      <c r="C90" s="56" t="str">
        <f t="shared" si="3"/>
        <v>$47,127</v>
      </c>
      <c r="D90" s="93">
        <f t="shared" si="4"/>
        <v>8.1586162230442572E-2</v>
      </c>
      <c r="E90" s="94">
        <f t="shared" si="5"/>
        <v>8.1586162230442572E-2</v>
      </c>
      <c r="F90" s="93">
        <f t="shared" si="6"/>
        <v>5.4669198438266342E-3</v>
      </c>
      <c r="G90" s="94">
        <f t="shared" si="7"/>
        <v>5.4669198438266342E-3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780</v>
      </c>
      <c r="W90" s="109">
        <v>1000</v>
      </c>
      <c r="X90" s="109">
        <v>860</v>
      </c>
      <c r="Y90" s="109">
        <v>1006</v>
      </c>
      <c r="Z90" s="109">
        <v>934</v>
      </c>
    </row>
    <row r="91" spans="1:30" ht="15" customHeight="1" x14ac:dyDescent="0.25">
      <c r="A91" s="48" t="s">
        <v>7</v>
      </c>
      <c r="B91" s="48"/>
      <c r="C91" s="56" t="str">
        <f t="shared" si="3"/>
        <v>$1,291.3 mil</v>
      </c>
      <c r="D91" s="93">
        <f t="shared" si="4"/>
        <v>2.5851143144677069E-2</v>
      </c>
      <c r="E91" s="94">
        <f t="shared" si="5"/>
        <v>2.5851143144677069E-2</v>
      </c>
      <c r="F91" s="93">
        <f t="shared" si="6"/>
        <v>0.25093673019193008</v>
      </c>
      <c r="G91" s="94">
        <f t="shared" si="7"/>
        <v>0.25093673019193008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8240</v>
      </c>
      <c r="W91" s="109">
        <v>10438</v>
      </c>
      <c r="X91" s="109">
        <v>8731</v>
      </c>
      <c r="Y91" s="109">
        <v>9992</v>
      </c>
      <c r="Z91" s="109">
        <v>9526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755</v>
      </c>
      <c r="W93" s="109">
        <v>893</v>
      </c>
      <c r="X93" s="109">
        <v>819</v>
      </c>
      <c r="Y93" s="109">
        <v>890</v>
      </c>
      <c r="Z93" s="109">
        <v>878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2069</v>
      </c>
      <c r="W94" s="109">
        <v>2371</v>
      </c>
      <c r="X94" s="109">
        <v>2171</v>
      </c>
      <c r="Y94" s="109">
        <v>2371</v>
      </c>
      <c r="Z94" s="109">
        <v>2323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222</v>
      </c>
      <c r="W95" s="109">
        <v>280</v>
      </c>
      <c r="X95" s="109">
        <v>264</v>
      </c>
      <c r="Y95" s="109">
        <v>294</v>
      </c>
      <c r="Z95" s="109">
        <v>271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1414</v>
      </c>
      <c r="W96" s="109">
        <v>2003</v>
      </c>
      <c r="X96" s="109">
        <v>1570</v>
      </c>
      <c r="Y96" s="109">
        <v>2009</v>
      </c>
      <c r="Z96" s="109">
        <v>1878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1562</v>
      </c>
      <c r="W97" s="109">
        <v>1672</v>
      </c>
      <c r="X97" s="109">
        <v>1615</v>
      </c>
      <c r="Y97" s="109">
        <v>1596</v>
      </c>
      <c r="Z97" s="109">
        <v>1575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590</v>
      </c>
      <c r="W98" s="109">
        <v>630</v>
      </c>
      <c r="X98" s="109">
        <v>602</v>
      </c>
      <c r="Y98" s="109">
        <v>614</v>
      </c>
      <c r="Z98" s="109">
        <v>565</v>
      </c>
    </row>
    <row r="99" spans="1:32" ht="15" customHeight="1" x14ac:dyDescent="0.25">
      <c r="S99" s="112" t="s">
        <v>132</v>
      </c>
      <c r="T99" s="112"/>
      <c r="U99" s="109"/>
      <c r="V99" s="109">
        <v>47</v>
      </c>
      <c r="W99" s="109">
        <v>72</v>
      </c>
      <c r="X99" s="109">
        <v>55</v>
      </c>
      <c r="Y99" s="109">
        <v>67</v>
      </c>
      <c r="Z99" s="109">
        <v>62</v>
      </c>
    </row>
    <row r="100" spans="1:32" ht="15" customHeight="1" x14ac:dyDescent="0.25">
      <c r="S100" s="112" t="s">
        <v>58</v>
      </c>
      <c r="T100" s="112"/>
      <c r="U100" s="109"/>
      <c r="V100" s="109">
        <v>509</v>
      </c>
      <c r="W100" s="109">
        <v>581</v>
      </c>
      <c r="X100" s="109">
        <v>548</v>
      </c>
      <c r="Y100" s="109">
        <v>576</v>
      </c>
      <c r="Z100" s="109">
        <v>511</v>
      </c>
    </row>
    <row r="101" spans="1:32" x14ac:dyDescent="0.25">
      <c r="A101" s="16"/>
      <c r="S101" s="115" t="s">
        <v>53</v>
      </c>
      <c r="T101" s="115"/>
      <c r="U101" s="109"/>
      <c r="V101" s="109">
        <v>8306</v>
      </c>
      <c r="W101" s="109">
        <v>10485</v>
      </c>
      <c r="X101" s="109">
        <v>8784</v>
      </c>
      <c r="Y101" s="109">
        <v>10009</v>
      </c>
      <c r="Z101" s="109">
        <v>9589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18091</v>
      </c>
      <c r="W104" s="109">
        <v>21149</v>
      </c>
      <c r="X104" s="109">
        <v>19114</v>
      </c>
      <c r="Y104" s="109">
        <v>20715</v>
      </c>
      <c r="Z104" s="109">
        <v>20715</v>
      </c>
      <c r="AB104" s="106" t="str">
        <f>TEXT(Z104,"###,###")</f>
        <v>20,715</v>
      </c>
      <c r="AD104" s="127">
        <f>Z104/($Z$4)*100</f>
        <v>67.654071001665628</v>
      </c>
      <c r="AF104" s="106"/>
    </row>
    <row r="105" spans="1:32" x14ac:dyDescent="0.25">
      <c r="S105" s="112" t="s">
        <v>17</v>
      </c>
      <c r="T105" s="112"/>
      <c r="U105" s="109"/>
      <c r="V105" s="109">
        <v>5788</v>
      </c>
      <c r="W105" s="109">
        <v>7424</v>
      </c>
      <c r="X105" s="109">
        <v>7624</v>
      </c>
      <c r="Y105" s="109">
        <v>8886</v>
      </c>
      <c r="Z105" s="109">
        <v>8904</v>
      </c>
      <c r="AB105" s="106" t="str">
        <f>TEXT(Z105,"###,###")</f>
        <v>8,904</v>
      </c>
      <c r="AD105" s="127">
        <f>Z105/($Z$4)*100</f>
        <v>29.079983017080895</v>
      </c>
      <c r="AF105" s="106"/>
    </row>
    <row r="106" spans="1:32" x14ac:dyDescent="0.25">
      <c r="S106" s="115" t="s">
        <v>53</v>
      </c>
      <c r="T106" s="115"/>
      <c r="U106" s="117"/>
      <c r="V106" s="117">
        <v>23879</v>
      </c>
      <c r="W106" s="117">
        <v>28573</v>
      </c>
      <c r="X106" s="117">
        <v>26738</v>
      </c>
      <c r="Y106" s="117">
        <v>29601</v>
      </c>
      <c r="Z106" s="117">
        <v>29619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2411</v>
      </c>
      <c r="W108" s="109">
        <v>3544</v>
      </c>
      <c r="X108" s="109">
        <v>2599</v>
      </c>
      <c r="Y108" s="109">
        <v>2802</v>
      </c>
      <c r="Z108" s="109">
        <v>3043</v>
      </c>
      <c r="AB108" s="106" t="str">
        <f>TEXT(Z108,"###,###")</f>
        <v>3,043</v>
      </c>
      <c r="AD108" s="127">
        <f>Z108/($Z$4)*100</f>
        <v>9.938273620954309</v>
      </c>
      <c r="AF108" s="106"/>
    </row>
    <row r="109" spans="1:32" x14ac:dyDescent="0.25">
      <c r="S109" s="112" t="s">
        <v>20</v>
      </c>
      <c r="T109" s="112"/>
      <c r="U109" s="109"/>
      <c r="V109" s="109">
        <v>3739</v>
      </c>
      <c r="W109" s="109">
        <v>4770</v>
      </c>
      <c r="X109" s="109">
        <v>4126</v>
      </c>
      <c r="Y109" s="109">
        <v>4731</v>
      </c>
      <c r="Z109" s="109">
        <v>4758</v>
      </c>
      <c r="AB109" s="106" t="str">
        <f>TEXT(Z109,"###,###")</f>
        <v>4,758</v>
      </c>
      <c r="AD109" s="127">
        <f>Z109/($Z$4)*100</f>
        <v>15.53937097880401</v>
      </c>
      <c r="AF109" s="106"/>
    </row>
    <row r="110" spans="1:32" x14ac:dyDescent="0.25">
      <c r="S110" s="112" t="s">
        <v>21</v>
      </c>
      <c r="T110" s="112"/>
      <c r="U110" s="109"/>
      <c r="V110" s="109">
        <v>8590</v>
      </c>
      <c r="W110" s="109">
        <v>10497</v>
      </c>
      <c r="X110" s="109">
        <v>8902</v>
      </c>
      <c r="Y110" s="109">
        <v>10248</v>
      </c>
      <c r="Z110" s="109">
        <v>9086</v>
      </c>
      <c r="AB110" s="106" t="str">
        <f>TEXT(Z110,"###,###")</f>
        <v>9,086</v>
      </c>
      <c r="AD110" s="127">
        <f>Z110/($Z$4)*100</f>
        <v>29.674385185669028</v>
      </c>
      <c r="AF110" s="106"/>
    </row>
    <row r="111" spans="1:32" x14ac:dyDescent="0.25">
      <c r="S111" s="112" t="s">
        <v>22</v>
      </c>
      <c r="T111" s="112"/>
      <c r="U111" s="109"/>
      <c r="V111" s="109">
        <v>8733</v>
      </c>
      <c r="W111" s="109">
        <v>10064</v>
      </c>
      <c r="X111" s="109">
        <v>10911</v>
      </c>
      <c r="Y111" s="109">
        <v>11633</v>
      </c>
      <c r="Z111" s="109">
        <v>12558</v>
      </c>
      <c r="AB111" s="106" t="str">
        <f>TEXT(Z111,"###,###")</f>
        <v>12,558</v>
      </c>
      <c r="AD111" s="127">
        <f>Z111/($Z$4)*100</f>
        <v>41.013749632581074</v>
      </c>
      <c r="AF111" s="106"/>
    </row>
    <row r="112" spans="1:32" x14ac:dyDescent="0.25">
      <c r="S112" s="115" t="s">
        <v>53</v>
      </c>
      <c r="T112" s="115"/>
      <c r="U112" s="109"/>
      <c r="V112" s="109">
        <v>26289</v>
      </c>
      <c r="W112" s="109">
        <v>32303</v>
      </c>
      <c r="X112" s="109">
        <v>27704</v>
      </c>
      <c r="Y112" s="109">
        <v>30590</v>
      </c>
      <c r="Z112" s="109">
        <v>30619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39.69</v>
      </c>
      <c r="W118" s="128">
        <v>40.04</v>
      </c>
      <c r="X118" s="128">
        <v>39.840000000000003</v>
      </c>
      <c r="Y118" s="128">
        <v>40.450000000000003</v>
      </c>
      <c r="Z118" s="128">
        <v>40.619999999999997</v>
      </c>
      <c r="AB118" s="106" t="str">
        <f>TEXT(Z118,"##.0")</f>
        <v>40.6</v>
      </c>
    </row>
    <row r="120" spans="19:32" x14ac:dyDescent="0.25">
      <c r="S120" s="98" t="s">
        <v>100</v>
      </c>
      <c r="T120" s="109"/>
      <c r="U120" s="109"/>
      <c r="V120" s="109">
        <v>15096</v>
      </c>
      <c r="W120" s="109">
        <v>19198</v>
      </c>
      <c r="X120" s="109">
        <v>15939</v>
      </c>
      <c r="Y120" s="109">
        <v>18254</v>
      </c>
      <c r="Z120" s="109">
        <v>17353</v>
      </c>
      <c r="AB120" s="106" t="str">
        <f>TEXT(Z120,"###,###")</f>
        <v>17,353</v>
      </c>
    </row>
    <row r="121" spans="19:32" x14ac:dyDescent="0.25">
      <c r="S121" s="98" t="s">
        <v>101</v>
      </c>
      <c r="T121" s="109"/>
      <c r="U121" s="109"/>
      <c r="V121" s="109">
        <v>504</v>
      </c>
      <c r="W121" s="109">
        <v>621</v>
      </c>
      <c r="X121" s="109">
        <v>512</v>
      </c>
      <c r="Y121" s="109">
        <v>567</v>
      </c>
      <c r="Z121" s="109">
        <v>544</v>
      </c>
      <c r="AB121" s="106" t="str">
        <f>TEXT(Z121,"###,###")</f>
        <v>544</v>
      </c>
    </row>
    <row r="122" spans="19:32" x14ac:dyDescent="0.25">
      <c r="S122" s="98" t="s">
        <v>102</v>
      </c>
      <c r="T122" s="109"/>
      <c r="U122" s="109"/>
      <c r="V122" s="109">
        <v>943</v>
      </c>
      <c r="W122" s="109">
        <v>1110</v>
      </c>
      <c r="X122" s="109">
        <v>1072</v>
      </c>
      <c r="Y122" s="109">
        <v>1174</v>
      </c>
      <c r="Z122" s="109">
        <v>1245</v>
      </c>
      <c r="AB122" s="106" t="str">
        <f>TEXT(Z122,"###,###")</f>
        <v>1,245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16039</v>
      </c>
      <c r="W124" s="109">
        <v>20308</v>
      </c>
      <c r="X124" s="109">
        <v>17011</v>
      </c>
      <c r="Y124" s="109">
        <v>19428</v>
      </c>
      <c r="Z124" s="109">
        <v>18598</v>
      </c>
      <c r="AB124" s="106" t="str">
        <f>TEXT(Z124,"###,###")</f>
        <v>18,598</v>
      </c>
      <c r="AD124" s="124">
        <f>Z124/$Z$7*100</f>
        <v>97.137783349002405</v>
      </c>
    </row>
    <row r="125" spans="19:32" x14ac:dyDescent="0.25">
      <c r="S125" s="98" t="s">
        <v>104</v>
      </c>
      <c r="T125" s="109"/>
      <c r="U125" s="109"/>
      <c r="V125" s="109">
        <v>1447</v>
      </c>
      <c r="W125" s="109">
        <v>1731</v>
      </c>
      <c r="X125" s="109">
        <v>1584</v>
      </c>
      <c r="Y125" s="109">
        <v>1741</v>
      </c>
      <c r="Z125" s="109">
        <v>1789</v>
      </c>
      <c r="AB125" s="106" t="str">
        <f>TEXT(Z125,"###,###")</f>
        <v>1,789</v>
      </c>
      <c r="AD125" s="124">
        <f>Z125/$Z$7*100</f>
        <v>9.343988300428288</v>
      </c>
    </row>
    <row r="127" spans="19:32" x14ac:dyDescent="0.25">
      <c r="S127" s="98" t="s">
        <v>105</v>
      </c>
      <c r="T127" s="109"/>
      <c r="U127" s="109"/>
      <c r="V127" s="109">
        <v>8241</v>
      </c>
      <c r="W127" s="109">
        <v>10437</v>
      </c>
      <c r="X127" s="109">
        <v>8734</v>
      </c>
      <c r="Y127" s="109">
        <v>9989</v>
      </c>
      <c r="Z127" s="109">
        <v>9528</v>
      </c>
      <c r="AB127" s="106" t="str">
        <f>TEXT(Z127,"###,###")</f>
        <v>9,528</v>
      </c>
      <c r="AD127" s="124">
        <f>Z127/$Z$7*100</f>
        <v>49.764963961140708</v>
      </c>
    </row>
    <row r="128" spans="19:32" x14ac:dyDescent="0.25">
      <c r="S128" s="98" t="s">
        <v>106</v>
      </c>
      <c r="T128" s="109"/>
      <c r="U128" s="109"/>
      <c r="V128" s="109">
        <v>8305</v>
      </c>
      <c r="W128" s="109">
        <v>10485</v>
      </c>
      <c r="X128" s="109">
        <v>8782</v>
      </c>
      <c r="Y128" s="109">
        <v>10012</v>
      </c>
      <c r="Z128" s="109">
        <v>9593</v>
      </c>
      <c r="AB128" s="106" t="str">
        <f>TEXT(Z128,"###,###")</f>
        <v>9,593</v>
      </c>
      <c r="AD128" s="124">
        <f>Z128/$Z$7*100</f>
        <v>50.104460461715242</v>
      </c>
    </row>
    <row r="130" spans="19:20" x14ac:dyDescent="0.25">
      <c r="S130" s="98" t="s">
        <v>158</v>
      </c>
      <c r="T130" s="124">
        <v>90.63511960722866</v>
      </c>
    </row>
    <row r="131" spans="19:20" x14ac:dyDescent="0.25">
      <c r="S131" s="98" t="s">
        <v>159</v>
      </c>
      <c r="T131" s="124">
        <v>2.8413245586545495</v>
      </c>
    </row>
    <row r="132" spans="19:20" x14ac:dyDescent="0.25">
      <c r="S132" s="98" t="s">
        <v>160</v>
      </c>
      <c r="T132" s="124">
        <v>6.5026637417737385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3D9FBE-6CF2-43F5-80A1-40838BDC2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2780357-946B-4E8E-9E9B-DC07399FC3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75D799-F9CB-41F6-841B-EA9E3650BA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E277F5E-6346-43A5-BBE2-5F2CA9C388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9" t="str">
        <f>C3</f>
        <v>Northern Territory</v>
      </c>
      <c r="B1" s="49"/>
      <c r="C1" s="49"/>
      <c r="D1" s="49"/>
      <c r="E1" s="49"/>
      <c r="F1" s="49"/>
      <c r="G1" s="50">
        <f>G3</f>
        <v>7</v>
      </c>
      <c r="H1" s="50"/>
      <c r="J1" s="147" t="s">
        <v>23</v>
      </c>
      <c r="K1" s="147"/>
      <c r="L1" s="147"/>
      <c r="M1" s="147"/>
      <c r="N1" s="147"/>
    </row>
    <row r="2" spans="1:14" ht="18.75" thickTop="1" thickBot="1" x14ac:dyDescent="0.35">
      <c r="A2" s="49"/>
      <c r="B2" s="51" t="s">
        <v>60</v>
      </c>
      <c r="C2" s="51" t="s">
        <v>59</v>
      </c>
      <c r="D2" s="51" t="s">
        <v>90</v>
      </c>
      <c r="E2" s="51" t="s">
        <v>127</v>
      </c>
      <c r="F2" s="51" t="s">
        <v>136</v>
      </c>
      <c r="G2" s="51" t="s">
        <v>157</v>
      </c>
      <c r="H2" s="51" t="s">
        <v>165</v>
      </c>
      <c r="J2" s="147" t="str">
        <f>$H$2</f>
        <v>2020-21</v>
      </c>
      <c r="K2" s="147"/>
      <c r="L2" s="147"/>
      <c r="M2" s="147"/>
      <c r="N2" s="147"/>
    </row>
    <row r="3" spans="1:14" ht="16.5" thickTop="1" thickBot="1" x14ac:dyDescent="0.3">
      <c r="C3" t="s">
        <v>153</v>
      </c>
      <c r="G3" s="3">
        <v>7</v>
      </c>
      <c r="H3" s="3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209691</v>
      </c>
      <c r="E4" s="31">
        <v>209769</v>
      </c>
      <c r="F4" s="31">
        <v>206085</v>
      </c>
      <c r="G4" s="31">
        <v>200656</v>
      </c>
      <c r="H4" s="31">
        <v>211826</v>
      </c>
      <c r="J4" s="25" t="str">
        <f>TEXT(H4,"#,###,###")</f>
        <v>211,826</v>
      </c>
      <c r="L4" s="26">
        <f>H4/G4-1</f>
        <v>5.566741089227345E-2</v>
      </c>
      <c r="N4" s="26">
        <f>H4/D4-1</f>
        <v>1.0181648234783625E-2</v>
      </c>
    </row>
    <row r="5" spans="1:14" x14ac:dyDescent="0.25">
      <c r="A5" s="27" t="s">
        <v>4</v>
      </c>
      <c r="B5" s="31"/>
      <c r="C5" s="31"/>
      <c r="D5" s="31">
        <v>110873</v>
      </c>
      <c r="E5" s="31">
        <v>111119</v>
      </c>
      <c r="F5" s="31">
        <v>107787</v>
      </c>
      <c r="G5" s="31">
        <v>105070</v>
      </c>
      <c r="H5" s="31">
        <v>110279</v>
      </c>
      <c r="J5" s="25" t="str">
        <f>TEXT(H5,"#,###,###")</f>
        <v>110,279</v>
      </c>
      <c r="L5" s="26">
        <f t="shared" ref="L5:L9" si="0">H5/G5-1</f>
        <v>4.9576472827638662E-2</v>
      </c>
      <c r="N5" s="26">
        <f t="shared" ref="N5:N8" si="1">H5/D5-1</f>
        <v>-5.3574810819586594E-3</v>
      </c>
    </row>
    <row r="6" spans="1:14" x14ac:dyDescent="0.25">
      <c r="A6" s="27" t="s">
        <v>5</v>
      </c>
      <c r="B6" s="31"/>
      <c r="C6" s="31"/>
      <c r="D6" s="31">
        <v>98815</v>
      </c>
      <c r="E6" s="31">
        <v>98650</v>
      </c>
      <c r="F6" s="31">
        <v>98303</v>
      </c>
      <c r="G6" s="31">
        <v>95583</v>
      </c>
      <c r="H6" s="31">
        <v>101319</v>
      </c>
      <c r="J6" s="25" t="str">
        <f>TEXT(H6,"#,###,###")</f>
        <v>101,319</v>
      </c>
      <c r="L6" s="26">
        <f t="shared" si="0"/>
        <v>6.0010671353692535E-2</v>
      </c>
      <c r="N6" s="26">
        <f t="shared" si="1"/>
        <v>2.5340282345797771E-2</v>
      </c>
    </row>
    <row r="7" spans="1:14" x14ac:dyDescent="0.25">
      <c r="A7" s="24" t="s">
        <v>6</v>
      </c>
      <c r="B7" s="31"/>
      <c r="C7" s="31"/>
      <c r="D7" s="31">
        <v>138639</v>
      </c>
      <c r="E7" s="31">
        <v>138852</v>
      </c>
      <c r="F7" s="31">
        <v>136553</v>
      </c>
      <c r="G7" s="31">
        <v>135494</v>
      </c>
      <c r="H7" s="31">
        <v>135880</v>
      </c>
      <c r="J7" s="25" t="str">
        <f>TEXT(H7,"#,###,###")</f>
        <v>135,880</v>
      </c>
      <c r="L7" s="26">
        <f t="shared" si="0"/>
        <v>2.8488346347439464E-3</v>
      </c>
      <c r="N7" s="26">
        <f t="shared" si="1"/>
        <v>-1.9900605168819752E-2</v>
      </c>
    </row>
    <row r="8" spans="1:14" x14ac:dyDescent="0.25">
      <c r="A8" s="24" t="s">
        <v>28</v>
      </c>
      <c r="B8" s="31"/>
      <c r="C8" s="31"/>
      <c r="D8" s="31">
        <v>47367.05</v>
      </c>
      <c r="E8" s="31">
        <v>48519</v>
      </c>
      <c r="F8" s="31">
        <v>48816</v>
      </c>
      <c r="G8" s="31">
        <v>48329.32</v>
      </c>
      <c r="H8" s="31">
        <v>50169</v>
      </c>
      <c r="J8" s="25" t="str">
        <f>TEXT(H8,"$###,###")</f>
        <v>$50,169</v>
      </c>
      <c r="L8" s="26">
        <f t="shared" si="0"/>
        <v>3.8065505577152825E-2</v>
      </c>
      <c r="N8" s="26">
        <f t="shared" si="1"/>
        <v>5.9153989957153597E-2</v>
      </c>
    </row>
    <row r="9" spans="1:14" x14ac:dyDescent="0.25">
      <c r="A9" s="24" t="s">
        <v>7</v>
      </c>
      <c r="B9" s="31"/>
      <c r="C9" s="31"/>
      <c r="D9" s="31">
        <v>8908758093</v>
      </c>
      <c r="E9" s="31">
        <v>9193220841</v>
      </c>
      <c r="F9" s="31">
        <v>9001190553</v>
      </c>
      <c r="G9" s="31">
        <v>9011100073</v>
      </c>
      <c r="H9" s="31">
        <v>9469285149</v>
      </c>
      <c r="J9" s="25" t="str">
        <f>TEXT(H9/1000000000,"$#,###.0")&amp;" bil"</f>
        <v>$9.5 bil</v>
      </c>
      <c r="L9" s="26">
        <f t="shared" si="0"/>
        <v>5.0846741495287784E-2</v>
      </c>
      <c r="N9" s="26">
        <f>H9/D9-1</f>
        <v>6.2918652650410412E-2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197411</v>
      </c>
      <c r="E11" s="31">
        <v>197374</v>
      </c>
      <c r="F11" s="31">
        <v>193279</v>
      </c>
      <c r="G11" s="31">
        <v>187251</v>
      </c>
      <c r="H11" s="31">
        <v>197708</v>
      </c>
    </row>
    <row r="12" spans="1:14" x14ac:dyDescent="0.25">
      <c r="A12" s="24" t="s">
        <v>30</v>
      </c>
      <c r="B12" s="31"/>
      <c r="C12" s="31"/>
      <c r="D12" s="31">
        <v>12278</v>
      </c>
      <c r="E12" s="31">
        <v>12394</v>
      </c>
      <c r="F12" s="31">
        <v>12806</v>
      </c>
      <c r="G12" s="31">
        <v>13409</v>
      </c>
      <c r="H12" s="31">
        <v>14118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61</v>
      </c>
      <c r="B15" s="37"/>
      <c r="C15" s="38"/>
      <c r="D15" s="38"/>
      <c r="E15" s="38"/>
      <c r="F15" s="38"/>
      <c r="G15" s="31">
        <v>4774</v>
      </c>
      <c r="H15" s="31">
        <v>4733</v>
      </c>
      <c r="J15" s="52">
        <f t="shared" ref="J15:J34" si="2">IF(H15="np",0,H15/$H$34)</f>
        <v>2.2343810485964895E-2</v>
      </c>
    </row>
    <row r="16" spans="1:14" x14ac:dyDescent="0.25">
      <c r="A16" s="37" t="s">
        <v>62</v>
      </c>
      <c r="B16" s="37"/>
      <c r="C16" s="38"/>
      <c r="D16" s="38"/>
      <c r="E16" s="38"/>
      <c r="F16" s="38"/>
      <c r="G16" s="31">
        <v>3436</v>
      </c>
      <c r="H16" s="31">
        <v>3463</v>
      </c>
      <c r="J16" s="52">
        <f t="shared" si="2"/>
        <v>1.6348323624106577E-2</v>
      </c>
    </row>
    <row r="17" spans="1:10" x14ac:dyDescent="0.25">
      <c r="A17" s="37" t="s">
        <v>63</v>
      </c>
      <c r="B17" s="37"/>
      <c r="C17" s="38"/>
      <c r="D17" s="38"/>
      <c r="E17" s="38"/>
      <c r="F17" s="38"/>
      <c r="G17" s="31">
        <v>4966</v>
      </c>
      <c r="H17" s="31">
        <v>5338</v>
      </c>
      <c r="J17" s="52">
        <f t="shared" si="2"/>
        <v>2.519992824299189E-2</v>
      </c>
    </row>
    <row r="18" spans="1:10" x14ac:dyDescent="0.25">
      <c r="A18" s="37" t="s">
        <v>64</v>
      </c>
      <c r="B18" s="37"/>
      <c r="C18" s="38"/>
      <c r="D18" s="38"/>
      <c r="E18" s="38"/>
      <c r="F18" s="38"/>
      <c r="G18" s="31">
        <v>1925</v>
      </c>
      <c r="H18" s="31">
        <v>1882</v>
      </c>
      <c r="J18" s="52">
        <f t="shared" si="2"/>
        <v>8.8846506094624831E-3</v>
      </c>
    </row>
    <row r="19" spans="1:10" x14ac:dyDescent="0.25">
      <c r="A19" s="37" t="s">
        <v>65</v>
      </c>
      <c r="B19" s="37"/>
      <c r="C19" s="38"/>
      <c r="D19" s="38"/>
      <c r="E19" s="38"/>
      <c r="F19" s="38"/>
      <c r="G19" s="31">
        <v>16152</v>
      </c>
      <c r="H19" s="31">
        <v>17247</v>
      </c>
      <c r="J19" s="52">
        <f t="shared" si="2"/>
        <v>8.1420599926354656E-2</v>
      </c>
    </row>
    <row r="20" spans="1:10" x14ac:dyDescent="0.25">
      <c r="A20" s="37" t="s">
        <v>66</v>
      </c>
      <c r="B20" s="37"/>
      <c r="C20" s="38"/>
      <c r="D20" s="38"/>
      <c r="E20" s="38"/>
      <c r="F20" s="38"/>
      <c r="G20" s="31">
        <v>4558</v>
      </c>
      <c r="H20" s="31">
        <v>4551</v>
      </c>
      <c r="J20" s="52">
        <f t="shared" si="2"/>
        <v>2.1484614730958428E-2</v>
      </c>
    </row>
    <row r="21" spans="1:10" x14ac:dyDescent="0.25">
      <c r="A21" s="37" t="s">
        <v>67</v>
      </c>
      <c r="B21" s="37"/>
      <c r="C21" s="38"/>
      <c r="D21" s="38"/>
      <c r="E21" s="38"/>
      <c r="F21" s="38"/>
      <c r="G21" s="31">
        <v>15960</v>
      </c>
      <c r="H21" s="31">
        <v>17206</v>
      </c>
      <c r="J21" s="52">
        <f t="shared" si="2"/>
        <v>8.1227044838688353E-2</v>
      </c>
    </row>
    <row r="22" spans="1:10" x14ac:dyDescent="0.25">
      <c r="A22" s="37" t="s">
        <v>68</v>
      </c>
      <c r="B22" s="37"/>
      <c r="C22" s="38"/>
      <c r="D22" s="38"/>
      <c r="E22" s="38"/>
      <c r="F22" s="38"/>
      <c r="G22" s="31">
        <v>17924</v>
      </c>
      <c r="H22" s="31">
        <v>20081</v>
      </c>
      <c r="J22" s="52">
        <f t="shared" si="2"/>
        <v>9.4799505254312508E-2</v>
      </c>
    </row>
    <row r="23" spans="1:10" x14ac:dyDescent="0.25">
      <c r="A23" s="37" t="s">
        <v>69</v>
      </c>
      <c r="B23" s="37"/>
      <c r="C23" s="38"/>
      <c r="D23" s="38"/>
      <c r="E23" s="38"/>
      <c r="F23" s="38"/>
      <c r="G23" s="31">
        <v>7850</v>
      </c>
      <c r="H23" s="31">
        <v>8156</v>
      </c>
      <c r="J23" s="52">
        <f t="shared" si="2"/>
        <v>3.8503299878201919E-2</v>
      </c>
    </row>
    <row r="24" spans="1:10" x14ac:dyDescent="0.25">
      <c r="A24" s="37" t="s">
        <v>70</v>
      </c>
      <c r="B24" s="37"/>
      <c r="C24" s="38"/>
      <c r="D24" s="38"/>
      <c r="E24" s="38"/>
      <c r="F24" s="38"/>
      <c r="G24" s="31">
        <v>1179</v>
      </c>
      <c r="H24" s="31">
        <v>1311</v>
      </c>
      <c r="J24" s="52">
        <f t="shared" si="2"/>
        <v>6.1890419495246101E-3</v>
      </c>
    </row>
    <row r="25" spans="1:10" x14ac:dyDescent="0.25">
      <c r="A25" s="37" t="s">
        <v>71</v>
      </c>
      <c r="B25" s="37"/>
      <c r="C25" s="38"/>
      <c r="D25" s="38"/>
      <c r="E25" s="38"/>
      <c r="F25" s="38"/>
      <c r="G25" s="31">
        <v>2927</v>
      </c>
      <c r="H25" s="31">
        <v>2890</v>
      </c>
      <c r="J25" s="52">
        <f t="shared" si="2"/>
        <v>1.3643273252575227E-2</v>
      </c>
    </row>
    <row r="26" spans="1:10" x14ac:dyDescent="0.25">
      <c r="A26" s="37" t="s">
        <v>72</v>
      </c>
      <c r="B26" s="37"/>
      <c r="C26" s="38"/>
      <c r="D26" s="38"/>
      <c r="E26" s="38"/>
      <c r="F26" s="38"/>
      <c r="G26" s="31">
        <v>3385</v>
      </c>
      <c r="H26" s="31">
        <v>3348</v>
      </c>
      <c r="J26" s="52">
        <f t="shared" si="2"/>
        <v>1.5805425207481613E-2</v>
      </c>
    </row>
    <row r="27" spans="1:10" x14ac:dyDescent="0.25">
      <c r="A27" s="37" t="s">
        <v>73</v>
      </c>
      <c r="B27" s="37"/>
      <c r="C27" s="38"/>
      <c r="D27" s="38"/>
      <c r="E27" s="38"/>
      <c r="F27" s="38"/>
      <c r="G27" s="31">
        <v>10305</v>
      </c>
      <c r="H27" s="31">
        <v>11069</v>
      </c>
      <c r="J27" s="52">
        <f t="shared" si="2"/>
        <v>5.2255152814102139E-2</v>
      </c>
    </row>
    <row r="28" spans="1:10" x14ac:dyDescent="0.25">
      <c r="A28" s="37" t="s">
        <v>74</v>
      </c>
      <c r="B28" s="37"/>
      <c r="C28" s="38"/>
      <c r="D28" s="38"/>
      <c r="E28" s="38"/>
      <c r="F28" s="38"/>
      <c r="G28" s="31">
        <v>15802</v>
      </c>
      <c r="H28" s="31">
        <v>16180</v>
      </c>
      <c r="J28" s="52">
        <f t="shared" si="2"/>
        <v>7.6383446791234322E-2</v>
      </c>
    </row>
    <row r="29" spans="1:10" x14ac:dyDescent="0.25">
      <c r="A29" s="37" t="s">
        <v>75</v>
      </c>
      <c r="B29" s="37"/>
      <c r="C29" s="38"/>
      <c r="D29" s="38"/>
      <c r="E29" s="38"/>
      <c r="F29" s="38"/>
      <c r="G29" s="31">
        <v>24420</v>
      </c>
      <c r="H29" s="31">
        <v>25795</v>
      </c>
      <c r="J29" s="52">
        <f t="shared" si="2"/>
        <v>0.12177447527687819</v>
      </c>
    </row>
    <row r="30" spans="1:10" x14ac:dyDescent="0.25">
      <c r="A30" s="37" t="s">
        <v>76</v>
      </c>
      <c r="B30" s="37"/>
      <c r="C30" s="38"/>
      <c r="D30" s="38"/>
      <c r="E30" s="38"/>
      <c r="F30" s="38"/>
      <c r="G30" s="31">
        <v>17368</v>
      </c>
      <c r="H30" s="31">
        <v>18146</v>
      </c>
      <c r="J30" s="52">
        <f t="shared" si="2"/>
        <v>8.5664649287622865E-2</v>
      </c>
    </row>
    <row r="31" spans="1:10" x14ac:dyDescent="0.25">
      <c r="A31" s="37" t="s">
        <v>77</v>
      </c>
      <c r="B31" s="37"/>
      <c r="C31" s="38"/>
      <c r="D31" s="38"/>
      <c r="E31" s="38"/>
      <c r="F31" s="38"/>
      <c r="G31" s="31">
        <v>28451</v>
      </c>
      <c r="H31" s="31">
        <v>30794</v>
      </c>
      <c r="J31" s="52">
        <f t="shared" si="2"/>
        <v>0.14537403340477562</v>
      </c>
    </row>
    <row r="32" spans="1:10" x14ac:dyDescent="0.25">
      <c r="A32" s="37" t="str">
        <f>"Distribution of jobs per industry "&amp;"("&amp;Z2&amp;") *"</f>
        <v>Distribution of jobs per industry () *</v>
      </c>
      <c r="B32" s="37"/>
      <c r="C32" s="38"/>
      <c r="D32" s="38"/>
      <c r="E32" s="38"/>
      <c r="F32" s="38"/>
      <c r="G32" s="31">
        <v>5327</v>
      </c>
      <c r="H32" s="31">
        <v>5426</v>
      </c>
      <c r="J32" s="52">
        <f t="shared" si="2"/>
        <v>2.5615363553104908E-2</v>
      </c>
    </row>
    <row r="33" spans="1:14" x14ac:dyDescent="0.25">
      <c r="A33" s="37" t="s">
        <v>79</v>
      </c>
      <c r="B33" s="37"/>
      <c r="C33" s="38"/>
      <c r="D33" s="38"/>
      <c r="E33" s="38"/>
      <c r="F33" s="38"/>
      <c r="G33" s="31">
        <v>9598</v>
      </c>
      <c r="H33" s="31">
        <v>10690</v>
      </c>
      <c r="J33" s="52">
        <f t="shared" si="2"/>
        <v>5.0465948467138123E-2</v>
      </c>
    </row>
    <row r="34" spans="1:14" ht="15.75" thickBot="1" x14ac:dyDescent="0.3">
      <c r="A34" s="39" t="s">
        <v>80</v>
      </c>
      <c r="B34" s="39"/>
      <c r="C34" s="40"/>
      <c r="D34" s="40"/>
      <c r="E34" s="40"/>
      <c r="F34" s="40"/>
      <c r="G34" s="41">
        <v>200655</v>
      </c>
      <c r="H34" s="41">
        <v>211826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3" t="s">
        <v>15</v>
      </c>
      <c r="B45" s="53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3" t="s">
        <v>16</v>
      </c>
      <c r="B46" s="53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88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89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572E-6DFA-479B-A993-02D92953AD3C}">
  <sheetPr codeName="Sheet6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108</v>
      </c>
      <c r="T1" s="96"/>
      <c r="U1" s="96"/>
      <c r="V1" s="96"/>
      <c r="W1" s="96"/>
      <c r="X1" s="96"/>
      <c r="Y1" s="97" t="s">
        <v>138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108</v>
      </c>
      <c r="Y3" s="102" t="s">
        <v>138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13.2 Barkly,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2730</v>
      </c>
      <c r="W4" s="105">
        <v>3514</v>
      </c>
      <c r="X4" s="105">
        <v>2960</v>
      </c>
      <c r="Y4" s="105">
        <v>3467</v>
      </c>
      <c r="Z4" s="105">
        <v>3545</v>
      </c>
      <c r="AB4" s="106" t="str">
        <f>TEXT(Z4,"###,###")</f>
        <v>3,545</v>
      </c>
      <c r="AD4" s="107">
        <f>Z4/Y4-1</f>
        <v>2.2497836746466771E-2</v>
      </c>
      <c r="AF4" s="107">
        <f>Z4/V4-1</f>
        <v>0.29853479853479858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1449</v>
      </c>
      <c r="W5" s="105">
        <v>1953</v>
      </c>
      <c r="X5" s="105">
        <v>1528</v>
      </c>
      <c r="Y5" s="105">
        <v>1875</v>
      </c>
      <c r="Z5" s="105">
        <v>1856</v>
      </c>
      <c r="AB5" s="106" t="str">
        <f>TEXT(Z5,"###,###")</f>
        <v>1,856</v>
      </c>
      <c r="AD5" s="107">
        <f t="shared" ref="AD5:AD9" si="0">Z5/Y5-1</f>
        <v>-1.0133333333333328E-2</v>
      </c>
      <c r="AF5" s="107">
        <f t="shared" ref="AF5:AF9" si="1">Z5/V5-1</f>
        <v>0.28088336783988965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1280</v>
      </c>
      <c r="W6" s="105">
        <v>1562</v>
      </c>
      <c r="X6" s="105">
        <v>1433</v>
      </c>
      <c r="Y6" s="105">
        <v>1588</v>
      </c>
      <c r="Z6" s="105">
        <v>1683</v>
      </c>
      <c r="AB6" s="106" t="str">
        <f>TEXT(Z6,"###,###")</f>
        <v>1,683</v>
      </c>
      <c r="AD6" s="107">
        <f t="shared" si="0"/>
        <v>5.982367758186391E-2</v>
      </c>
      <c r="AF6" s="107">
        <f t="shared" si="1"/>
        <v>0.31484375000000009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1802</v>
      </c>
      <c r="W7" s="105">
        <v>2367</v>
      </c>
      <c r="X7" s="105">
        <v>2034</v>
      </c>
      <c r="Y7" s="105">
        <v>2407</v>
      </c>
      <c r="Z7" s="105">
        <v>2369</v>
      </c>
      <c r="AB7" s="106" t="str">
        <f>TEXT(Z7,"###,###")</f>
        <v>2,369</v>
      </c>
      <c r="AD7" s="107">
        <f t="shared" si="0"/>
        <v>-1.5787287079351842E-2</v>
      </c>
      <c r="AF7" s="107">
        <f t="shared" si="1"/>
        <v>0.31465038845726978</v>
      </c>
    </row>
    <row r="8" spans="1:32" ht="17.25" customHeight="1" x14ac:dyDescent="0.25">
      <c r="A8" s="61" t="s">
        <v>12</v>
      </c>
      <c r="B8" s="62"/>
      <c r="C8" s="28"/>
      <c r="D8" s="63" t="str">
        <f>AB4</f>
        <v>3,545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2,369</v>
      </c>
      <c r="P8" s="64"/>
      <c r="S8" s="104" t="s">
        <v>84</v>
      </c>
      <c r="T8" s="105"/>
      <c r="U8" s="105"/>
      <c r="V8" s="105">
        <v>43862.32</v>
      </c>
      <c r="W8" s="105">
        <v>41280.660000000003</v>
      </c>
      <c r="X8" s="105">
        <v>45147</v>
      </c>
      <c r="Y8" s="105">
        <v>44649.67</v>
      </c>
      <c r="Z8" s="105">
        <v>45149</v>
      </c>
      <c r="AB8" s="106" t="str">
        <f>TEXT(Z8,"$###,###")</f>
        <v>$45,149</v>
      </c>
      <c r="AD8" s="107">
        <f t="shared" si="0"/>
        <v>1.1183285341190619E-2</v>
      </c>
      <c r="AF8" s="107">
        <f t="shared" si="1"/>
        <v>2.9334517645213554E-2</v>
      </c>
    </row>
    <row r="9" spans="1:32" x14ac:dyDescent="0.25">
      <c r="A9" s="29" t="s">
        <v>14</v>
      </c>
      <c r="B9" s="68"/>
      <c r="C9" s="69"/>
      <c r="D9" s="70">
        <f>AD104</f>
        <v>61.382228490832155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52.722667792317438</v>
      </c>
      <c r="P9" s="71" t="s">
        <v>85</v>
      </c>
      <c r="S9" s="104" t="s">
        <v>7</v>
      </c>
      <c r="T9" s="105"/>
      <c r="U9" s="105"/>
      <c r="V9" s="105">
        <v>95300632</v>
      </c>
      <c r="W9" s="105">
        <v>119346503</v>
      </c>
      <c r="X9" s="105">
        <v>113814115</v>
      </c>
      <c r="Y9" s="105">
        <v>130507813</v>
      </c>
      <c r="Z9" s="105">
        <v>133330965</v>
      </c>
      <c r="AB9" s="106" t="str">
        <f>TEXT(Z9/1000000,"$#,###.0")&amp;" mil"</f>
        <v>$133.3 mil</v>
      </c>
      <c r="AD9" s="107">
        <f t="shared" si="0"/>
        <v>2.1632053553759301E-2</v>
      </c>
      <c r="AF9" s="107">
        <f t="shared" si="1"/>
        <v>0.39905646166124065</v>
      </c>
    </row>
    <row r="10" spans="1:32" x14ac:dyDescent="0.25">
      <c r="A10" s="29" t="s">
        <v>17</v>
      </c>
      <c r="B10" s="68"/>
      <c r="C10" s="69"/>
      <c r="D10" s="70">
        <f>AD105</f>
        <v>36.840620592383637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47.108484592655131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94.470240607851423</v>
      </c>
      <c r="P11" s="71" t="s">
        <v>85</v>
      </c>
      <c r="S11" s="104" t="s">
        <v>29</v>
      </c>
      <c r="T11" s="109"/>
      <c r="U11" s="109"/>
      <c r="V11" s="109">
        <v>2637</v>
      </c>
      <c r="W11" s="109">
        <v>3375</v>
      </c>
      <c r="X11" s="109">
        <v>2856</v>
      </c>
      <c r="Y11" s="109">
        <v>3327</v>
      </c>
      <c r="Z11" s="109">
        <v>3415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1.9839594765723934</v>
      </c>
      <c r="P12" s="71" t="s">
        <v>85</v>
      </c>
      <c r="S12" s="104" t="s">
        <v>30</v>
      </c>
      <c r="T12" s="109"/>
      <c r="U12" s="109"/>
      <c r="V12" s="109">
        <v>88</v>
      </c>
      <c r="W12" s="109">
        <v>140</v>
      </c>
      <c r="X12" s="109">
        <v>100</v>
      </c>
      <c r="Y12" s="109">
        <v>136</v>
      </c>
      <c r="Z12" s="109">
        <v>130</v>
      </c>
    </row>
    <row r="13" spans="1:32" ht="15" customHeight="1" x14ac:dyDescent="0.25">
      <c r="A13" s="29" t="s">
        <v>19</v>
      </c>
      <c r="B13" s="69"/>
      <c r="C13" s="69"/>
      <c r="D13" s="70">
        <f>AD108</f>
        <v>7.1932299012693939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3.6724356268467706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19.322990126939352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41.0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41.438645980253881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21.748310810810811</v>
      </c>
      <c r="P15" s="71" t="s">
        <v>85</v>
      </c>
      <c r="S15" s="112" t="s">
        <v>61</v>
      </c>
      <c r="T15" s="112"/>
      <c r="U15" s="113"/>
      <c r="V15" s="113">
        <v>100</v>
      </c>
      <c r="W15" s="113">
        <v>226</v>
      </c>
      <c r="X15" s="113">
        <v>123</v>
      </c>
      <c r="Y15" s="109">
        <v>194</v>
      </c>
      <c r="Z15" s="109">
        <v>213</v>
      </c>
      <c r="AB15" s="114">
        <f t="shared" ref="AB15:AB34" si="2">IF(Z15="np",0,Z15/$Z$34)</f>
        <v>6.0084626234132583E-2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28.688293370944994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78.251689189189193</v>
      </c>
      <c r="P16" s="36" t="s">
        <v>85</v>
      </c>
      <c r="S16" s="112" t="s">
        <v>62</v>
      </c>
      <c r="T16" s="112"/>
      <c r="U16" s="113"/>
      <c r="V16" s="113">
        <v>46</v>
      </c>
      <c r="W16" s="113">
        <v>36</v>
      </c>
      <c r="X16" s="113">
        <v>36</v>
      </c>
      <c r="Y16" s="109">
        <v>37</v>
      </c>
      <c r="Z16" s="109">
        <v>43</v>
      </c>
      <c r="AB16" s="114">
        <f t="shared" si="2"/>
        <v>1.2129760225669958E-2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33</v>
      </c>
      <c r="W17" s="113">
        <v>59</v>
      </c>
      <c r="X17" s="113">
        <v>31</v>
      </c>
      <c r="Y17" s="109">
        <v>30</v>
      </c>
      <c r="Z17" s="109">
        <v>39</v>
      </c>
      <c r="AB17" s="114">
        <f t="shared" si="2"/>
        <v>1.1001410437235543E-2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23</v>
      </c>
      <c r="W18" s="113">
        <v>17</v>
      </c>
      <c r="X18" s="113">
        <v>22</v>
      </c>
      <c r="Y18" s="109">
        <v>18</v>
      </c>
      <c r="Z18" s="109">
        <v>17</v>
      </c>
      <c r="AB18" s="114">
        <f t="shared" si="2"/>
        <v>4.7954866008462623E-3</v>
      </c>
    </row>
    <row r="19" spans="1:28" x14ac:dyDescent="0.25">
      <c r="A19" s="60" t="str">
        <f>$S$1&amp;" ("&amp;$V$2&amp;" to "&amp;$Z$2&amp;")"</f>
        <v>Barkly (2016-17 to 2020-21)</v>
      </c>
      <c r="B19" s="60"/>
      <c r="C19" s="60"/>
      <c r="D19" s="60"/>
      <c r="E19" s="60"/>
      <c r="F19" s="60"/>
      <c r="G19" s="60" t="str">
        <f>$S$1&amp;" ("&amp;$V$2&amp;" to "&amp;$Z$2&amp;")"</f>
        <v>Barkly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189</v>
      </c>
      <c r="W19" s="113">
        <v>283</v>
      </c>
      <c r="X19" s="113">
        <v>219</v>
      </c>
      <c r="Y19" s="109">
        <v>248</v>
      </c>
      <c r="Z19" s="109">
        <v>241</v>
      </c>
      <c r="AB19" s="114">
        <f t="shared" si="2"/>
        <v>6.7983074753173486E-2</v>
      </c>
    </row>
    <row r="20" spans="1:28" x14ac:dyDescent="0.25">
      <c r="S20" s="112" t="s">
        <v>66</v>
      </c>
      <c r="T20" s="112"/>
      <c r="U20" s="113"/>
      <c r="V20" s="113">
        <v>42</v>
      </c>
      <c r="W20" s="113">
        <v>69</v>
      </c>
      <c r="X20" s="113">
        <v>65</v>
      </c>
      <c r="Y20" s="109">
        <v>51</v>
      </c>
      <c r="Z20" s="109">
        <v>17</v>
      </c>
      <c r="AB20" s="114">
        <f t="shared" si="2"/>
        <v>4.7954866008462623E-3</v>
      </c>
    </row>
    <row r="21" spans="1:28" x14ac:dyDescent="0.25">
      <c r="S21" s="112" t="s">
        <v>67</v>
      </c>
      <c r="T21" s="112"/>
      <c r="U21" s="113"/>
      <c r="V21" s="113">
        <v>224</v>
      </c>
      <c r="W21" s="113">
        <v>306</v>
      </c>
      <c r="X21" s="113">
        <v>218</v>
      </c>
      <c r="Y21" s="109">
        <v>330</v>
      </c>
      <c r="Z21" s="109">
        <v>331</v>
      </c>
      <c r="AB21" s="114">
        <f t="shared" si="2"/>
        <v>9.3370944992947819E-2</v>
      </c>
    </row>
    <row r="22" spans="1:28" x14ac:dyDescent="0.25">
      <c r="S22" s="112" t="s">
        <v>68</v>
      </c>
      <c r="T22" s="112"/>
      <c r="U22" s="113"/>
      <c r="V22" s="113">
        <v>213</v>
      </c>
      <c r="W22" s="113">
        <v>281</v>
      </c>
      <c r="X22" s="113">
        <v>229</v>
      </c>
      <c r="Y22" s="109">
        <v>242</v>
      </c>
      <c r="Z22" s="109">
        <v>213</v>
      </c>
      <c r="AB22" s="114">
        <f t="shared" si="2"/>
        <v>6.0084626234132583E-2</v>
      </c>
    </row>
    <row r="23" spans="1:28" x14ac:dyDescent="0.25">
      <c r="S23" s="112" t="s">
        <v>69</v>
      </c>
      <c r="T23" s="112"/>
      <c r="U23" s="113"/>
      <c r="V23" s="113">
        <v>49</v>
      </c>
      <c r="W23" s="113">
        <v>70</v>
      </c>
      <c r="X23" s="113">
        <v>45</v>
      </c>
      <c r="Y23" s="109">
        <v>56</v>
      </c>
      <c r="Z23" s="109">
        <v>54</v>
      </c>
      <c r="AB23" s="114">
        <f t="shared" si="2"/>
        <v>1.5232722143864598E-2</v>
      </c>
    </row>
    <row r="24" spans="1:28" x14ac:dyDescent="0.25">
      <c r="S24" s="112" t="s">
        <v>70</v>
      </c>
      <c r="T24" s="112"/>
      <c r="U24" s="113"/>
      <c r="V24" s="113">
        <v>8</v>
      </c>
      <c r="W24" s="113">
        <v>9</v>
      </c>
      <c r="X24" s="113">
        <v>7</v>
      </c>
      <c r="Y24" s="109">
        <v>6</v>
      </c>
      <c r="Z24" s="109">
        <v>12</v>
      </c>
      <c r="AB24" s="114">
        <f t="shared" si="2"/>
        <v>3.385049365303244E-3</v>
      </c>
    </row>
    <row r="25" spans="1:28" x14ac:dyDescent="0.25">
      <c r="S25" s="112" t="s">
        <v>71</v>
      </c>
      <c r="T25" s="112"/>
      <c r="U25" s="113"/>
      <c r="V25" s="113">
        <v>18</v>
      </c>
      <c r="W25" s="113">
        <v>23</v>
      </c>
      <c r="X25" s="113">
        <v>18</v>
      </c>
      <c r="Y25" s="109">
        <v>25</v>
      </c>
      <c r="Z25" s="109">
        <v>22</v>
      </c>
      <c r="AB25" s="114">
        <f t="shared" si="2"/>
        <v>6.2059238363892811E-3</v>
      </c>
    </row>
    <row r="26" spans="1:28" x14ac:dyDescent="0.25">
      <c r="S26" s="112" t="s">
        <v>72</v>
      </c>
      <c r="T26" s="112"/>
      <c r="U26" s="113"/>
      <c r="V26" s="113">
        <v>23</v>
      </c>
      <c r="W26" s="113">
        <v>35</v>
      </c>
      <c r="X26" s="113">
        <v>41</v>
      </c>
      <c r="Y26" s="109">
        <v>42</v>
      </c>
      <c r="Z26" s="109">
        <v>32</v>
      </c>
      <c r="AB26" s="114">
        <f t="shared" si="2"/>
        <v>9.0267983074753168E-3</v>
      </c>
    </row>
    <row r="27" spans="1:28" x14ac:dyDescent="0.25">
      <c r="S27" s="112" t="s">
        <v>73</v>
      </c>
      <c r="T27" s="112"/>
      <c r="U27" s="113"/>
      <c r="V27" s="113">
        <v>60</v>
      </c>
      <c r="W27" s="113">
        <v>58</v>
      </c>
      <c r="X27" s="113">
        <v>59</v>
      </c>
      <c r="Y27" s="109">
        <v>64</v>
      </c>
      <c r="Z27" s="109">
        <v>126</v>
      </c>
      <c r="AB27" s="114">
        <f t="shared" si="2"/>
        <v>3.554301833568406E-2</v>
      </c>
    </row>
    <row r="28" spans="1:28" x14ac:dyDescent="0.25">
      <c r="S28" s="112" t="s">
        <v>74</v>
      </c>
      <c r="T28" s="112"/>
      <c r="U28" s="113"/>
      <c r="V28" s="113">
        <v>110</v>
      </c>
      <c r="W28" s="113">
        <v>133</v>
      </c>
      <c r="X28" s="113">
        <v>113</v>
      </c>
      <c r="Y28" s="109">
        <v>136</v>
      </c>
      <c r="Z28" s="109">
        <v>151</v>
      </c>
      <c r="AB28" s="114">
        <f t="shared" si="2"/>
        <v>4.2595204513399154E-2</v>
      </c>
    </row>
    <row r="29" spans="1:28" x14ac:dyDescent="0.25">
      <c r="S29" s="112" t="s">
        <v>75</v>
      </c>
      <c r="T29" s="112"/>
      <c r="U29" s="113"/>
      <c r="V29" s="113">
        <v>505</v>
      </c>
      <c r="W29" s="113">
        <v>443</v>
      </c>
      <c r="X29" s="113">
        <v>474</v>
      </c>
      <c r="Y29" s="109">
        <v>634</v>
      </c>
      <c r="Z29" s="109">
        <v>646</v>
      </c>
      <c r="AB29" s="114">
        <f t="shared" si="2"/>
        <v>0.18222849083215797</v>
      </c>
    </row>
    <row r="30" spans="1:28" x14ac:dyDescent="0.25">
      <c r="S30" s="112" t="s">
        <v>76</v>
      </c>
      <c r="T30" s="112"/>
      <c r="U30" s="113"/>
      <c r="V30" s="113">
        <v>346</v>
      </c>
      <c r="W30" s="113">
        <v>428</v>
      </c>
      <c r="X30" s="113">
        <v>413</v>
      </c>
      <c r="Y30" s="109">
        <v>422</v>
      </c>
      <c r="Z30" s="109">
        <v>437</v>
      </c>
      <c r="AB30" s="114">
        <f t="shared" si="2"/>
        <v>0.1232722143864598</v>
      </c>
    </row>
    <row r="31" spans="1:28" x14ac:dyDescent="0.25">
      <c r="S31" s="112" t="s">
        <v>77</v>
      </c>
      <c r="T31" s="112"/>
      <c r="U31" s="113"/>
      <c r="V31" s="113">
        <v>384</v>
      </c>
      <c r="W31" s="113">
        <v>485</v>
      </c>
      <c r="X31" s="113">
        <v>632</v>
      </c>
      <c r="Y31" s="109">
        <v>695</v>
      </c>
      <c r="Z31" s="109">
        <v>681</v>
      </c>
      <c r="AB31" s="114">
        <f t="shared" si="2"/>
        <v>0.19210155148095909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16</v>
      </c>
      <c r="W32" s="113">
        <v>20</v>
      </c>
      <c r="X32" s="113">
        <v>20</v>
      </c>
      <c r="Y32" s="109">
        <v>15</v>
      </c>
      <c r="Z32" s="109">
        <v>54</v>
      </c>
      <c r="AB32" s="114">
        <f t="shared" si="2"/>
        <v>1.5232722143864598E-2</v>
      </c>
    </row>
    <row r="33" spans="19:32" x14ac:dyDescent="0.25">
      <c r="S33" s="112" t="s">
        <v>79</v>
      </c>
      <c r="T33" s="112"/>
      <c r="U33" s="113"/>
      <c r="V33" s="113">
        <v>90</v>
      </c>
      <c r="W33" s="113">
        <v>140</v>
      </c>
      <c r="X33" s="113">
        <v>96</v>
      </c>
      <c r="Y33" s="109">
        <v>117</v>
      </c>
      <c r="Z33" s="109">
        <v>135</v>
      </c>
      <c r="AB33" s="114">
        <f t="shared" si="2"/>
        <v>3.8081805359661498E-2</v>
      </c>
    </row>
    <row r="34" spans="19:32" x14ac:dyDescent="0.25">
      <c r="S34" s="115" t="s">
        <v>53</v>
      </c>
      <c r="T34" s="115"/>
      <c r="U34" s="116"/>
      <c r="V34" s="116">
        <v>2731</v>
      </c>
      <c r="W34" s="116">
        <v>3512</v>
      </c>
      <c r="X34" s="116">
        <v>2960</v>
      </c>
      <c r="Y34" s="117">
        <v>3466</v>
      </c>
      <c r="Z34" s="117">
        <v>3545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1426</v>
      </c>
      <c r="W37" s="109">
        <v>1936</v>
      </c>
      <c r="X37" s="109">
        <v>1589</v>
      </c>
      <c r="Y37" s="109">
        <v>1910</v>
      </c>
      <c r="Z37" s="109">
        <v>1853</v>
      </c>
      <c r="AB37" s="129">
        <f>Z37/Z40*100</f>
        <v>78.251689189189193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371</v>
      </c>
      <c r="W38" s="109">
        <v>427</v>
      </c>
      <c r="X38" s="109">
        <v>443</v>
      </c>
      <c r="Y38" s="109">
        <v>497</v>
      </c>
      <c r="Z38" s="109">
        <v>515</v>
      </c>
      <c r="AB38" s="129">
        <f>Z38/Z40*100</f>
        <v>21.748310810810811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1797</v>
      </c>
      <c r="W40" s="109">
        <v>2363</v>
      </c>
      <c r="X40" s="109">
        <v>2032</v>
      </c>
      <c r="Y40" s="109">
        <v>2407</v>
      </c>
      <c r="Z40" s="109">
        <v>2368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4</v>
      </c>
      <c r="Z44" s="109">
        <v>1</v>
      </c>
    </row>
    <row r="45" spans="19:32" x14ac:dyDescent="0.25">
      <c r="S45" s="112" t="s">
        <v>37</v>
      </c>
      <c r="T45" s="112"/>
      <c r="U45" s="109"/>
      <c r="V45" s="109">
        <v>27</v>
      </c>
      <c r="W45" s="109">
        <v>25</v>
      </c>
      <c r="X45" s="109">
        <v>26</v>
      </c>
      <c r="Y45" s="109">
        <v>14</v>
      </c>
      <c r="Z45" s="109">
        <v>27</v>
      </c>
    </row>
    <row r="46" spans="19:32" x14ac:dyDescent="0.25">
      <c r="S46" s="112" t="s">
        <v>38</v>
      </c>
      <c r="T46" s="112"/>
      <c r="U46" s="109"/>
      <c r="V46" s="109">
        <v>93</v>
      </c>
      <c r="W46" s="109">
        <v>99</v>
      </c>
      <c r="X46" s="109">
        <v>63</v>
      </c>
      <c r="Y46" s="109">
        <v>81</v>
      </c>
      <c r="Z46" s="109">
        <v>69</v>
      </c>
    </row>
    <row r="47" spans="19:32" x14ac:dyDescent="0.25">
      <c r="S47" s="112" t="s">
        <v>39</v>
      </c>
      <c r="T47" s="112"/>
      <c r="U47" s="109"/>
      <c r="V47" s="109">
        <v>143</v>
      </c>
      <c r="W47" s="109">
        <v>192</v>
      </c>
      <c r="X47" s="109">
        <v>136</v>
      </c>
      <c r="Y47" s="109">
        <v>139</v>
      </c>
      <c r="Z47" s="109">
        <v>160</v>
      </c>
    </row>
    <row r="48" spans="19:32" x14ac:dyDescent="0.25">
      <c r="S48" s="112" t="s">
        <v>40</v>
      </c>
      <c r="T48" s="112"/>
      <c r="U48" s="109"/>
      <c r="V48" s="109">
        <v>235</v>
      </c>
      <c r="W48" s="109">
        <v>309</v>
      </c>
      <c r="X48" s="109">
        <v>233</v>
      </c>
      <c r="Y48" s="109">
        <v>280</v>
      </c>
      <c r="Z48" s="109">
        <v>249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186</v>
      </c>
      <c r="W49" s="109">
        <v>283</v>
      </c>
      <c r="X49" s="109">
        <v>233</v>
      </c>
      <c r="Y49" s="109">
        <v>290</v>
      </c>
      <c r="Z49" s="109">
        <v>253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Barkly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146</v>
      </c>
      <c r="W50" s="109">
        <v>166</v>
      </c>
      <c r="X50" s="109">
        <v>188</v>
      </c>
      <c r="Y50" s="109">
        <v>218</v>
      </c>
      <c r="Z50" s="109">
        <v>214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129</v>
      </c>
      <c r="W51" s="109">
        <v>175</v>
      </c>
      <c r="X51" s="109">
        <v>102</v>
      </c>
      <c r="Y51" s="109">
        <v>125</v>
      </c>
      <c r="Z51" s="109">
        <v>146</v>
      </c>
    </row>
    <row r="52" spans="1:26" ht="15" customHeight="1" x14ac:dyDescent="0.25">
      <c r="S52" s="112" t="s">
        <v>44</v>
      </c>
      <c r="T52" s="112"/>
      <c r="U52" s="109"/>
      <c r="V52" s="109">
        <v>120</v>
      </c>
      <c r="W52" s="109">
        <v>189</v>
      </c>
      <c r="X52" s="109">
        <v>145</v>
      </c>
      <c r="Y52" s="109">
        <v>169</v>
      </c>
      <c r="Z52" s="109">
        <v>181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118</v>
      </c>
      <c r="W53" s="109">
        <v>150</v>
      </c>
      <c r="X53" s="109">
        <v>109</v>
      </c>
      <c r="Y53" s="109">
        <v>163</v>
      </c>
      <c r="Z53" s="109">
        <v>159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113</v>
      </c>
      <c r="W54" s="109">
        <v>171</v>
      </c>
      <c r="X54" s="109">
        <v>134</v>
      </c>
      <c r="Y54" s="109">
        <v>166</v>
      </c>
      <c r="Z54" s="109">
        <v>140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84</v>
      </c>
      <c r="W55" s="109">
        <v>107</v>
      </c>
      <c r="X55" s="109">
        <v>78</v>
      </c>
      <c r="Y55" s="109">
        <v>108</v>
      </c>
      <c r="Z55" s="109">
        <v>129</v>
      </c>
    </row>
    <row r="56" spans="1:26" ht="15" customHeight="1" x14ac:dyDescent="0.25">
      <c r="S56" s="112" t="s">
        <v>48</v>
      </c>
      <c r="T56" s="112"/>
      <c r="U56" s="109"/>
      <c r="V56" s="109">
        <v>36</v>
      </c>
      <c r="W56" s="109">
        <v>49</v>
      </c>
      <c r="X56" s="109">
        <v>40</v>
      </c>
      <c r="Y56" s="109">
        <v>60</v>
      </c>
      <c r="Z56" s="109">
        <v>69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21</v>
      </c>
      <c r="W57" s="109">
        <v>19</v>
      </c>
      <c r="X57" s="109">
        <v>24</v>
      </c>
      <c r="Y57" s="109">
        <v>35</v>
      </c>
      <c r="Z57" s="109">
        <v>36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7</v>
      </c>
      <c r="W58" s="109">
        <v>14</v>
      </c>
      <c r="X58" s="109">
        <v>13</v>
      </c>
      <c r="Y58" s="109">
        <v>17</v>
      </c>
      <c r="Z58" s="109">
        <v>15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6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2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1451</v>
      </c>
      <c r="W61" s="109">
        <v>1948</v>
      </c>
      <c r="X61" s="109">
        <v>1531</v>
      </c>
      <c r="Y61" s="109">
        <v>1873</v>
      </c>
      <c r="Z61" s="109">
        <v>1856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8</v>
      </c>
      <c r="W63" s="109">
        <v>0</v>
      </c>
      <c r="X63" s="109">
        <v>14</v>
      </c>
      <c r="Y63" s="109">
        <v>0</v>
      </c>
      <c r="Z63" s="109">
        <v>4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26</v>
      </c>
      <c r="W64" s="109">
        <v>33</v>
      </c>
      <c r="X64" s="109">
        <v>329</v>
      </c>
      <c r="Y64" s="109">
        <v>25</v>
      </c>
      <c r="Z64" s="109">
        <v>31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Barkly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57</v>
      </c>
      <c r="W65" s="109">
        <v>64</v>
      </c>
      <c r="X65" s="109">
        <v>762</v>
      </c>
      <c r="Y65" s="109">
        <v>75</v>
      </c>
      <c r="Z65" s="109">
        <v>86</v>
      </c>
    </row>
    <row r="66" spans="1:26" x14ac:dyDescent="0.25">
      <c r="S66" s="112" t="s">
        <v>39</v>
      </c>
      <c r="T66" s="112"/>
      <c r="U66" s="109"/>
      <c r="V66" s="109">
        <v>114</v>
      </c>
      <c r="W66" s="109">
        <v>167</v>
      </c>
      <c r="X66" s="109">
        <v>1290</v>
      </c>
      <c r="Y66" s="109">
        <v>125</v>
      </c>
      <c r="Z66" s="109">
        <v>138</v>
      </c>
    </row>
    <row r="67" spans="1:26" x14ac:dyDescent="0.25">
      <c r="S67" s="112" t="s">
        <v>40</v>
      </c>
      <c r="T67" s="112"/>
      <c r="U67" s="109"/>
      <c r="V67" s="109">
        <v>203</v>
      </c>
      <c r="W67" s="109">
        <v>240</v>
      </c>
      <c r="X67" s="109">
        <v>2503</v>
      </c>
      <c r="Y67" s="109">
        <v>249</v>
      </c>
      <c r="Z67" s="109">
        <v>241</v>
      </c>
    </row>
    <row r="68" spans="1:26" x14ac:dyDescent="0.25">
      <c r="S68" s="112" t="s">
        <v>41</v>
      </c>
      <c r="T68" s="112"/>
      <c r="U68" s="109"/>
      <c r="V68" s="109">
        <v>156</v>
      </c>
      <c r="W68" s="109">
        <v>202</v>
      </c>
      <c r="X68" s="109">
        <v>2041</v>
      </c>
      <c r="Y68" s="109">
        <v>253</v>
      </c>
      <c r="Z68" s="109">
        <v>231</v>
      </c>
    </row>
    <row r="69" spans="1:26" x14ac:dyDescent="0.25">
      <c r="S69" s="112" t="s">
        <v>42</v>
      </c>
      <c r="T69" s="112"/>
      <c r="U69" s="109"/>
      <c r="V69" s="109">
        <v>133</v>
      </c>
      <c r="W69" s="109">
        <v>156</v>
      </c>
      <c r="X69" s="109">
        <v>1439</v>
      </c>
      <c r="Y69" s="109">
        <v>178</v>
      </c>
      <c r="Z69" s="109">
        <v>201</v>
      </c>
    </row>
    <row r="70" spans="1:26" x14ac:dyDescent="0.25">
      <c r="S70" s="112" t="s">
        <v>43</v>
      </c>
      <c r="T70" s="112"/>
      <c r="U70" s="109"/>
      <c r="V70" s="109">
        <v>98</v>
      </c>
      <c r="W70" s="109">
        <v>122</v>
      </c>
      <c r="X70" s="109">
        <v>1201</v>
      </c>
      <c r="Y70" s="109">
        <v>105</v>
      </c>
      <c r="Z70" s="109">
        <v>137</v>
      </c>
    </row>
    <row r="71" spans="1:26" x14ac:dyDescent="0.25">
      <c r="S71" s="112" t="s">
        <v>44</v>
      </c>
      <c r="T71" s="112"/>
      <c r="U71" s="109"/>
      <c r="V71" s="109">
        <v>110</v>
      </c>
      <c r="W71" s="109">
        <v>148</v>
      </c>
      <c r="X71" s="109">
        <v>1283</v>
      </c>
      <c r="Y71" s="109">
        <v>147</v>
      </c>
      <c r="Z71" s="109">
        <v>132</v>
      </c>
    </row>
    <row r="72" spans="1:26" x14ac:dyDescent="0.25">
      <c r="S72" s="112" t="s">
        <v>45</v>
      </c>
      <c r="T72" s="112"/>
      <c r="U72" s="109"/>
      <c r="V72" s="109">
        <v>128</v>
      </c>
      <c r="W72" s="109">
        <v>145</v>
      </c>
      <c r="X72" s="109">
        <v>1146</v>
      </c>
      <c r="Y72" s="109">
        <v>147</v>
      </c>
      <c r="Z72" s="109">
        <v>170</v>
      </c>
    </row>
    <row r="73" spans="1:26" x14ac:dyDescent="0.25">
      <c r="S73" s="112" t="s">
        <v>46</v>
      </c>
      <c r="T73" s="112"/>
      <c r="U73" s="109"/>
      <c r="V73" s="109">
        <v>107</v>
      </c>
      <c r="W73" s="109">
        <v>124</v>
      </c>
      <c r="X73" s="109">
        <v>951</v>
      </c>
      <c r="Y73" s="109">
        <v>128</v>
      </c>
      <c r="Z73" s="109">
        <v>127</v>
      </c>
    </row>
    <row r="74" spans="1:26" x14ac:dyDescent="0.25">
      <c r="S74" s="112" t="s">
        <v>47</v>
      </c>
      <c r="T74" s="112"/>
      <c r="U74" s="109"/>
      <c r="V74" s="109">
        <v>82</v>
      </c>
      <c r="W74" s="109">
        <v>96</v>
      </c>
      <c r="X74" s="109">
        <v>758</v>
      </c>
      <c r="Y74" s="109">
        <v>97</v>
      </c>
      <c r="Z74" s="109">
        <v>103</v>
      </c>
    </row>
    <row r="75" spans="1:26" x14ac:dyDescent="0.25">
      <c r="S75" s="112" t="s">
        <v>48</v>
      </c>
      <c r="T75" s="112"/>
      <c r="U75" s="109"/>
      <c r="V75" s="109">
        <v>41</v>
      </c>
      <c r="W75" s="109">
        <v>42</v>
      </c>
      <c r="X75" s="109">
        <v>353</v>
      </c>
      <c r="Y75" s="109">
        <v>44</v>
      </c>
      <c r="Z75" s="109">
        <v>61</v>
      </c>
    </row>
    <row r="76" spans="1:26" x14ac:dyDescent="0.25">
      <c r="S76" s="112" t="s">
        <v>49</v>
      </c>
      <c r="T76" s="112"/>
      <c r="U76" s="109"/>
      <c r="V76" s="109">
        <v>13</v>
      </c>
      <c r="W76" s="109">
        <v>13</v>
      </c>
      <c r="X76" s="109">
        <v>108</v>
      </c>
      <c r="Y76" s="109">
        <v>22</v>
      </c>
      <c r="Z76" s="109">
        <v>14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3</v>
      </c>
      <c r="X77" s="109">
        <v>34</v>
      </c>
      <c r="Y77" s="109">
        <v>4</v>
      </c>
      <c r="Z77" s="109">
        <v>6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10</v>
      </c>
      <c r="Y78" s="109">
        <v>0</v>
      </c>
      <c r="Z78" s="109">
        <v>1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8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1277</v>
      </c>
      <c r="W80" s="109">
        <v>1561</v>
      </c>
      <c r="X80" s="109">
        <v>14226</v>
      </c>
      <c r="Y80" s="109">
        <v>1587</v>
      </c>
      <c r="Z80" s="109">
        <v>1683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Barkly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76</v>
      </c>
      <c r="W83" s="109">
        <v>103</v>
      </c>
      <c r="X83" s="109">
        <v>104</v>
      </c>
      <c r="Y83" s="109">
        <v>114</v>
      </c>
      <c r="Z83" s="109">
        <v>117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96</v>
      </c>
      <c r="W84" s="109">
        <v>119</v>
      </c>
      <c r="X84" s="109">
        <v>110</v>
      </c>
      <c r="Y84" s="109">
        <v>118</v>
      </c>
      <c r="Z84" s="109">
        <v>120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126</v>
      </c>
      <c r="W85" s="109">
        <v>168</v>
      </c>
      <c r="X85" s="109">
        <v>145</v>
      </c>
      <c r="Y85" s="109">
        <v>165</v>
      </c>
      <c r="Z85" s="109">
        <v>169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3,545</v>
      </c>
      <c r="D86" s="93">
        <f t="shared" ref="D86:D91" si="4">AD4</f>
        <v>2.2497836746466771E-2</v>
      </c>
      <c r="E86" s="94">
        <f t="shared" ref="E86:E91" si="5">AD4</f>
        <v>2.2497836746466771E-2</v>
      </c>
      <c r="F86" s="93">
        <f t="shared" ref="F86:F91" si="6">AF4</f>
        <v>0.29853479853479858</v>
      </c>
      <c r="G86" s="94">
        <f t="shared" ref="G86:G91" si="7">AF4</f>
        <v>0.29853479853479858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172</v>
      </c>
      <c r="W86" s="109">
        <v>225</v>
      </c>
      <c r="X86" s="109">
        <v>207</v>
      </c>
      <c r="Y86" s="109">
        <v>244</v>
      </c>
      <c r="Z86" s="109">
        <v>221</v>
      </c>
    </row>
    <row r="87" spans="1:30" ht="15" customHeight="1" x14ac:dyDescent="0.25">
      <c r="A87" s="95" t="s">
        <v>4</v>
      </c>
      <c r="B87" s="48"/>
      <c r="C87" s="56" t="str">
        <f t="shared" si="3"/>
        <v>1,856</v>
      </c>
      <c r="D87" s="93">
        <f t="shared" si="4"/>
        <v>-1.0133333333333328E-2</v>
      </c>
      <c r="E87" s="94">
        <f t="shared" si="5"/>
        <v>-1.0133333333333328E-2</v>
      </c>
      <c r="F87" s="93">
        <f t="shared" si="6"/>
        <v>0.28088336783988965</v>
      </c>
      <c r="G87" s="94">
        <f t="shared" si="7"/>
        <v>0.28088336783988965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36</v>
      </c>
      <c r="W87" s="109">
        <v>49</v>
      </c>
      <c r="X87" s="109">
        <v>48</v>
      </c>
      <c r="Y87" s="109">
        <v>49</v>
      </c>
      <c r="Z87" s="109">
        <v>42</v>
      </c>
    </row>
    <row r="88" spans="1:30" ht="15" customHeight="1" x14ac:dyDescent="0.25">
      <c r="A88" s="95" t="s">
        <v>5</v>
      </c>
      <c r="B88" s="48"/>
      <c r="C88" s="56" t="str">
        <f t="shared" si="3"/>
        <v>1,683</v>
      </c>
      <c r="D88" s="93">
        <f t="shared" si="4"/>
        <v>5.982367758186391E-2</v>
      </c>
      <c r="E88" s="94">
        <f t="shared" si="5"/>
        <v>5.982367758186391E-2</v>
      </c>
      <c r="F88" s="93">
        <f t="shared" si="6"/>
        <v>0.31484375000000009</v>
      </c>
      <c r="G88" s="94">
        <f t="shared" si="7"/>
        <v>0.31484375000000009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35</v>
      </c>
      <c r="W88" s="109">
        <v>35</v>
      </c>
      <c r="X88" s="109">
        <v>48</v>
      </c>
      <c r="Y88" s="109">
        <v>58</v>
      </c>
      <c r="Z88" s="109">
        <v>61</v>
      </c>
    </row>
    <row r="89" spans="1:30" ht="15" customHeight="1" x14ac:dyDescent="0.25">
      <c r="A89" s="48" t="s">
        <v>6</v>
      </c>
      <c r="B89" s="48"/>
      <c r="C89" s="56" t="str">
        <f t="shared" si="3"/>
        <v>2,369</v>
      </c>
      <c r="D89" s="93">
        <f t="shared" si="4"/>
        <v>-1.5787287079351842E-2</v>
      </c>
      <c r="E89" s="94">
        <f t="shared" si="5"/>
        <v>-1.5787287079351842E-2</v>
      </c>
      <c r="F89" s="93">
        <f t="shared" si="6"/>
        <v>0.31465038845726978</v>
      </c>
      <c r="G89" s="94">
        <f t="shared" si="7"/>
        <v>0.31465038845726978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54</v>
      </c>
      <c r="W89" s="109">
        <v>67</v>
      </c>
      <c r="X89" s="109">
        <v>52</v>
      </c>
      <c r="Y89" s="109">
        <v>59</v>
      </c>
      <c r="Z89" s="109">
        <v>65</v>
      </c>
    </row>
    <row r="90" spans="1:30" ht="15" customHeight="1" x14ac:dyDescent="0.25">
      <c r="A90" s="48" t="s">
        <v>98</v>
      </c>
      <c r="B90" s="48"/>
      <c r="C90" s="56" t="str">
        <f t="shared" si="3"/>
        <v>$45,149</v>
      </c>
      <c r="D90" s="93">
        <f t="shared" si="4"/>
        <v>1.1183285341190619E-2</v>
      </c>
      <c r="E90" s="94">
        <f t="shared" si="5"/>
        <v>1.1183285341190619E-2</v>
      </c>
      <c r="F90" s="93">
        <f t="shared" si="6"/>
        <v>2.9334517645213554E-2</v>
      </c>
      <c r="G90" s="94">
        <f t="shared" si="7"/>
        <v>2.9334517645213554E-2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137</v>
      </c>
      <c r="W90" s="109">
        <v>207</v>
      </c>
      <c r="X90" s="109">
        <v>154</v>
      </c>
      <c r="Y90" s="109">
        <v>206</v>
      </c>
      <c r="Z90" s="109">
        <v>193</v>
      </c>
    </row>
    <row r="91" spans="1:30" ht="15" customHeight="1" x14ac:dyDescent="0.25">
      <c r="A91" s="48" t="s">
        <v>7</v>
      </c>
      <c r="B91" s="48"/>
      <c r="C91" s="56" t="str">
        <f t="shared" si="3"/>
        <v>$133.3 mil</v>
      </c>
      <c r="D91" s="93">
        <f t="shared" si="4"/>
        <v>2.1632053553759301E-2</v>
      </c>
      <c r="E91" s="94">
        <f t="shared" si="5"/>
        <v>2.1632053553759301E-2</v>
      </c>
      <c r="F91" s="93">
        <f t="shared" si="6"/>
        <v>0.39905646166124065</v>
      </c>
      <c r="G91" s="94">
        <f t="shared" si="7"/>
        <v>0.39905646166124065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961</v>
      </c>
      <c r="W91" s="109">
        <v>1305</v>
      </c>
      <c r="X91" s="109">
        <v>1068</v>
      </c>
      <c r="Y91" s="109">
        <v>1329</v>
      </c>
      <c r="Z91" s="109">
        <v>1251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65</v>
      </c>
      <c r="W93" s="109">
        <v>72</v>
      </c>
      <c r="X93" s="109">
        <v>80</v>
      </c>
      <c r="Y93" s="109">
        <v>97</v>
      </c>
      <c r="Z93" s="109">
        <v>102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177</v>
      </c>
      <c r="W94" s="109">
        <v>211</v>
      </c>
      <c r="X94" s="109">
        <v>208</v>
      </c>
      <c r="Y94" s="109">
        <v>223</v>
      </c>
      <c r="Z94" s="109">
        <v>235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16</v>
      </c>
      <c r="W95" s="109">
        <v>16</v>
      </c>
      <c r="X95" s="109">
        <v>19</v>
      </c>
      <c r="Y95" s="109">
        <v>26</v>
      </c>
      <c r="Z95" s="109">
        <v>20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185</v>
      </c>
      <c r="W96" s="109">
        <v>228</v>
      </c>
      <c r="X96" s="109">
        <v>232</v>
      </c>
      <c r="Y96" s="109">
        <v>230</v>
      </c>
      <c r="Z96" s="109">
        <v>231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167</v>
      </c>
      <c r="W97" s="109">
        <v>179</v>
      </c>
      <c r="X97" s="109">
        <v>160</v>
      </c>
      <c r="Y97" s="109">
        <v>181</v>
      </c>
      <c r="Z97" s="109">
        <v>188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33</v>
      </c>
      <c r="W98" s="109">
        <v>38</v>
      </c>
      <c r="X98" s="109">
        <v>42</v>
      </c>
      <c r="Y98" s="109">
        <v>44</v>
      </c>
      <c r="Z98" s="109">
        <v>48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5</v>
      </c>
      <c r="Z99" s="109">
        <v>5</v>
      </c>
    </row>
    <row r="100" spans="1:32" ht="15" customHeight="1" x14ac:dyDescent="0.25">
      <c r="S100" s="112" t="s">
        <v>58</v>
      </c>
      <c r="T100" s="112"/>
      <c r="U100" s="109"/>
      <c r="V100" s="109">
        <v>54</v>
      </c>
      <c r="W100" s="109">
        <v>79</v>
      </c>
      <c r="X100" s="109">
        <v>67</v>
      </c>
      <c r="Y100" s="109">
        <v>80</v>
      </c>
      <c r="Z100" s="109">
        <v>85</v>
      </c>
    </row>
    <row r="101" spans="1:32" x14ac:dyDescent="0.25">
      <c r="A101" s="16"/>
      <c r="S101" s="115" t="s">
        <v>53</v>
      </c>
      <c r="T101" s="115"/>
      <c r="U101" s="109"/>
      <c r="V101" s="109">
        <v>841</v>
      </c>
      <c r="W101" s="109">
        <v>1062</v>
      </c>
      <c r="X101" s="109">
        <v>969</v>
      </c>
      <c r="Y101" s="109">
        <v>1078</v>
      </c>
      <c r="Z101" s="109">
        <v>1112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1704</v>
      </c>
      <c r="W104" s="109">
        <v>2203</v>
      </c>
      <c r="X104" s="109">
        <v>1744</v>
      </c>
      <c r="Y104" s="109">
        <v>2176</v>
      </c>
      <c r="Z104" s="109">
        <v>2176</v>
      </c>
      <c r="AB104" s="106" t="str">
        <f>TEXT(Z104,"###,###")</f>
        <v>2,176</v>
      </c>
      <c r="AD104" s="127">
        <f>Z104/($Z$4)*100</f>
        <v>61.382228490832155</v>
      </c>
      <c r="AF104" s="106"/>
    </row>
    <row r="105" spans="1:32" x14ac:dyDescent="0.25">
      <c r="S105" s="112" t="s">
        <v>17</v>
      </c>
      <c r="T105" s="112"/>
      <c r="U105" s="109"/>
      <c r="V105" s="109">
        <v>960</v>
      </c>
      <c r="W105" s="109">
        <v>904</v>
      </c>
      <c r="X105" s="109">
        <v>1235</v>
      </c>
      <c r="Y105" s="109">
        <v>1276</v>
      </c>
      <c r="Z105" s="109">
        <v>1306</v>
      </c>
      <c r="AB105" s="106" t="str">
        <f>TEXT(Z105,"###,###")</f>
        <v>1,306</v>
      </c>
      <c r="AD105" s="127">
        <f>Z105/($Z$4)*100</f>
        <v>36.840620592383637</v>
      </c>
      <c r="AF105" s="106"/>
    </row>
    <row r="106" spans="1:32" x14ac:dyDescent="0.25">
      <c r="S106" s="115" t="s">
        <v>53</v>
      </c>
      <c r="T106" s="115"/>
      <c r="U106" s="117"/>
      <c r="V106" s="117">
        <v>2664</v>
      </c>
      <c r="W106" s="117">
        <v>3107</v>
      </c>
      <c r="X106" s="117">
        <v>2979</v>
      </c>
      <c r="Y106" s="117">
        <v>3452</v>
      </c>
      <c r="Z106" s="117">
        <v>3482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317</v>
      </c>
      <c r="W108" s="109">
        <v>495</v>
      </c>
      <c r="X108" s="109">
        <v>269</v>
      </c>
      <c r="Y108" s="109">
        <v>383</v>
      </c>
      <c r="Z108" s="109">
        <v>255</v>
      </c>
      <c r="AB108" s="106" t="str">
        <f>TEXT(Z108,"###,###")</f>
        <v>255</v>
      </c>
      <c r="AD108" s="127">
        <f>Z108/($Z$4)*100</f>
        <v>7.1932299012693939</v>
      </c>
      <c r="AF108" s="106"/>
    </row>
    <row r="109" spans="1:32" x14ac:dyDescent="0.25">
      <c r="S109" s="112" t="s">
        <v>20</v>
      </c>
      <c r="T109" s="112"/>
      <c r="U109" s="109"/>
      <c r="V109" s="109">
        <v>493</v>
      </c>
      <c r="W109" s="109">
        <v>728</v>
      </c>
      <c r="X109" s="109">
        <v>504</v>
      </c>
      <c r="Y109" s="109">
        <v>622</v>
      </c>
      <c r="Z109" s="109">
        <v>685</v>
      </c>
      <c r="AB109" s="106" t="str">
        <f>TEXT(Z109,"###,###")</f>
        <v>685</v>
      </c>
      <c r="AD109" s="127">
        <f>Z109/($Z$4)*100</f>
        <v>19.322990126939352</v>
      </c>
      <c r="AF109" s="106"/>
    </row>
    <row r="110" spans="1:32" x14ac:dyDescent="0.25">
      <c r="S110" s="112" t="s">
        <v>21</v>
      </c>
      <c r="T110" s="112"/>
      <c r="U110" s="109"/>
      <c r="V110" s="109">
        <v>940</v>
      </c>
      <c r="W110" s="109">
        <v>1072</v>
      </c>
      <c r="X110" s="109">
        <v>973</v>
      </c>
      <c r="Y110" s="109">
        <v>1304</v>
      </c>
      <c r="Z110" s="109">
        <v>1469</v>
      </c>
      <c r="AB110" s="106" t="str">
        <f>TEXT(Z110,"###,###")</f>
        <v>1,469</v>
      </c>
      <c r="AD110" s="127">
        <f>Z110/($Z$4)*100</f>
        <v>41.438645980253881</v>
      </c>
      <c r="AF110" s="106"/>
    </row>
    <row r="111" spans="1:32" x14ac:dyDescent="0.25">
      <c r="S111" s="112" t="s">
        <v>22</v>
      </c>
      <c r="T111" s="112"/>
      <c r="U111" s="109"/>
      <c r="V111" s="109">
        <v>720</v>
      </c>
      <c r="W111" s="109">
        <v>792</v>
      </c>
      <c r="X111" s="109">
        <v>1079</v>
      </c>
      <c r="Y111" s="109">
        <v>1030</v>
      </c>
      <c r="Z111" s="109">
        <v>1017</v>
      </c>
      <c r="AB111" s="106" t="str">
        <f>TEXT(Z111,"###,###")</f>
        <v>1,017</v>
      </c>
      <c r="AD111" s="127">
        <f>Z111/($Z$4)*100</f>
        <v>28.688293370944994</v>
      </c>
      <c r="AF111" s="106"/>
    </row>
    <row r="112" spans="1:32" x14ac:dyDescent="0.25">
      <c r="S112" s="115" t="s">
        <v>53</v>
      </c>
      <c r="T112" s="115"/>
      <c r="U112" s="109"/>
      <c r="V112" s="109">
        <v>2732</v>
      </c>
      <c r="W112" s="109">
        <v>3510</v>
      </c>
      <c r="X112" s="109">
        <v>2962</v>
      </c>
      <c r="Y112" s="109">
        <v>3464</v>
      </c>
      <c r="Z112" s="109">
        <v>3545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39.65</v>
      </c>
      <c r="W118" s="128">
        <v>39.67</v>
      </c>
      <c r="X118" s="128">
        <v>40.020000000000003</v>
      </c>
      <c r="Y118" s="128">
        <v>40.590000000000003</v>
      </c>
      <c r="Z118" s="128">
        <v>41.02</v>
      </c>
      <c r="AB118" s="106" t="str">
        <f>TEXT(Z118,"##.0")</f>
        <v>41.0</v>
      </c>
    </row>
    <row r="120" spans="19:32" x14ac:dyDescent="0.25">
      <c r="S120" s="98" t="s">
        <v>100</v>
      </c>
      <c r="T120" s="109"/>
      <c r="U120" s="109"/>
      <c r="V120" s="109">
        <v>1709</v>
      </c>
      <c r="W120" s="109">
        <v>2224</v>
      </c>
      <c r="X120" s="109">
        <v>1934</v>
      </c>
      <c r="Y120" s="109">
        <v>2271</v>
      </c>
      <c r="Z120" s="109">
        <v>2238</v>
      </c>
      <c r="AB120" s="106" t="str">
        <f>TEXT(Z120,"###,###")</f>
        <v>2,238</v>
      </c>
    </row>
    <row r="121" spans="19:32" x14ac:dyDescent="0.25">
      <c r="S121" s="98" t="s">
        <v>101</v>
      </c>
      <c r="T121" s="109"/>
      <c r="U121" s="109"/>
      <c r="V121" s="109">
        <v>34</v>
      </c>
      <c r="W121" s="109">
        <v>47</v>
      </c>
      <c r="X121" s="109">
        <v>31</v>
      </c>
      <c r="Y121" s="109">
        <v>45</v>
      </c>
      <c r="Z121" s="109">
        <v>47</v>
      </c>
      <c r="AB121" s="106" t="str">
        <f>TEXT(Z121,"###,###")</f>
        <v>47</v>
      </c>
    </row>
    <row r="122" spans="19:32" x14ac:dyDescent="0.25">
      <c r="S122" s="98" t="s">
        <v>102</v>
      </c>
      <c r="T122" s="109"/>
      <c r="U122" s="109"/>
      <c r="V122" s="109">
        <v>57</v>
      </c>
      <c r="W122" s="109">
        <v>94</v>
      </c>
      <c r="X122" s="109">
        <v>69</v>
      </c>
      <c r="Y122" s="109">
        <v>91</v>
      </c>
      <c r="Z122" s="109">
        <v>87</v>
      </c>
      <c r="AB122" s="106" t="str">
        <f>TEXT(Z122,"###,###")</f>
        <v>87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1766</v>
      </c>
      <c r="W124" s="109">
        <v>2318</v>
      </c>
      <c r="X124" s="109">
        <v>2003</v>
      </c>
      <c r="Y124" s="109">
        <v>2362</v>
      </c>
      <c r="Z124" s="109">
        <v>2325</v>
      </c>
      <c r="AB124" s="106" t="str">
        <f>TEXT(Z124,"###,###")</f>
        <v>2,325</v>
      </c>
      <c r="AD124" s="124">
        <f>Z124/$Z$7*100</f>
        <v>98.142676234698186</v>
      </c>
    </row>
    <row r="125" spans="19:32" x14ac:dyDescent="0.25">
      <c r="S125" s="98" t="s">
        <v>104</v>
      </c>
      <c r="T125" s="109"/>
      <c r="U125" s="109"/>
      <c r="V125" s="109">
        <v>91</v>
      </c>
      <c r="W125" s="109">
        <v>141</v>
      </c>
      <c r="X125" s="109">
        <v>100</v>
      </c>
      <c r="Y125" s="109">
        <v>136</v>
      </c>
      <c r="Z125" s="109">
        <v>134</v>
      </c>
      <c r="AB125" s="106" t="str">
        <f>TEXT(Z125,"###,###")</f>
        <v>134</v>
      </c>
      <c r="AD125" s="124">
        <f>Z125/$Z$7*100</f>
        <v>5.6563951034191646</v>
      </c>
    </row>
    <row r="127" spans="19:32" x14ac:dyDescent="0.25">
      <c r="S127" s="98" t="s">
        <v>105</v>
      </c>
      <c r="T127" s="109"/>
      <c r="U127" s="109"/>
      <c r="V127" s="109">
        <v>961</v>
      </c>
      <c r="W127" s="109">
        <v>1302</v>
      </c>
      <c r="X127" s="109">
        <v>1064</v>
      </c>
      <c r="Y127" s="109">
        <v>1335</v>
      </c>
      <c r="Z127" s="109">
        <v>1249</v>
      </c>
      <c r="AB127" s="106" t="str">
        <f>TEXT(Z127,"###,###")</f>
        <v>1,249</v>
      </c>
      <c r="AD127" s="124">
        <f>Z127/$Z$7*100</f>
        <v>52.722667792317438</v>
      </c>
    </row>
    <row r="128" spans="19:32" x14ac:dyDescent="0.25">
      <c r="S128" s="98" t="s">
        <v>106</v>
      </c>
      <c r="T128" s="109"/>
      <c r="U128" s="109"/>
      <c r="V128" s="109">
        <v>839</v>
      </c>
      <c r="W128" s="109">
        <v>1059</v>
      </c>
      <c r="X128" s="109">
        <v>966</v>
      </c>
      <c r="Y128" s="109">
        <v>1076</v>
      </c>
      <c r="Z128" s="109">
        <v>1116</v>
      </c>
      <c r="AB128" s="106" t="str">
        <f>TEXT(Z128,"###,###")</f>
        <v>1,116</v>
      </c>
      <c r="AD128" s="124">
        <f>Z128/$Z$7*100</f>
        <v>47.108484592655131</v>
      </c>
    </row>
    <row r="130" spans="19:20" x14ac:dyDescent="0.25">
      <c r="S130" s="98" t="s">
        <v>158</v>
      </c>
      <c r="T130" s="124">
        <v>94.470240607851423</v>
      </c>
    </row>
    <row r="131" spans="19:20" x14ac:dyDescent="0.25">
      <c r="S131" s="98" t="s">
        <v>159</v>
      </c>
      <c r="T131" s="124">
        <v>1.9839594765723934</v>
      </c>
    </row>
    <row r="132" spans="19:20" x14ac:dyDescent="0.25">
      <c r="S132" s="98" t="s">
        <v>160</v>
      </c>
      <c r="T132" s="124">
        <v>3.6724356268467706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7AC00B-E82E-4D85-B6DC-D8E3170B55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BC2E357-9869-461E-BBD2-81E6D3D264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8F506B0-99D7-48D0-A404-64BB875850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228241D-2241-4545-ADE0-D04B05D998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B7B-47A1-4D58-A669-5321E3FB5EB1}">
  <sheetPr codeName="Sheet67">
    <tabColor theme="4" tint="-0.249977111117893"/>
  </sheetPr>
  <dimension ref="A1:AK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85546875" bestFit="1" customWidth="1"/>
    <col min="5" max="5" width="5" customWidth="1"/>
    <col min="6" max="6" width="5.855468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7" width="6.140625" customWidth="1"/>
    <col min="18" max="18" width="6.140625" style="132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style="98" customWidth="1"/>
    <col min="34" max="34" width="9.140625" style="98"/>
    <col min="35" max="37" width="9.140625" style="132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109</v>
      </c>
      <c r="T1" s="96"/>
      <c r="U1" s="96"/>
      <c r="V1" s="96"/>
      <c r="W1" s="96"/>
      <c r="X1" s="96"/>
      <c r="Y1" s="97" t="s">
        <v>139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109</v>
      </c>
      <c r="Y3" s="102" t="s">
        <v>139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13.3 Belyuen,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31</v>
      </c>
      <c r="W4" s="105">
        <v>40</v>
      </c>
      <c r="X4" s="105">
        <v>0</v>
      </c>
      <c r="Y4" s="105">
        <v>23</v>
      </c>
      <c r="Z4" s="105">
        <v>35</v>
      </c>
      <c r="AB4" s="106" t="str">
        <f>TEXT(Z4,"###,###")</f>
        <v>35</v>
      </c>
      <c r="AD4" s="107">
        <v>0</v>
      </c>
      <c r="AF4" s="107">
        <f>Z4/V4-1</f>
        <v>0.12903225806451624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10</v>
      </c>
      <c r="W5" s="105">
        <v>22</v>
      </c>
      <c r="X5" s="105">
        <v>0</v>
      </c>
      <c r="Y5" s="105">
        <v>10</v>
      </c>
      <c r="Z5" s="105">
        <v>12</v>
      </c>
      <c r="AB5" s="106" t="str">
        <f>TEXT(Z5,"###,###")</f>
        <v>12</v>
      </c>
      <c r="AD5" s="107">
        <v>0</v>
      </c>
      <c r="AF5" s="107">
        <f>Z5/V5-1</f>
        <v>0.19999999999999996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19</v>
      </c>
      <c r="W6" s="105">
        <v>14</v>
      </c>
      <c r="X6" s="105">
        <v>0</v>
      </c>
      <c r="Y6" s="105">
        <v>13</v>
      </c>
      <c r="Z6" s="105">
        <v>23</v>
      </c>
      <c r="AB6" s="106" t="str">
        <f>TEXT(Z6,"###,###")</f>
        <v>23</v>
      </c>
      <c r="AD6" s="107">
        <v>0</v>
      </c>
      <c r="AF6" s="107">
        <f t="shared" ref="AF6:AF9" si="0">Z6/V6-1</f>
        <v>0.21052631578947367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17</v>
      </c>
      <c r="W7" s="105">
        <v>31</v>
      </c>
      <c r="X7" s="105">
        <v>0</v>
      </c>
      <c r="Y7" s="105">
        <v>18</v>
      </c>
      <c r="Z7" s="105">
        <v>32</v>
      </c>
      <c r="AB7" s="106" t="str">
        <f>TEXT(Z7,"###,###")</f>
        <v>32</v>
      </c>
      <c r="AD7" s="107">
        <v>0</v>
      </c>
      <c r="AF7" s="107">
        <f t="shared" si="0"/>
        <v>0.88235294117647056</v>
      </c>
    </row>
    <row r="8" spans="1:32" ht="17.25" customHeight="1" x14ac:dyDescent="0.25">
      <c r="A8" s="61" t="s">
        <v>12</v>
      </c>
      <c r="B8" s="62"/>
      <c r="C8" s="28"/>
      <c r="D8" s="63" t="str">
        <f>AB4</f>
        <v>35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32</v>
      </c>
      <c r="P8" s="64"/>
      <c r="S8" s="104" t="s">
        <v>84</v>
      </c>
      <c r="T8" s="105"/>
      <c r="U8" s="105"/>
      <c r="V8" s="105">
        <v>7635.97</v>
      </c>
      <c r="W8" s="105">
        <v>5700</v>
      </c>
      <c r="X8" s="105">
        <v>21623</v>
      </c>
      <c r="Y8" s="105">
        <v>5948.2</v>
      </c>
      <c r="Z8" s="105">
        <v>5506</v>
      </c>
      <c r="AB8" s="106" t="str">
        <f>TEXT(Z8,"$###,###")</f>
        <v>$5,506</v>
      </c>
      <c r="AD8" s="107">
        <v>0</v>
      </c>
      <c r="AF8" s="107">
        <f t="shared" si="0"/>
        <v>-0.27893902149956062</v>
      </c>
    </row>
    <row r="9" spans="1:32" x14ac:dyDescent="0.25">
      <c r="A9" s="29" t="s">
        <v>14</v>
      </c>
      <c r="B9" s="68"/>
      <c r="C9" s="69"/>
      <c r="D9" s="70">
        <f>AD104</f>
        <v>5.7142857142857144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31.25</v>
      </c>
      <c r="P9" s="71" t="s">
        <v>85</v>
      </c>
      <c r="S9" s="104" t="s">
        <v>7</v>
      </c>
      <c r="T9" s="105"/>
      <c r="U9" s="105"/>
      <c r="V9" s="105">
        <v>490016</v>
      </c>
      <c r="W9" s="105">
        <v>556520</v>
      </c>
      <c r="X9" s="105">
        <v>21623</v>
      </c>
      <c r="Y9" s="105">
        <v>235011</v>
      </c>
      <c r="Z9" s="105">
        <v>339555</v>
      </c>
      <c r="AB9" s="106" t="str">
        <f>TEXT(Z9/1000000,"$#,##0.0")&amp;" mil"</f>
        <v>$0.3 mil</v>
      </c>
      <c r="AD9" s="107">
        <v>0</v>
      </c>
      <c r="AF9" s="107">
        <f t="shared" si="0"/>
        <v>-0.30705323907790771</v>
      </c>
    </row>
    <row r="10" spans="1:32" x14ac:dyDescent="0.25">
      <c r="A10" s="29" t="s">
        <v>17</v>
      </c>
      <c r="B10" s="68"/>
      <c r="C10" s="69"/>
      <c r="D10" s="70">
        <f>AD105</f>
        <v>88.571428571428569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50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103.125</v>
      </c>
      <c r="P11" s="71" t="s">
        <v>85</v>
      </c>
      <c r="S11" s="104" t="s">
        <v>29</v>
      </c>
      <c r="T11" s="109"/>
      <c r="U11" s="109"/>
      <c r="V11" s="109">
        <v>30</v>
      </c>
      <c r="W11" s="109">
        <v>41</v>
      </c>
      <c r="X11" s="109">
        <v>0</v>
      </c>
      <c r="Y11" s="109">
        <v>22</v>
      </c>
      <c r="Z11" s="109">
        <v>35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85</v>
      </c>
      <c r="S12" s="104" t="s">
        <v>30</v>
      </c>
      <c r="T12" s="109"/>
      <c r="U12" s="109"/>
      <c r="V12" s="109">
        <v>0</v>
      </c>
      <c r="W12" s="109">
        <v>0</v>
      </c>
      <c r="X12" s="109">
        <v>0</v>
      </c>
      <c r="Y12" s="109">
        <v>0</v>
      </c>
      <c r="Z12" s="109">
        <v>0</v>
      </c>
    </row>
    <row r="13" spans="1:32" ht="15" customHeight="1" x14ac:dyDescent="0.25">
      <c r="A13" s="29" t="s">
        <v>19</v>
      </c>
      <c r="B13" s="69"/>
      <c r="C13" s="69"/>
      <c r="D13" s="70">
        <f>AD108</f>
        <v>0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0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 t="shared" ref="D14:D16" si="1">AD109</f>
        <v>5.7142857142857144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39.1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 t="shared" si="1"/>
        <v>68.571428571428569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10.714285714285714</v>
      </c>
      <c r="P15" s="71" t="s">
        <v>85</v>
      </c>
      <c r="S15" s="112" t="s">
        <v>61</v>
      </c>
      <c r="T15" s="112"/>
      <c r="U15" s="113"/>
      <c r="V15" s="113">
        <v>0</v>
      </c>
      <c r="W15" s="113">
        <v>0</v>
      </c>
      <c r="X15" s="113">
        <v>0</v>
      </c>
      <c r="Y15" s="109">
        <v>0</v>
      </c>
      <c r="Z15" s="109">
        <v>1</v>
      </c>
      <c r="AB15" s="114">
        <f t="shared" ref="AB15:AB34" si="2">IF(Z15="np",0,Z15/$Z$34)</f>
        <v>2.8571428571428571E-2</v>
      </c>
    </row>
    <row r="16" spans="1:32" ht="15" customHeight="1" thickBot="1" x14ac:dyDescent="0.3">
      <c r="A16" s="80" t="s">
        <v>22</v>
      </c>
      <c r="B16" s="34"/>
      <c r="C16" s="34"/>
      <c r="D16" s="81">
        <f t="shared" si="1"/>
        <v>22.857142857142858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89.285714285714292</v>
      </c>
      <c r="P16" s="36" t="s">
        <v>85</v>
      </c>
      <c r="S16" s="112" t="s">
        <v>62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0</v>
      </c>
      <c r="W17" s="113">
        <v>0</v>
      </c>
      <c r="X17" s="113">
        <v>0</v>
      </c>
      <c r="Y17" s="109">
        <v>0</v>
      </c>
      <c r="Z17" s="109">
        <v>0</v>
      </c>
      <c r="AB17" s="114">
        <f t="shared" si="2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Belyuen (2016-17 to 2020-21)</v>
      </c>
      <c r="B19" s="60"/>
      <c r="C19" s="60"/>
      <c r="D19" s="60"/>
      <c r="E19" s="60"/>
      <c r="F19" s="60"/>
      <c r="G19" s="60" t="str">
        <f>$S$1&amp;" ("&amp;$V$2&amp;" to "&amp;$Z$2&amp;")"</f>
        <v>Belyuen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8</v>
      </c>
      <c r="W19" s="113">
        <v>15</v>
      </c>
      <c r="X19" s="113">
        <v>0</v>
      </c>
      <c r="Y19" s="109">
        <v>0</v>
      </c>
      <c r="Z19" s="109">
        <v>1</v>
      </c>
      <c r="AB19" s="114">
        <f t="shared" si="2"/>
        <v>2.8571428571428571E-2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67</v>
      </c>
      <c r="T21" s="112"/>
      <c r="U21" s="113"/>
      <c r="V21" s="113">
        <v>0</v>
      </c>
      <c r="W21" s="113">
        <v>0</v>
      </c>
      <c r="X21" s="113">
        <v>0</v>
      </c>
      <c r="Y21" s="109">
        <v>0</v>
      </c>
      <c r="Z21" s="109">
        <v>1</v>
      </c>
      <c r="AB21" s="114">
        <f t="shared" si="2"/>
        <v>2.8571428571428571E-2</v>
      </c>
    </row>
    <row r="22" spans="1:28" x14ac:dyDescent="0.25">
      <c r="S22" s="112" t="s">
        <v>68</v>
      </c>
      <c r="T22" s="112"/>
      <c r="U22" s="113"/>
      <c r="V22" s="113">
        <v>0</v>
      </c>
      <c r="W22" s="113">
        <v>0</v>
      </c>
      <c r="X22" s="113">
        <v>0</v>
      </c>
      <c r="Y22" s="109">
        <v>0</v>
      </c>
      <c r="Z22" s="109">
        <v>0</v>
      </c>
      <c r="AB22" s="114">
        <f t="shared" si="2"/>
        <v>0</v>
      </c>
    </row>
    <row r="23" spans="1:28" x14ac:dyDescent="0.25">
      <c r="S23" s="112" t="s">
        <v>69</v>
      </c>
      <c r="T23" s="112"/>
      <c r="U23" s="113"/>
      <c r="V23" s="113">
        <v>0</v>
      </c>
      <c r="W23" s="113">
        <v>0</v>
      </c>
      <c r="X23" s="113">
        <v>0</v>
      </c>
      <c r="Y23" s="109">
        <v>0</v>
      </c>
      <c r="Z23" s="109">
        <v>0</v>
      </c>
      <c r="AB23" s="114">
        <f t="shared" si="2"/>
        <v>0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71</v>
      </c>
      <c r="T25" s="112"/>
      <c r="U25" s="113"/>
      <c r="V25" s="113">
        <v>0</v>
      </c>
      <c r="W25" s="113">
        <v>0</v>
      </c>
      <c r="X25" s="113">
        <v>0</v>
      </c>
      <c r="Y25" s="109">
        <v>0</v>
      </c>
      <c r="Z25" s="109">
        <v>0</v>
      </c>
      <c r="AB25" s="114">
        <f t="shared" si="2"/>
        <v>0</v>
      </c>
    </row>
    <row r="26" spans="1:28" x14ac:dyDescent="0.25">
      <c r="S26" s="112" t="s">
        <v>72</v>
      </c>
      <c r="T26" s="112"/>
      <c r="U26" s="113"/>
      <c r="V26" s="113">
        <v>0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73</v>
      </c>
      <c r="T27" s="112"/>
      <c r="U27" s="113"/>
      <c r="V27" s="113">
        <v>0</v>
      </c>
      <c r="W27" s="113">
        <v>0</v>
      </c>
      <c r="X27" s="113">
        <v>0</v>
      </c>
      <c r="Y27" s="109">
        <v>0</v>
      </c>
      <c r="Z27" s="109">
        <v>0</v>
      </c>
      <c r="AB27" s="114">
        <f t="shared" si="2"/>
        <v>0</v>
      </c>
    </row>
    <row r="28" spans="1:28" x14ac:dyDescent="0.25">
      <c r="S28" s="112" t="s">
        <v>74</v>
      </c>
      <c r="T28" s="112"/>
      <c r="U28" s="113"/>
      <c r="V28" s="113">
        <v>0</v>
      </c>
      <c r="W28" s="113">
        <v>0</v>
      </c>
      <c r="X28" s="113">
        <v>0</v>
      </c>
      <c r="Y28" s="109">
        <v>0</v>
      </c>
      <c r="Z28" s="109">
        <v>0</v>
      </c>
      <c r="AB28" s="114">
        <f t="shared" si="2"/>
        <v>0</v>
      </c>
    </row>
    <row r="29" spans="1:28" x14ac:dyDescent="0.25">
      <c r="S29" s="112" t="s">
        <v>75</v>
      </c>
      <c r="T29" s="112"/>
      <c r="U29" s="113"/>
      <c r="V29" s="113">
        <v>13</v>
      </c>
      <c r="W29" s="113">
        <v>15</v>
      </c>
      <c r="X29" s="113">
        <v>0</v>
      </c>
      <c r="Y29" s="109">
        <v>14</v>
      </c>
      <c r="Z29" s="109">
        <v>23</v>
      </c>
      <c r="AB29" s="114">
        <f t="shared" si="2"/>
        <v>0.65714285714285714</v>
      </c>
    </row>
    <row r="30" spans="1:28" x14ac:dyDescent="0.25">
      <c r="S30" s="112" t="s">
        <v>76</v>
      </c>
      <c r="T30" s="112"/>
      <c r="U30" s="113"/>
      <c r="V30" s="113">
        <v>8</v>
      </c>
      <c r="W30" s="113">
        <v>6</v>
      </c>
      <c r="X30" s="113">
        <v>0</v>
      </c>
      <c r="Y30" s="109">
        <v>0</v>
      </c>
      <c r="Z30" s="109">
        <v>1</v>
      </c>
      <c r="AB30" s="114">
        <f t="shared" si="2"/>
        <v>2.8571428571428571E-2</v>
      </c>
    </row>
    <row r="31" spans="1:28" x14ac:dyDescent="0.25">
      <c r="S31" s="112" t="s">
        <v>77</v>
      </c>
      <c r="T31" s="112"/>
      <c r="U31" s="113"/>
      <c r="V31" s="113">
        <v>0</v>
      </c>
      <c r="W31" s="113">
        <v>0</v>
      </c>
      <c r="X31" s="113">
        <v>0</v>
      </c>
      <c r="Y31" s="109">
        <v>0</v>
      </c>
      <c r="Z31" s="109">
        <v>1</v>
      </c>
      <c r="AB31" s="114">
        <f t="shared" si="2"/>
        <v>2.8571428571428571E-2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0</v>
      </c>
      <c r="W32" s="113">
        <v>0</v>
      </c>
      <c r="X32" s="113">
        <v>0</v>
      </c>
      <c r="Y32" s="109">
        <v>0</v>
      </c>
      <c r="Z32" s="109">
        <v>0</v>
      </c>
      <c r="AB32" s="114">
        <f t="shared" si="2"/>
        <v>0</v>
      </c>
    </row>
    <row r="33" spans="19:32" x14ac:dyDescent="0.25">
      <c r="S33" s="112" t="s">
        <v>79</v>
      </c>
      <c r="T33" s="112"/>
      <c r="U33" s="113"/>
      <c r="V33" s="113">
        <v>6</v>
      </c>
      <c r="W33" s="113">
        <v>3</v>
      </c>
      <c r="X33" s="113">
        <v>0</v>
      </c>
      <c r="Y33" s="109">
        <v>3</v>
      </c>
      <c r="Z33" s="109">
        <v>6</v>
      </c>
      <c r="AB33" s="114">
        <f t="shared" si="2"/>
        <v>0.17142857142857143</v>
      </c>
    </row>
    <row r="34" spans="19:32" x14ac:dyDescent="0.25">
      <c r="S34" s="115" t="s">
        <v>53</v>
      </c>
      <c r="T34" s="115"/>
      <c r="U34" s="116"/>
      <c r="V34" s="116">
        <v>28</v>
      </c>
      <c r="W34" s="116">
        <v>37</v>
      </c>
      <c r="X34" s="116">
        <v>0</v>
      </c>
      <c r="Y34" s="117">
        <v>21</v>
      </c>
      <c r="Z34" s="117">
        <v>35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11</v>
      </c>
      <c r="W37" s="109">
        <v>30</v>
      </c>
      <c r="X37" s="109">
        <v>0</v>
      </c>
      <c r="Y37" s="109">
        <v>18</v>
      </c>
      <c r="Z37" s="109">
        <v>25</v>
      </c>
      <c r="AB37" s="129">
        <f>Z37/Z40*100</f>
        <v>89.285714285714292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6</v>
      </c>
      <c r="W38" s="109">
        <v>8</v>
      </c>
      <c r="X38" s="109">
        <v>0</v>
      </c>
      <c r="Y38" s="109">
        <v>0</v>
      </c>
      <c r="Z38" s="109">
        <v>3</v>
      </c>
      <c r="AB38" s="129">
        <f>Z38/Z40*100</f>
        <v>10.714285714285714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17</v>
      </c>
      <c r="W40" s="109">
        <v>38</v>
      </c>
      <c r="X40" s="109">
        <v>0</v>
      </c>
      <c r="Y40" s="109">
        <v>18</v>
      </c>
      <c r="Z40" s="109">
        <v>28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0</v>
      </c>
      <c r="Z46" s="109">
        <v>0</v>
      </c>
    </row>
    <row r="47" spans="19:32" x14ac:dyDescent="0.25">
      <c r="S47" s="112" t="s">
        <v>39</v>
      </c>
      <c r="T47" s="112"/>
      <c r="U47" s="109"/>
      <c r="V47" s="109">
        <v>0</v>
      </c>
      <c r="W47" s="109">
        <v>0</v>
      </c>
      <c r="X47" s="109">
        <v>0</v>
      </c>
      <c r="Y47" s="109">
        <v>0</v>
      </c>
      <c r="Z47" s="109">
        <v>3</v>
      </c>
    </row>
    <row r="48" spans="19:32" x14ac:dyDescent="0.25">
      <c r="S48" s="112" t="s">
        <v>40</v>
      </c>
      <c r="T48" s="112"/>
      <c r="U48" s="109"/>
      <c r="V48" s="109">
        <v>0</v>
      </c>
      <c r="W48" s="109">
        <v>6</v>
      </c>
      <c r="X48" s="109">
        <v>0</v>
      </c>
      <c r="Y48" s="109">
        <v>0</v>
      </c>
      <c r="Z48" s="109">
        <v>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0</v>
      </c>
      <c r="W49" s="109">
        <v>0</v>
      </c>
      <c r="X49" s="109">
        <v>0</v>
      </c>
      <c r="Y49" s="109">
        <v>0</v>
      </c>
      <c r="Z49" s="109">
        <v>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Belyuen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0</v>
      </c>
      <c r="W50" s="109">
        <v>4</v>
      </c>
      <c r="X50" s="109">
        <v>0</v>
      </c>
      <c r="Y50" s="109">
        <v>0</v>
      </c>
      <c r="Z50" s="109">
        <v>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0</v>
      </c>
      <c r="W51" s="109">
        <v>0</v>
      </c>
      <c r="X51" s="109">
        <v>0</v>
      </c>
      <c r="Y51" s="109">
        <v>0</v>
      </c>
      <c r="Z51" s="109">
        <v>1</v>
      </c>
    </row>
    <row r="52" spans="1:26" ht="15" customHeight="1" x14ac:dyDescent="0.25">
      <c r="S52" s="112" t="s">
        <v>44</v>
      </c>
      <c r="T52" s="112"/>
      <c r="U52" s="109"/>
      <c r="V52" s="109">
        <v>0</v>
      </c>
      <c r="W52" s="109">
        <v>7</v>
      </c>
      <c r="X52" s="109">
        <v>0</v>
      </c>
      <c r="Y52" s="109">
        <v>0</v>
      </c>
      <c r="Z52" s="109">
        <v>1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8</v>
      </c>
      <c r="W53" s="109">
        <v>7</v>
      </c>
      <c r="X53" s="109">
        <v>0</v>
      </c>
      <c r="Y53" s="109">
        <v>0</v>
      </c>
      <c r="Z53" s="109">
        <v>1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0</v>
      </c>
      <c r="W54" s="109">
        <v>0</v>
      </c>
      <c r="X54" s="109">
        <v>0</v>
      </c>
      <c r="Y54" s="109">
        <v>6</v>
      </c>
      <c r="Z54" s="109">
        <v>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0</v>
      </c>
      <c r="W55" s="109">
        <v>0</v>
      </c>
      <c r="X55" s="109">
        <v>0</v>
      </c>
      <c r="Y55" s="109">
        <v>0</v>
      </c>
      <c r="Z55" s="109">
        <v>0</v>
      </c>
    </row>
    <row r="56" spans="1:26" ht="15" customHeight="1" x14ac:dyDescent="0.25">
      <c r="S56" s="112" t="s">
        <v>48</v>
      </c>
      <c r="T56" s="112"/>
      <c r="U56" s="109"/>
      <c r="V56" s="109">
        <v>0</v>
      </c>
      <c r="W56" s="109">
        <v>0</v>
      </c>
      <c r="X56" s="109">
        <v>0</v>
      </c>
      <c r="Y56" s="109">
        <v>0</v>
      </c>
      <c r="Z56" s="109">
        <v>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14</v>
      </c>
      <c r="W61" s="109">
        <v>28</v>
      </c>
      <c r="X61" s="109">
        <v>0</v>
      </c>
      <c r="Y61" s="109">
        <v>8</v>
      </c>
      <c r="Z61" s="109">
        <v>12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6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22</v>
      </c>
      <c r="Y64" s="109">
        <v>0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Belyuen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0</v>
      </c>
      <c r="W65" s="109">
        <v>0</v>
      </c>
      <c r="X65" s="109">
        <v>64</v>
      </c>
      <c r="Y65" s="109">
        <v>4</v>
      </c>
      <c r="Z65" s="109">
        <v>1</v>
      </c>
    </row>
    <row r="66" spans="1:26" x14ac:dyDescent="0.25">
      <c r="S66" s="112" t="s">
        <v>39</v>
      </c>
      <c r="T66" s="112"/>
      <c r="U66" s="109"/>
      <c r="V66" s="109">
        <v>0</v>
      </c>
      <c r="W66" s="109">
        <v>0</v>
      </c>
      <c r="X66" s="109">
        <v>119</v>
      </c>
      <c r="Y66" s="109">
        <v>0</v>
      </c>
      <c r="Z66" s="109">
        <v>2</v>
      </c>
    </row>
    <row r="67" spans="1:26" x14ac:dyDescent="0.25">
      <c r="S67" s="112" t="s">
        <v>40</v>
      </c>
      <c r="T67" s="112"/>
      <c r="U67" s="109"/>
      <c r="V67" s="109">
        <v>0</v>
      </c>
      <c r="W67" s="109">
        <v>0</v>
      </c>
      <c r="X67" s="109">
        <v>215</v>
      </c>
      <c r="Y67" s="109">
        <v>0</v>
      </c>
      <c r="Z67" s="109">
        <v>7</v>
      </c>
    </row>
    <row r="68" spans="1:26" x14ac:dyDescent="0.25">
      <c r="S68" s="112" t="s">
        <v>41</v>
      </c>
      <c r="T68" s="112"/>
      <c r="U68" s="109"/>
      <c r="V68" s="109">
        <v>0</v>
      </c>
      <c r="W68" s="109">
        <v>0</v>
      </c>
      <c r="X68" s="109">
        <v>231</v>
      </c>
      <c r="Y68" s="109">
        <v>0</v>
      </c>
      <c r="Z68" s="109">
        <v>2</v>
      </c>
    </row>
    <row r="69" spans="1:26" x14ac:dyDescent="0.25">
      <c r="S69" s="112" t="s">
        <v>42</v>
      </c>
      <c r="T69" s="112"/>
      <c r="U69" s="109"/>
      <c r="V69" s="109">
        <v>3</v>
      </c>
      <c r="W69" s="109">
        <v>0</v>
      </c>
      <c r="X69" s="109">
        <v>154</v>
      </c>
      <c r="Y69" s="109">
        <v>0</v>
      </c>
      <c r="Z69" s="109">
        <v>3</v>
      </c>
    </row>
    <row r="70" spans="1:26" x14ac:dyDescent="0.25">
      <c r="S70" s="112" t="s">
        <v>43</v>
      </c>
      <c r="T70" s="112"/>
      <c r="U70" s="109"/>
      <c r="V70" s="109">
        <v>6</v>
      </c>
      <c r="W70" s="109">
        <v>6</v>
      </c>
      <c r="X70" s="109">
        <v>99</v>
      </c>
      <c r="Y70" s="109">
        <v>0</v>
      </c>
      <c r="Z70" s="109">
        <v>0</v>
      </c>
    </row>
    <row r="71" spans="1:26" x14ac:dyDescent="0.25">
      <c r="S71" s="112" t="s">
        <v>44</v>
      </c>
      <c r="T71" s="112"/>
      <c r="U71" s="109"/>
      <c r="V71" s="109">
        <v>0</v>
      </c>
      <c r="W71" s="109">
        <v>5</v>
      </c>
      <c r="X71" s="109">
        <v>133</v>
      </c>
      <c r="Y71" s="109">
        <v>0</v>
      </c>
      <c r="Z71" s="109">
        <v>2</v>
      </c>
    </row>
    <row r="72" spans="1:26" x14ac:dyDescent="0.25">
      <c r="S72" s="112" t="s">
        <v>45</v>
      </c>
      <c r="T72" s="112"/>
      <c r="U72" s="109"/>
      <c r="V72" s="109">
        <v>0</v>
      </c>
      <c r="W72" s="109">
        <v>0</v>
      </c>
      <c r="X72" s="109">
        <v>142</v>
      </c>
      <c r="Y72" s="109">
        <v>4</v>
      </c>
      <c r="Z72" s="109">
        <v>3</v>
      </c>
    </row>
    <row r="73" spans="1:26" x14ac:dyDescent="0.25">
      <c r="S73" s="112" t="s">
        <v>46</v>
      </c>
      <c r="T73" s="112"/>
      <c r="U73" s="109"/>
      <c r="V73" s="109">
        <v>0</v>
      </c>
      <c r="W73" s="109">
        <v>0</v>
      </c>
      <c r="X73" s="109">
        <v>115</v>
      </c>
      <c r="Y73" s="109">
        <v>0</v>
      </c>
      <c r="Z73" s="109">
        <v>1</v>
      </c>
    </row>
    <row r="74" spans="1:26" x14ac:dyDescent="0.25">
      <c r="S74" s="112" t="s">
        <v>47</v>
      </c>
      <c r="T74" s="112"/>
      <c r="U74" s="109"/>
      <c r="V74" s="109">
        <v>0</v>
      </c>
      <c r="W74" s="109">
        <v>0</v>
      </c>
      <c r="X74" s="109">
        <v>71</v>
      </c>
      <c r="Y74" s="109">
        <v>0</v>
      </c>
      <c r="Z74" s="109">
        <v>2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0</v>
      </c>
      <c r="X75" s="109">
        <v>40</v>
      </c>
      <c r="Y75" s="109">
        <v>0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13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3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20</v>
      </c>
      <c r="W80" s="109">
        <v>15</v>
      </c>
      <c r="X80" s="109">
        <v>1431</v>
      </c>
      <c r="Y80" s="109">
        <v>14</v>
      </c>
      <c r="Z80" s="109">
        <v>23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Belyuen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6</v>
      </c>
      <c r="W83" s="109">
        <v>6</v>
      </c>
      <c r="X83" s="109">
        <v>0</v>
      </c>
      <c r="Y83" s="109">
        <v>0</v>
      </c>
      <c r="Z83" s="109">
        <v>0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6</v>
      </c>
      <c r="W84" s="109">
        <v>7</v>
      </c>
      <c r="X84" s="109">
        <v>0</v>
      </c>
      <c r="Y84" s="109">
        <v>6</v>
      </c>
      <c r="Z84" s="109">
        <v>4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0</v>
      </c>
      <c r="W85" s="109">
        <v>0</v>
      </c>
      <c r="X85" s="109">
        <v>0</v>
      </c>
      <c r="Y85" s="109">
        <v>0</v>
      </c>
      <c r="Z85" s="109">
        <v>0</v>
      </c>
    </row>
    <row r="86" spans="1:30" ht="15" customHeight="1" x14ac:dyDescent="0.25">
      <c r="A86" s="48" t="s">
        <v>3</v>
      </c>
      <c r="B86" s="48"/>
      <c r="C86" s="56" t="str">
        <f>AB4</f>
        <v>35</v>
      </c>
      <c r="D86" s="93">
        <f t="shared" ref="D86:D91" si="3">AD4</f>
        <v>0</v>
      </c>
      <c r="E86" s="94">
        <f t="shared" ref="E86:E91" si="4">AD4</f>
        <v>0</v>
      </c>
      <c r="F86" s="93">
        <f t="shared" ref="F86:F91" si="5">AF4</f>
        <v>0.12903225806451624</v>
      </c>
      <c r="G86" s="94">
        <f t="shared" ref="G86:G91" si="6">AF4</f>
        <v>0.12903225806451624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0</v>
      </c>
      <c r="W86" s="109">
        <v>0</v>
      </c>
      <c r="X86" s="109">
        <v>0</v>
      </c>
      <c r="Y86" s="109">
        <v>0</v>
      </c>
      <c r="Z86" s="109">
        <v>0</v>
      </c>
    </row>
    <row r="87" spans="1:30" ht="15" customHeight="1" x14ac:dyDescent="0.25">
      <c r="A87" s="95" t="s">
        <v>4</v>
      </c>
      <c r="B87" s="48"/>
      <c r="C87" s="56" t="str">
        <f t="shared" ref="C87:C91" si="7">AB5</f>
        <v>12</v>
      </c>
      <c r="D87" s="93">
        <f t="shared" si="3"/>
        <v>0</v>
      </c>
      <c r="E87" s="94">
        <f t="shared" si="4"/>
        <v>0</v>
      </c>
      <c r="F87" s="93">
        <f t="shared" si="5"/>
        <v>0.19999999999999996</v>
      </c>
      <c r="G87" s="94">
        <f t="shared" si="6"/>
        <v>0.19999999999999996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0</v>
      </c>
      <c r="W87" s="109">
        <v>0</v>
      </c>
      <c r="X87" s="109">
        <v>0</v>
      </c>
      <c r="Y87" s="109">
        <v>0</v>
      </c>
      <c r="Z87" s="109">
        <v>0</v>
      </c>
    </row>
    <row r="88" spans="1:30" ht="15" customHeight="1" x14ac:dyDescent="0.25">
      <c r="A88" s="95" t="s">
        <v>5</v>
      </c>
      <c r="B88" s="48"/>
      <c r="C88" s="56" t="str">
        <f t="shared" si="7"/>
        <v>23</v>
      </c>
      <c r="D88" s="93">
        <f t="shared" si="3"/>
        <v>0</v>
      </c>
      <c r="E88" s="94">
        <f t="shared" si="4"/>
        <v>0</v>
      </c>
      <c r="F88" s="93">
        <f t="shared" si="5"/>
        <v>0.21052631578947367</v>
      </c>
      <c r="G88" s="94">
        <f t="shared" si="6"/>
        <v>0.21052631578947367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0</v>
      </c>
      <c r="W88" s="109">
        <v>0</v>
      </c>
      <c r="X88" s="109">
        <v>0</v>
      </c>
      <c r="Y88" s="109">
        <v>0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7"/>
        <v>32</v>
      </c>
      <c r="D89" s="93">
        <f t="shared" si="3"/>
        <v>0</v>
      </c>
      <c r="E89" s="94">
        <f t="shared" si="4"/>
        <v>0</v>
      </c>
      <c r="F89" s="93">
        <f t="shared" si="5"/>
        <v>0.88235294117647056</v>
      </c>
      <c r="G89" s="94">
        <f t="shared" si="6"/>
        <v>0.88235294117647056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0</v>
      </c>
      <c r="W89" s="109">
        <v>0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98</v>
      </c>
      <c r="B90" s="48"/>
      <c r="C90" s="131" t="str">
        <f t="shared" si="7"/>
        <v>$5,506</v>
      </c>
      <c r="D90" s="93">
        <f t="shared" si="3"/>
        <v>0</v>
      </c>
      <c r="E90" s="94">
        <f t="shared" si="4"/>
        <v>0</v>
      </c>
      <c r="F90" s="93">
        <f t="shared" si="5"/>
        <v>-0.27893902149956062</v>
      </c>
      <c r="G90" s="94">
        <f t="shared" si="6"/>
        <v>-0.27893902149956062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0</v>
      </c>
      <c r="W90" s="109">
        <v>0</v>
      </c>
      <c r="X90" s="109">
        <v>0</v>
      </c>
      <c r="Y90" s="109">
        <v>0</v>
      </c>
      <c r="Z90" s="109">
        <v>0</v>
      </c>
    </row>
    <row r="91" spans="1:30" ht="15" customHeight="1" x14ac:dyDescent="0.25">
      <c r="A91" s="48" t="s">
        <v>7</v>
      </c>
      <c r="B91" s="48"/>
      <c r="C91" s="131" t="str">
        <f t="shared" si="7"/>
        <v>$0.3 mil</v>
      </c>
      <c r="D91" s="93">
        <f t="shared" si="3"/>
        <v>0</v>
      </c>
      <c r="E91" s="94">
        <f t="shared" si="4"/>
        <v>0</v>
      </c>
      <c r="F91" s="93">
        <f t="shared" si="5"/>
        <v>-0.30705323907790771</v>
      </c>
      <c r="G91" s="94">
        <f t="shared" si="6"/>
        <v>-0.30705323907790771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10</v>
      </c>
      <c r="W91" s="109">
        <v>22</v>
      </c>
      <c r="X91" s="109">
        <v>0</v>
      </c>
      <c r="Y91" s="109">
        <v>7</v>
      </c>
      <c r="Z91" s="109">
        <v>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0</v>
      </c>
      <c r="W93" s="109">
        <v>0</v>
      </c>
      <c r="X93" s="109">
        <v>0</v>
      </c>
      <c r="Y93" s="109">
        <v>0</v>
      </c>
      <c r="Z93" s="109">
        <v>0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0</v>
      </c>
      <c r="W94" s="109">
        <v>0</v>
      </c>
      <c r="X94" s="109">
        <v>0</v>
      </c>
      <c r="Y94" s="109">
        <v>0</v>
      </c>
      <c r="Z94" s="109">
        <v>0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0</v>
      </c>
      <c r="X95" s="109">
        <v>0</v>
      </c>
      <c r="Y95" s="109">
        <v>0</v>
      </c>
      <c r="Z95" s="109">
        <v>0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5</v>
      </c>
      <c r="W96" s="109">
        <v>7</v>
      </c>
      <c r="X96" s="109">
        <v>0</v>
      </c>
      <c r="Y96" s="109">
        <v>5</v>
      </c>
      <c r="Z96" s="109">
        <v>6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0</v>
      </c>
      <c r="W97" s="109">
        <v>0</v>
      </c>
      <c r="X97" s="109">
        <v>0</v>
      </c>
      <c r="Y97" s="109">
        <v>8</v>
      </c>
      <c r="Z97" s="109">
        <v>3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0</v>
      </c>
      <c r="W98" s="109">
        <v>0</v>
      </c>
      <c r="X98" s="109">
        <v>0</v>
      </c>
      <c r="Y98" s="109">
        <v>0</v>
      </c>
      <c r="Z98" s="109">
        <v>0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0</v>
      </c>
      <c r="W100" s="109">
        <v>0</v>
      </c>
      <c r="X100" s="109">
        <v>0</v>
      </c>
      <c r="Y100" s="109">
        <v>0</v>
      </c>
      <c r="Z100" s="109">
        <v>0</v>
      </c>
    </row>
    <row r="101" spans="1:32" x14ac:dyDescent="0.25">
      <c r="A101" s="16"/>
      <c r="S101" s="115" t="s">
        <v>53</v>
      </c>
      <c r="T101" s="115"/>
      <c r="U101" s="109"/>
      <c r="V101" s="109">
        <v>8</v>
      </c>
      <c r="W101" s="109">
        <v>12</v>
      </c>
      <c r="X101" s="109">
        <v>0</v>
      </c>
      <c r="Y101" s="109">
        <v>10</v>
      </c>
      <c r="Z101" s="109">
        <v>18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0</v>
      </c>
      <c r="W104" s="109">
        <v>0</v>
      </c>
      <c r="X104" s="109">
        <v>0</v>
      </c>
      <c r="Y104" s="109">
        <v>2</v>
      </c>
      <c r="Z104" s="109">
        <v>2</v>
      </c>
      <c r="AB104" s="106" t="str">
        <f>TEXT(Z104,"###,###")</f>
        <v>2</v>
      </c>
      <c r="AD104" s="127">
        <f>Z104/($Z$4)*100</f>
        <v>5.7142857142857144</v>
      </c>
      <c r="AF104" s="106"/>
    </row>
    <row r="105" spans="1:32" x14ac:dyDescent="0.25">
      <c r="S105" s="112" t="s">
        <v>17</v>
      </c>
      <c r="T105" s="112"/>
      <c r="U105" s="109"/>
      <c r="V105" s="109">
        <v>21</v>
      </c>
      <c r="W105" s="109">
        <v>24</v>
      </c>
      <c r="X105" s="109">
        <v>0</v>
      </c>
      <c r="Y105" s="109">
        <v>19</v>
      </c>
      <c r="Z105" s="109">
        <v>31</v>
      </c>
      <c r="AB105" s="106" t="str">
        <f>TEXT(Z105,"###,###")</f>
        <v>31</v>
      </c>
      <c r="AD105" s="127">
        <f>Z105/($Z$4)*100</f>
        <v>88.571428571428569</v>
      </c>
      <c r="AF105" s="106"/>
    </row>
    <row r="106" spans="1:32" x14ac:dyDescent="0.25">
      <c r="S106" s="115" t="s">
        <v>53</v>
      </c>
      <c r="T106" s="115"/>
      <c r="U106" s="117"/>
      <c r="V106" s="117">
        <v>21</v>
      </c>
      <c r="W106" s="117">
        <v>24</v>
      </c>
      <c r="X106" s="117">
        <v>0</v>
      </c>
      <c r="Y106" s="117">
        <v>21</v>
      </c>
      <c r="Z106" s="117">
        <v>33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0</v>
      </c>
      <c r="W108" s="109">
        <v>0</v>
      </c>
      <c r="X108" s="109">
        <v>0</v>
      </c>
      <c r="Y108" s="109">
        <v>0</v>
      </c>
      <c r="Z108" s="109">
        <v>0</v>
      </c>
      <c r="AB108" s="106" t="str">
        <f>TEXT(Z108,"###,###")</f>
        <v/>
      </c>
      <c r="AD108" s="127">
        <f>Z108/($Z$4)*100</f>
        <v>0</v>
      </c>
      <c r="AF108" s="106"/>
    </row>
    <row r="109" spans="1:32" x14ac:dyDescent="0.25">
      <c r="S109" s="112" t="s">
        <v>20</v>
      </c>
      <c r="T109" s="112"/>
      <c r="U109" s="109"/>
      <c r="V109" s="109">
        <v>8</v>
      </c>
      <c r="W109" s="109">
        <v>14</v>
      </c>
      <c r="X109" s="109">
        <v>0</v>
      </c>
      <c r="Y109" s="109">
        <v>0</v>
      </c>
      <c r="Z109" s="109">
        <v>2</v>
      </c>
      <c r="AB109" s="106" t="str">
        <f>TEXT(Z109,"###,###")</f>
        <v>2</v>
      </c>
      <c r="AD109" s="127">
        <f>Z109/($Z$4)*100</f>
        <v>5.7142857142857144</v>
      </c>
      <c r="AF109" s="106"/>
    </row>
    <row r="110" spans="1:32" x14ac:dyDescent="0.25">
      <c r="S110" s="112" t="s">
        <v>21</v>
      </c>
      <c r="T110" s="112"/>
      <c r="U110" s="109"/>
      <c r="V110" s="109">
        <v>14</v>
      </c>
      <c r="W110" s="109">
        <v>15</v>
      </c>
      <c r="X110" s="109">
        <v>0</v>
      </c>
      <c r="Y110" s="109">
        <v>16</v>
      </c>
      <c r="Z110" s="109">
        <v>24</v>
      </c>
      <c r="AB110" s="106" t="str">
        <f>TEXT(Z110,"###,###")</f>
        <v>24</v>
      </c>
      <c r="AD110" s="127">
        <f>Z110/($Z$4)*100</f>
        <v>68.571428571428569</v>
      </c>
      <c r="AF110" s="106"/>
    </row>
    <row r="111" spans="1:32" x14ac:dyDescent="0.25">
      <c r="S111" s="112" t="s">
        <v>22</v>
      </c>
      <c r="T111" s="112"/>
      <c r="U111" s="109"/>
      <c r="V111" s="109">
        <v>14</v>
      </c>
      <c r="W111" s="109">
        <v>6</v>
      </c>
      <c r="X111" s="109">
        <v>0</v>
      </c>
      <c r="Y111" s="109">
        <v>4</v>
      </c>
      <c r="Z111" s="109">
        <v>8</v>
      </c>
      <c r="AB111" s="106" t="str">
        <f>TEXT(Z111,"###,###")</f>
        <v>8</v>
      </c>
      <c r="AD111" s="127">
        <f>Z111/($Z$4)*100</f>
        <v>22.857142857142858</v>
      </c>
      <c r="AF111" s="106"/>
    </row>
    <row r="112" spans="1:32" x14ac:dyDescent="0.25">
      <c r="S112" s="115" t="s">
        <v>53</v>
      </c>
      <c r="T112" s="115"/>
      <c r="U112" s="109"/>
      <c r="V112" s="109">
        <v>27</v>
      </c>
      <c r="W112" s="109">
        <v>41</v>
      </c>
      <c r="X112" s="109">
        <v>0</v>
      </c>
      <c r="Y112" s="109">
        <v>20</v>
      </c>
      <c r="Z112" s="109">
        <v>35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42.32</v>
      </c>
      <c r="W118" s="128">
        <v>41.03</v>
      </c>
      <c r="X118" s="128">
        <v>43</v>
      </c>
      <c r="Y118" s="128">
        <v>42.79</v>
      </c>
      <c r="Z118" s="128">
        <v>39.130000000000003</v>
      </c>
      <c r="AB118" s="106" t="str">
        <f>TEXT(Z118,"##.0")</f>
        <v>39.1</v>
      </c>
    </row>
    <row r="120" spans="19:32" x14ac:dyDescent="0.25">
      <c r="S120" s="98" t="s">
        <v>100</v>
      </c>
      <c r="T120" s="109"/>
      <c r="U120" s="109"/>
      <c r="V120" s="109">
        <v>22</v>
      </c>
      <c r="W120" s="109">
        <v>30</v>
      </c>
      <c r="X120" s="109">
        <v>0</v>
      </c>
      <c r="Y120" s="109">
        <v>17</v>
      </c>
      <c r="Z120" s="109">
        <v>33</v>
      </c>
      <c r="AB120" s="106" t="str">
        <f>TEXT(Z120,"###,###")</f>
        <v>33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102</v>
      </c>
      <c r="T122" s="109"/>
      <c r="U122" s="109"/>
      <c r="V122" s="109">
        <v>0</v>
      </c>
      <c r="W122" s="109">
        <v>0</v>
      </c>
      <c r="X122" s="109">
        <v>0</v>
      </c>
      <c r="Y122" s="109">
        <v>0</v>
      </c>
      <c r="Z122" s="109">
        <v>0</v>
      </c>
      <c r="AB122" s="106" t="str">
        <f>TEXT(Z122,"###,###")</f>
        <v/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22</v>
      </c>
      <c r="W124" s="109">
        <v>30</v>
      </c>
      <c r="X124" s="109">
        <v>0</v>
      </c>
      <c r="Y124" s="109">
        <v>17</v>
      </c>
      <c r="Z124" s="109">
        <v>33</v>
      </c>
      <c r="AB124" s="106" t="str">
        <f>TEXT(Z124,"###,###")</f>
        <v>33</v>
      </c>
      <c r="AD124" s="124">
        <f>Z124/$Z$7*100</f>
        <v>103.125</v>
      </c>
    </row>
    <row r="125" spans="19:32" x14ac:dyDescent="0.25">
      <c r="S125" s="98" t="s">
        <v>104</v>
      </c>
      <c r="T125" s="109"/>
      <c r="U125" s="109"/>
      <c r="V125" s="109">
        <v>0</v>
      </c>
      <c r="W125" s="109">
        <v>0</v>
      </c>
      <c r="X125" s="109">
        <v>0</v>
      </c>
      <c r="Y125" s="109">
        <v>0</v>
      </c>
      <c r="Z125" s="109">
        <v>0</v>
      </c>
      <c r="AB125" s="106" t="str">
        <f>TEXT(Z125,"###,###")</f>
        <v/>
      </c>
      <c r="AD125" s="124">
        <f>Z125/$Z$7*100</f>
        <v>0</v>
      </c>
    </row>
    <row r="127" spans="19:32" x14ac:dyDescent="0.25">
      <c r="S127" s="98" t="s">
        <v>105</v>
      </c>
      <c r="T127" s="109"/>
      <c r="U127" s="109"/>
      <c r="V127" s="109">
        <v>10</v>
      </c>
      <c r="W127" s="109">
        <v>18</v>
      </c>
      <c r="X127" s="109">
        <v>0</v>
      </c>
      <c r="Y127" s="109">
        <v>4</v>
      </c>
      <c r="Z127" s="109">
        <v>10</v>
      </c>
      <c r="AB127" s="106" t="str">
        <f>TEXT(Z127,"###,###")</f>
        <v>10</v>
      </c>
      <c r="AD127" s="124">
        <f>Z127/$Z$7*100</f>
        <v>31.25</v>
      </c>
    </row>
    <row r="128" spans="19:32" x14ac:dyDescent="0.25">
      <c r="S128" s="98" t="s">
        <v>106</v>
      </c>
      <c r="T128" s="109"/>
      <c r="U128" s="109"/>
      <c r="V128" s="109">
        <v>8</v>
      </c>
      <c r="W128" s="109">
        <v>11</v>
      </c>
      <c r="X128" s="109">
        <v>0</v>
      </c>
      <c r="Y128" s="109">
        <v>14</v>
      </c>
      <c r="Z128" s="109">
        <v>16</v>
      </c>
      <c r="AB128" s="106" t="str">
        <f>TEXT(Z128,"###,###")</f>
        <v>16</v>
      </c>
      <c r="AD128" s="124">
        <f>Z128/$Z$7*100</f>
        <v>50</v>
      </c>
    </row>
    <row r="130" spans="19:20" x14ac:dyDescent="0.25">
      <c r="S130" s="98" t="s">
        <v>158</v>
      </c>
      <c r="T130" s="124">
        <v>103.125</v>
      </c>
    </row>
    <row r="131" spans="19:20" x14ac:dyDescent="0.25">
      <c r="S131" s="98" t="s">
        <v>159</v>
      </c>
      <c r="T131" s="124">
        <v>0</v>
      </c>
    </row>
    <row r="132" spans="19:20" x14ac:dyDescent="0.25">
      <c r="S132" s="98" t="s">
        <v>160</v>
      </c>
      <c r="T132" s="124">
        <v>0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DAADF01-786E-4FB2-A45A-FE677F8998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AB14D4-A744-40D2-9375-1A39833734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18886AE-2311-4E2F-A657-52ABCDE5F0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4824230-8F54-4E6C-A860-F172072180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1D-F30A-4AD1-9E59-6A5DDBD6D0C8}">
  <sheetPr codeName="Sheet68">
    <tabColor theme="4" tint="-0.249977111117893"/>
  </sheetPr>
  <dimension ref="A1:AF136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110</v>
      </c>
      <c r="T1" s="96"/>
      <c r="U1" s="96"/>
      <c r="V1" s="96"/>
      <c r="W1" s="96"/>
      <c r="X1" s="96"/>
      <c r="Y1" s="97" t="s">
        <v>140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110</v>
      </c>
      <c r="Y3" s="102" t="s">
        <v>140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13.4 Central Desert,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650</v>
      </c>
      <c r="W4" s="105">
        <v>614</v>
      </c>
      <c r="X4" s="105">
        <v>714</v>
      </c>
      <c r="Y4" s="105">
        <v>797</v>
      </c>
      <c r="Z4" s="105">
        <v>894</v>
      </c>
      <c r="AB4" s="106" t="str">
        <f>TEXT(Z4,"###,###")</f>
        <v>894</v>
      </c>
      <c r="AD4" s="107">
        <f>Z4/Y4-1</f>
        <v>0.12170639899623592</v>
      </c>
      <c r="AF4" s="107">
        <f>Z4/V4-1</f>
        <v>0.37538461538461543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324</v>
      </c>
      <c r="W5" s="105">
        <v>291</v>
      </c>
      <c r="X5" s="105">
        <v>341</v>
      </c>
      <c r="Y5" s="105">
        <v>394</v>
      </c>
      <c r="Z5" s="105">
        <v>472</v>
      </c>
      <c r="AB5" s="106" t="str">
        <f>TEXT(Z5,"###,###")</f>
        <v>472</v>
      </c>
      <c r="AD5" s="107">
        <f t="shared" ref="AD5:AD9" si="0">Z5/Y5-1</f>
        <v>0.19796954314720816</v>
      </c>
      <c r="AF5" s="107">
        <f t="shared" ref="AF5:AF9" si="1">Z5/V5-1</f>
        <v>0.45679012345679015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322</v>
      </c>
      <c r="W6" s="105">
        <v>324</v>
      </c>
      <c r="X6" s="105">
        <v>370</v>
      </c>
      <c r="Y6" s="105">
        <v>400</v>
      </c>
      <c r="Z6" s="105">
        <v>422</v>
      </c>
      <c r="AB6" s="106" t="str">
        <f>TEXT(Z6,"###,###")</f>
        <v>422</v>
      </c>
      <c r="AD6" s="107">
        <f t="shared" si="0"/>
        <v>5.4999999999999938E-2</v>
      </c>
      <c r="AF6" s="107">
        <f t="shared" si="1"/>
        <v>0.31055900621118004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406</v>
      </c>
      <c r="W7" s="105">
        <v>428</v>
      </c>
      <c r="X7" s="105">
        <v>486</v>
      </c>
      <c r="Y7" s="105">
        <v>540</v>
      </c>
      <c r="Z7" s="105">
        <v>611</v>
      </c>
      <c r="AB7" s="106" t="str">
        <f>TEXT(Z7,"###,###")</f>
        <v>611</v>
      </c>
      <c r="AD7" s="107">
        <f t="shared" si="0"/>
        <v>0.13148148148148153</v>
      </c>
      <c r="AF7" s="107">
        <f t="shared" si="1"/>
        <v>0.50492610837438434</v>
      </c>
    </row>
    <row r="8" spans="1:32" ht="17.25" customHeight="1" x14ac:dyDescent="0.25">
      <c r="A8" s="61" t="s">
        <v>12</v>
      </c>
      <c r="B8" s="62"/>
      <c r="C8" s="28"/>
      <c r="D8" s="63" t="str">
        <f>AB4</f>
        <v>894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611</v>
      </c>
      <c r="P8" s="64"/>
      <c r="S8" s="104" t="s">
        <v>84</v>
      </c>
      <c r="T8" s="105"/>
      <c r="U8" s="105"/>
      <c r="V8" s="105">
        <v>26949.759999999998</v>
      </c>
      <c r="W8" s="105">
        <v>27953.15</v>
      </c>
      <c r="X8" s="105">
        <v>27971.5</v>
      </c>
      <c r="Y8" s="105">
        <v>22235.200000000001</v>
      </c>
      <c r="Z8" s="105">
        <v>19767</v>
      </c>
      <c r="AB8" s="106" t="str">
        <f>TEXT(Z8,"$###,###")</f>
        <v>$19,767</v>
      </c>
      <c r="AD8" s="107">
        <f t="shared" si="0"/>
        <v>-0.11100417356263947</v>
      </c>
      <c r="AF8" s="107">
        <f t="shared" si="1"/>
        <v>-0.26652408036286779</v>
      </c>
    </row>
    <row r="9" spans="1:32" x14ac:dyDescent="0.25">
      <c r="A9" s="29" t="s">
        <v>14</v>
      </c>
      <c r="B9" s="68"/>
      <c r="C9" s="69"/>
      <c r="D9" s="70">
        <f>AD104</f>
        <v>47.874720357941833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50.572831423895259</v>
      </c>
      <c r="P9" s="71" t="s">
        <v>85</v>
      </c>
      <c r="S9" s="104" t="s">
        <v>7</v>
      </c>
      <c r="T9" s="105"/>
      <c r="U9" s="105"/>
      <c r="V9" s="105">
        <v>16892419</v>
      </c>
      <c r="W9" s="105">
        <v>18105740</v>
      </c>
      <c r="X9" s="105">
        <v>20904011</v>
      </c>
      <c r="Y9" s="105">
        <v>21676224</v>
      </c>
      <c r="Z9" s="105">
        <v>22485279</v>
      </c>
      <c r="AB9" s="106" t="str">
        <f>TEXT(Z9/1000000,"$#,###.0")&amp;" mil"</f>
        <v>$22.5 mil</v>
      </c>
      <c r="AD9" s="107">
        <f t="shared" si="0"/>
        <v>3.7324535860120189E-2</v>
      </c>
      <c r="AF9" s="107">
        <f t="shared" si="1"/>
        <v>0.33108698049699092</v>
      </c>
    </row>
    <row r="10" spans="1:32" x14ac:dyDescent="0.25">
      <c r="A10" s="29" t="s">
        <v>17</v>
      </c>
      <c r="B10" s="68"/>
      <c r="C10" s="69"/>
      <c r="D10" s="70">
        <f>AD105</f>
        <v>48.210290827740494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48.936170212765958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96.726677577741398</v>
      </c>
      <c r="P11" s="71" t="s">
        <v>85</v>
      </c>
      <c r="S11" s="104" t="s">
        <v>29</v>
      </c>
      <c r="T11" s="109"/>
      <c r="U11" s="109"/>
      <c r="V11" s="109">
        <v>626</v>
      </c>
      <c r="W11" s="109">
        <v>596</v>
      </c>
      <c r="X11" s="109">
        <v>696</v>
      </c>
      <c r="Y11" s="109">
        <v>785</v>
      </c>
      <c r="Z11" s="109">
        <v>876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0.81833060556464821</v>
      </c>
      <c r="P12" s="71" t="s">
        <v>85</v>
      </c>
      <c r="S12" s="104" t="s">
        <v>30</v>
      </c>
      <c r="T12" s="109"/>
      <c r="U12" s="109"/>
      <c r="V12" s="109">
        <v>16</v>
      </c>
      <c r="W12" s="109">
        <v>10</v>
      </c>
      <c r="X12" s="109">
        <v>15</v>
      </c>
      <c r="Y12" s="109">
        <v>15</v>
      </c>
      <c r="Z12" s="109">
        <v>18</v>
      </c>
    </row>
    <row r="13" spans="1:32" ht="15" customHeight="1" x14ac:dyDescent="0.25">
      <c r="A13" s="29" t="s">
        <v>19</v>
      </c>
      <c r="B13" s="69"/>
      <c r="C13" s="69"/>
      <c r="D13" s="70">
        <f>AD108</f>
        <v>5.1454138702460845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1.6366612111292964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16.331096196868007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39.5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34.340044742729312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22.25859247135843</v>
      </c>
      <c r="P15" s="71" t="s">
        <v>85</v>
      </c>
      <c r="S15" s="112" t="s">
        <v>61</v>
      </c>
      <c r="T15" s="112"/>
      <c r="U15" s="113"/>
      <c r="V15" s="113">
        <v>27</v>
      </c>
      <c r="W15" s="113">
        <v>17</v>
      </c>
      <c r="X15" s="113">
        <v>20</v>
      </c>
      <c r="Y15" s="109">
        <v>29</v>
      </c>
      <c r="Z15" s="109">
        <v>34</v>
      </c>
      <c r="AB15" s="114">
        <f t="shared" ref="AB15:AB34" si="2">IF(Z15="np",0,Z15/$Z$34)</f>
        <v>3.803131991051454E-2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41.61073825503356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77.741407528641574</v>
      </c>
      <c r="P16" s="36" t="s">
        <v>85</v>
      </c>
      <c r="S16" s="112" t="s">
        <v>62</v>
      </c>
      <c r="T16" s="112"/>
      <c r="U16" s="113"/>
      <c r="V16" s="113">
        <v>12</v>
      </c>
      <c r="W16" s="113">
        <v>0</v>
      </c>
      <c r="X16" s="113">
        <v>3</v>
      </c>
      <c r="Y16" s="109">
        <v>0</v>
      </c>
      <c r="Z16" s="109">
        <v>2</v>
      </c>
      <c r="AB16" s="114">
        <f t="shared" si="2"/>
        <v>2.2371364653243847E-3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0</v>
      </c>
      <c r="W17" s="113">
        <v>0</v>
      </c>
      <c r="X17" s="113">
        <v>6</v>
      </c>
      <c r="Y17" s="109">
        <v>0</v>
      </c>
      <c r="Z17" s="109">
        <v>6</v>
      </c>
      <c r="AB17" s="114">
        <f t="shared" si="2"/>
        <v>6.7114093959731542E-3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Central Desert (2016-17 to 2020-21)</v>
      </c>
      <c r="B19" s="60"/>
      <c r="C19" s="60"/>
      <c r="D19" s="60"/>
      <c r="E19" s="60"/>
      <c r="F19" s="60"/>
      <c r="G19" s="60" t="str">
        <f>$S$1&amp;" ("&amp;$V$2&amp;" to "&amp;$Z$2&amp;")"</f>
        <v>Central Desert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14</v>
      </c>
      <c r="W19" s="113">
        <v>12</v>
      </c>
      <c r="X19" s="113">
        <v>6</v>
      </c>
      <c r="Y19" s="109">
        <v>17</v>
      </c>
      <c r="Z19" s="109">
        <v>39</v>
      </c>
      <c r="AB19" s="114">
        <f t="shared" si="2"/>
        <v>4.3624161073825503E-2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0</v>
      </c>
      <c r="X20" s="113">
        <v>4</v>
      </c>
      <c r="Y20" s="109">
        <v>4</v>
      </c>
      <c r="Z20" s="109">
        <v>2</v>
      </c>
      <c r="AB20" s="114">
        <f t="shared" si="2"/>
        <v>2.2371364653243847E-3</v>
      </c>
    </row>
    <row r="21" spans="1:28" x14ac:dyDescent="0.25">
      <c r="S21" s="112" t="s">
        <v>67</v>
      </c>
      <c r="T21" s="112"/>
      <c r="U21" s="113"/>
      <c r="V21" s="113">
        <v>62</v>
      </c>
      <c r="W21" s="113">
        <v>70</v>
      </c>
      <c r="X21" s="113">
        <v>53</v>
      </c>
      <c r="Y21" s="109">
        <v>64</v>
      </c>
      <c r="Z21" s="109">
        <v>82</v>
      </c>
      <c r="AB21" s="114">
        <f t="shared" si="2"/>
        <v>9.1722595078299773E-2</v>
      </c>
    </row>
    <row r="22" spans="1:28" x14ac:dyDescent="0.25">
      <c r="S22" s="112" t="s">
        <v>68</v>
      </c>
      <c r="T22" s="112"/>
      <c r="U22" s="113"/>
      <c r="V22" s="113">
        <v>23</v>
      </c>
      <c r="W22" s="113">
        <v>9</v>
      </c>
      <c r="X22" s="113">
        <v>14</v>
      </c>
      <c r="Y22" s="109">
        <v>18</v>
      </c>
      <c r="Z22" s="109">
        <v>17</v>
      </c>
      <c r="AB22" s="114">
        <f t="shared" si="2"/>
        <v>1.901565995525727E-2</v>
      </c>
    </row>
    <row r="23" spans="1:28" x14ac:dyDescent="0.25">
      <c r="S23" s="112" t="s">
        <v>69</v>
      </c>
      <c r="T23" s="112"/>
      <c r="U23" s="113"/>
      <c r="V23" s="113">
        <v>0</v>
      </c>
      <c r="W23" s="113">
        <v>0</v>
      </c>
      <c r="X23" s="113">
        <v>0</v>
      </c>
      <c r="Y23" s="109">
        <v>7</v>
      </c>
      <c r="Z23" s="109">
        <v>3</v>
      </c>
      <c r="AB23" s="114">
        <f t="shared" si="2"/>
        <v>3.3557046979865771E-3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0</v>
      </c>
      <c r="X24" s="113">
        <v>0</v>
      </c>
      <c r="Y24" s="109">
        <v>8</v>
      </c>
      <c r="Z24" s="109">
        <v>11</v>
      </c>
      <c r="AB24" s="114">
        <f t="shared" si="2"/>
        <v>1.2304250559284116E-2</v>
      </c>
    </row>
    <row r="25" spans="1:28" x14ac:dyDescent="0.25">
      <c r="S25" s="112" t="s">
        <v>71</v>
      </c>
      <c r="T25" s="112"/>
      <c r="U25" s="113"/>
      <c r="V25" s="113">
        <v>3</v>
      </c>
      <c r="W25" s="113">
        <v>0</v>
      </c>
      <c r="X25" s="113">
        <v>6</v>
      </c>
      <c r="Y25" s="109">
        <v>0</v>
      </c>
      <c r="Z25" s="109">
        <v>3</v>
      </c>
      <c r="AB25" s="114">
        <f t="shared" si="2"/>
        <v>3.3557046979865771E-3</v>
      </c>
    </row>
    <row r="26" spans="1:28" x14ac:dyDescent="0.25">
      <c r="S26" s="112" t="s">
        <v>72</v>
      </c>
      <c r="T26" s="112"/>
      <c r="U26" s="113"/>
      <c r="V26" s="113">
        <v>18</v>
      </c>
      <c r="W26" s="113">
        <v>5</v>
      </c>
      <c r="X26" s="113">
        <v>7</v>
      </c>
      <c r="Y26" s="109">
        <v>17</v>
      </c>
      <c r="Z26" s="109">
        <v>13</v>
      </c>
      <c r="AB26" s="114">
        <f t="shared" si="2"/>
        <v>1.45413870246085E-2</v>
      </c>
    </row>
    <row r="27" spans="1:28" x14ac:dyDescent="0.25">
      <c r="S27" s="112" t="s">
        <v>73</v>
      </c>
      <c r="T27" s="112"/>
      <c r="U27" s="113"/>
      <c r="V27" s="113">
        <v>67</v>
      </c>
      <c r="W27" s="113">
        <v>42</v>
      </c>
      <c r="X27" s="113">
        <v>43</v>
      </c>
      <c r="Y27" s="109">
        <v>49</v>
      </c>
      <c r="Z27" s="109">
        <v>62</v>
      </c>
      <c r="AB27" s="114">
        <f t="shared" si="2"/>
        <v>6.9351230425055935E-2</v>
      </c>
    </row>
    <row r="28" spans="1:28" x14ac:dyDescent="0.25">
      <c r="S28" s="112" t="s">
        <v>74</v>
      </c>
      <c r="T28" s="112"/>
      <c r="U28" s="113"/>
      <c r="V28" s="113">
        <v>11</v>
      </c>
      <c r="W28" s="113">
        <v>25</v>
      </c>
      <c r="X28" s="113">
        <v>19</v>
      </c>
      <c r="Y28" s="109">
        <v>24</v>
      </c>
      <c r="Z28" s="109">
        <v>14</v>
      </c>
      <c r="AB28" s="114">
        <f t="shared" si="2"/>
        <v>1.5659955257270694E-2</v>
      </c>
    </row>
    <row r="29" spans="1:28" x14ac:dyDescent="0.25">
      <c r="S29" s="112" t="s">
        <v>75</v>
      </c>
      <c r="T29" s="112"/>
      <c r="U29" s="113"/>
      <c r="V29" s="113">
        <v>129</v>
      </c>
      <c r="W29" s="113">
        <v>140</v>
      </c>
      <c r="X29" s="113">
        <v>158</v>
      </c>
      <c r="Y29" s="109">
        <v>134</v>
      </c>
      <c r="Z29" s="109">
        <v>177</v>
      </c>
      <c r="AB29" s="114">
        <f t="shared" si="2"/>
        <v>0.19798657718120805</v>
      </c>
    </row>
    <row r="30" spans="1:28" x14ac:dyDescent="0.25">
      <c r="S30" s="112" t="s">
        <v>76</v>
      </c>
      <c r="T30" s="112"/>
      <c r="U30" s="113"/>
      <c r="V30" s="113">
        <v>82</v>
      </c>
      <c r="W30" s="113">
        <v>69</v>
      </c>
      <c r="X30" s="113">
        <v>84</v>
      </c>
      <c r="Y30" s="109">
        <v>115</v>
      </c>
      <c r="Z30" s="109">
        <v>139</v>
      </c>
      <c r="AB30" s="114">
        <f t="shared" si="2"/>
        <v>0.15548098434004473</v>
      </c>
    </row>
    <row r="31" spans="1:28" x14ac:dyDescent="0.25">
      <c r="S31" s="112" t="s">
        <v>77</v>
      </c>
      <c r="T31" s="112"/>
      <c r="U31" s="113"/>
      <c r="V31" s="113">
        <v>73</v>
      </c>
      <c r="W31" s="113">
        <v>77</v>
      </c>
      <c r="X31" s="113">
        <v>152</v>
      </c>
      <c r="Y31" s="109">
        <v>191</v>
      </c>
      <c r="Z31" s="109">
        <v>157</v>
      </c>
      <c r="AB31" s="114">
        <f t="shared" si="2"/>
        <v>0.17561521252796419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20</v>
      </c>
      <c r="W32" s="113">
        <v>0</v>
      </c>
      <c r="X32" s="113">
        <v>6</v>
      </c>
      <c r="Y32" s="109">
        <v>7</v>
      </c>
      <c r="Z32" s="109">
        <v>7</v>
      </c>
      <c r="AB32" s="114">
        <f t="shared" si="2"/>
        <v>7.829977628635347E-3</v>
      </c>
    </row>
    <row r="33" spans="19:32" x14ac:dyDescent="0.25">
      <c r="S33" s="112" t="s">
        <v>79</v>
      </c>
      <c r="T33" s="112"/>
      <c r="U33" s="113"/>
      <c r="V33" s="113">
        <v>58</v>
      </c>
      <c r="W33" s="113">
        <v>59</v>
      </c>
      <c r="X33" s="113">
        <v>99</v>
      </c>
      <c r="Y33" s="109">
        <v>91</v>
      </c>
      <c r="Z33" s="109">
        <v>108</v>
      </c>
      <c r="AB33" s="114">
        <f t="shared" si="2"/>
        <v>0.12080536912751678</v>
      </c>
    </row>
    <row r="34" spans="19:32" x14ac:dyDescent="0.25">
      <c r="S34" s="115" t="s">
        <v>53</v>
      </c>
      <c r="T34" s="115"/>
      <c r="U34" s="116"/>
      <c r="V34" s="116">
        <v>650</v>
      </c>
      <c r="W34" s="116">
        <v>608</v>
      </c>
      <c r="X34" s="116">
        <v>713</v>
      </c>
      <c r="Y34" s="117">
        <v>798</v>
      </c>
      <c r="Z34" s="117">
        <v>894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320</v>
      </c>
      <c r="W37" s="109">
        <v>346</v>
      </c>
      <c r="X37" s="109">
        <v>383</v>
      </c>
      <c r="Y37" s="109">
        <v>409</v>
      </c>
      <c r="Z37" s="109">
        <v>475</v>
      </c>
      <c r="AB37" s="129">
        <f>Z37/Z40*100</f>
        <v>77.741407528641574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85</v>
      </c>
      <c r="W38" s="109">
        <v>81</v>
      </c>
      <c r="X38" s="109">
        <v>108</v>
      </c>
      <c r="Y38" s="109">
        <v>130</v>
      </c>
      <c r="Z38" s="109">
        <v>136</v>
      </c>
      <c r="AB38" s="129">
        <f>Z38/Z40*100</f>
        <v>22.25859247135843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405</v>
      </c>
      <c r="W40" s="109">
        <v>427</v>
      </c>
      <c r="X40" s="109">
        <v>491</v>
      </c>
      <c r="Y40" s="109">
        <v>539</v>
      </c>
      <c r="Z40" s="109">
        <v>611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1</v>
      </c>
    </row>
    <row r="45" spans="19:32" x14ac:dyDescent="0.25">
      <c r="S45" s="112" t="s">
        <v>37</v>
      </c>
      <c r="T45" s="112"/>
      <c r="U45" s="109"/>
      <c r="V45" s="109">
        <v>4</v>
      </c>
      <c r="W45" s="109">
        <v>0</v>
      </c>
      <c r="X45" s="109">
        <v>6</v>
      </c>
      <c r="Y45" s="109">
        <v>0</v>
      </c>
      <c r="Z45" s="109">
        <v>2</v>
      </c>
    </row>
    <row r="46" spans="19:32" x14ac:dyDescent="0.25">
      <c r="S46" s="112" t="s">
        <v>38</v>
      </c>
      <c r="T46" s="112"/>
      <c r="U46" s="109"/>
      <c r="V46" s="109">
        <v>17</v>
      </c>
      <c r="W46" s="109">
        <v>17</v>
      </c>
      <c r="X46" s="109">
        <v>8</v>
      </c>
      <c r="Y46" s="109">
        <v>15</v>
      </c>
      <c r="Z46" s="109">
        <v>18</v>
      </c>
    </row>
    <row r="47" spans="19:32" x14ac:dyDescent="0.25">
      <c r="S47" s="112" t="s">
        <v>39</v>
      </c>
      <c r="T47" s="112"/>
      <c r="U47" s="109"/>
      <c r="V47" s="109">
        <v>45</v>
      </c>
      <c r="W47" s="109">
        <v>29</v>
      </c>
      <c r="X47" s="109">
        <v>26</v>
      </c>
      <c r="Y47" s="109">
        <v>29</v>
      </c>
      <c r="Z47" s="109">
        <v>46</v>
      </c>
    </row>
    <row r="48" spans="19:32" x14ac:dyDescent="0.25">
      <c r="S48" s="112" t="s">
        <v>40</v>
      </c>
      <c r="T48" s="112"/>
      <c r="U48" s="109"/>
      <c r="V48" s="109">
        <v>41</v>
      </c>
      <c r="W48" s="109">
        <v>44</v>
      </c>
      <c r="X48" s="109">
        <v>48</v>
      </c>
      <c r="Y48" s="109">
        <v>42</v>
      </c>
      <c r="Z48" s="109">
        <v>87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46</v>
      </c>
      <c r="W49" s="109">
        <v>34</v>
      </c>
      <c r="X49" s="109">
        <v>42</v>
      </c>
      <c r="Y49" s="109">
        <v>46</v>
      </c>
      <c r="Z49" s="109">
        <v>50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Central Desert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23</v>
      </c>
      <c r="W50" s="109">
        <v>26</v>
      </c>
      <c r="X50" s="109">
        <v>43</v>
      </c>
      <c r="Y50" s="109">
        <v>64</v>
      </c>
      <c r="Z50" s="109">
        <v>52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50</v>
      </c>
      <c r="W51" s="109">
        <v>31</v>
      </c>
      <c r="X51" s="109">
        <v>37</v>
      </c>
      <c r="Y51" s="109">
        <v>50</v>
      </c>
      <c r="Z51" s="109">
        <v>57</v>
      </c>
    </row>
    <row r="52" spans="1:26" ht="15" customHeight="1" x14ac:dyDescent="0.25">
      <c r="S52" s="112" t="s">
        <v>44</v>
      </c>
      <c r="T52" s="112"/>
      <c r="U52" s="109"/>
      <c r="V52" s="109">
        <v>27</v>
      </c>
      <c r="W52" s="109">
        <v>20</v>
      </c>
      <c r="X52" s="109">
        <v>35</v>
      </c>
      <c r="Y52" s="109">
        <v>34</v>
      </c>
      <c r="Z52" s="109">
        <v>43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22</v>
      </c>
      <c r="W53" s="109">
        <v>31</v>
      </c>
      <c r="X53" s="109">
        <v>33</v>
      </c>
      <c r="Y53" s="109">
        <v>42</v>
      </c>
      <c r="Z53" s="109">
        <v>40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24</v>
      </c>
      <c r="W54" s="109">
        <v>23</v>
      </c>
      <c r="X54" s="109">
        <v>32</v>
      </c>
      <c r="Y54" s="109">
        <v>42</v>
      </c>
      <c r="Z54" s="109">
        <v>35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8</v>
      </c>
      <c r="W55" s="109">
        <v>11</v>
      </c>
      <c r="X55" s="109">
        <v>19</v>
      </c>
      <c r="Y55" s="109">
        <v>16</v>
      </c>
      <c r="Z55" s="109">
        <v>20</v>
      </c>
    </row>
    <row r="56" spans="1:26" ht="15" customHeight="1" x14ac:dyDescent="0.25">
      <c r="S56" s="112" t="s">
        <v>48</v>
      </c>
      <c r="T56" s="112"/>
      <c r="U56" s="109"/>
      <c r="V56" s="109">
        <v>18</v>
      </c>
      <c r="W56" s="109">
        <v>8</v>
      </c>
      <c r="X56" s="109">
        <v>14</v>
      </c>
      <c r="Y56" s="109">
        <v>10</v>
      </c>
      <c r="Z56" s="109">
        <v>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3</v>
      </c>
      <c r="W57" s="109">
        <v>5</v>
      </c>
      <c r="X57" s="109">
        <v>0</v>
      </c>
      <c r="Y57" s="109">
        <v>0</v>
      </c>
      <c r="Z57" s="109">
        <v>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6</v>
      </c>
      <c r="Y58" s="109">
        <v>0</v>
      </c>
      <c r="Z58" s="109">
        <v>3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6</v>
      </c>
      <c r="X59" s="109">
        <v>0</v>
      </c>
      <c r="Y59" s="109">
        <v>3</v>
      </c>
      <c r="Z59" s="109">
        <v>3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1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327</v>
      </c>
      <c r="W61" s="109">
        <v>285</v>
      </c>
      <c r="X61" s="109">
        <v>341</v>
      </c>
      <c r="Y61" s="109">
        <v>399</v>
      </c>
      <c r="Z61" s="109">
        <v>472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</v>
      </c>
      <c r="W64" s="109">
        <v>5</v>
      </c>
      <c r="X64" s="109">
        <v>0</v>
      </c>
      <c r="Y64" s="109">
        <v>0</v>
      </c>
      <c r="Z64" s="109">
        <v>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Central Desert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</v>
      </c>
      <c r="W65" s="109">
        <v>11</v>
      </c>
      <c r="X65" s="109">
        <v>0</v>
      </c>
      <c r="Y65" s="109">
        <v>14</v>
      </c>
      <c r="Z65" s="109">
        <v>16</v>
      </c>
    </row>
    <row r="66" spans="1:26" x14ac:dyDescent="0.25">
      <c r="S66" s="112" t="s">
        <v>39</v>
      </c>
      <c r="T66" s="112"/>
      <c r="U66" s="109"/>
      <c r="V66" s="109">
        <v>37</v>
      </c>
      <c r="W66" s="109">
        <v>29</v>
      </c>
      <c r="X66" s="109">
        <v>0</v>
      </c>
      <c r="Y66" s="109">
        <v>29</v>
      </c>
      <c r="Z66" s="109">
        <v>40</v>
      </c>
    </row>
    <row r="67" spans="1:26" x14ac:dyDescent="0.25">
      <c r="S67" s="112" t="s">
        <v>40</v>
      </c>
      <c r="T67" s="112"/>
      <c r="U67" s="109"/>
      <c r="V67" s="109">
        <v>42</v>
      </c>
      <c r="W67" s="109">
        <v>58</v>
      </c>
      <c r="X67" s="109">
        <v>0</v>
      </c>
      <c r="Y67" s="109">
        <v>61</v>
      </c>
      <c r="Z67" s="109">
        <v>56</v>
      </c>
    </row>
    <row r="68" spans="1:26" x14ac:dyDescent="0.25">
      <c r="S68" s="112" t="s">
        <v>41</v>
      </c>
      <c r="T68" s="112"/>
      <c r="U68" s="109"/>
      <c r="V68" s="109">
        <v>56</v>
      </c>
      <c r="W68" s="109">
        <v>38</v>
      </c>
      <c r="X68" s="109">
        <v>0</v>
      </c>
      <c r="Y68" s="109">
        <v>47</v>
      </c>
      <c r="Z68" s="109">
        <v>58</v>
      </c>
    </row>
    <row r="69" spans="1:26" x14ac:dyDescent="0.25">
      <c r="S69" s="112" t="s">
        <v>42</v>
      </c>
      <c r="T69" s="112"/>
      <c r="U69" s="109"/>
      <c r="V69" s="109">
        <v>32</v>
      </c>
      <c r="W69" s="109">
        <v>35</v>
      </c>
      <c r="X69" s="109">
        <v>0</v>
      </c>
      <c r="Y69" s="109">
        <v>49</v>
      </c>
      <c r="Z69" s="109">
        <v>50</v>
      </c>
    </row>
    <row r="70" spans="1:26" x14ac:dyDescent="0.25">
      <c r="S70" s="112" t="s">
        <v>43</v>
      </c>
      <c r="T70" s="112"/>
      <c r="U70" s="109"/>
      <c r="V70" s="109">
        <v>32</v>
      </c>
      <c r="W70" s="109">
        <v>21</v>
      </c>
      <c r="X70" s="109">
        <v>0</v>
      </c>
      <c r="Y70" s="109">
        <v>31</v>
      </c>
      <c r="Z70" s="109">
        <v>37</v>
      </c>
    </row>
    <row r="71" spans="1:26" x14ac:dyDescent="0.25">
      <c r="S71" s="112" t="s">
        <v>44</v>
      </c>
      <c r="T71" s="112"/>
      <c r="U71" s="109"/>
      <c r="V71" s="109">
        <v>34</v>
      </c>
      <c r="W71" s="109">
        <v>32</v>
      </c>
      <c r="X71" s="109">
        <v>0</v>
      </c>
      <c r="Y71" s="109">
        <v>38</v>
      </c>
      <c r="Z71" s="109">
        <v>38</v>
      </c>
    </row>
    <row r="72" spans="1:26" x14ac:dyDescent="0.25">
      <c r="S72" s="112" t="s">
        <v>45</v>
      </c>
      <c r="T72" s="112"/>
      <c r="U72" s="109"/>
      <c r="V72" s="109">
        <v>24</v>
      </c>
      <c r="W72" s="109">
        <v>30</v>
      </c>
      <c r="X72" s="109">
        <v>0</v>
      </c>
      <c r="Y72" s="109">
        <v>59</v>
      </c>
      <c r="Z72" s="109">
        <v>37</v>
      </c>
    </row>
    <row r="73" spans="1:26" x14ac:dyDescent="0.25">
      <c r="S73" s="112" t="s">
        <v>46</v>
      </c>
      <c r="T73" s="112"/>
      <c r="U73" s="109"/>
      <c r="V73" s="109">
        <v>21</v>
      </c>
      <c r="W73" s="109">
        <v>24</v>
      </c>
      <c r="X73" s="109">
        <v>0</v>
      </c>
      <c r="Y73" s="109">
        <v>30</v>
      </c>
      <c r="Z73" s="109">
        <v>35</v>
      </c>
    </row>
    <row r="74" spans="1:26" x14ac:dyDescent="0.25">
      <c r="S74" s="112" t="s">
        <v>47</v>
      </c>
      <c r="T74" s="112"/>
      <c r="U74" s="109"/>
      <c r="V74" s="109">
        <v>16</v>
      </c>
      <c r="W74" s="109">
        <v>25</v>
      </c>
      <c r="X74" s="109">
        <v>0</v>
      </c>
      <c r="Y74" s="109">
        <v>26</v>
      </c>
      <c r="Z74" s="109">
        <v>29</v>
      </c>
    </row>
    <row r="75" spans="1:26" x14ac:dyDescent="0.25">
      <c r="S75" s="112" t="s">
        <v>48</v>
      </c>
      <c r="T75" s="112"/>
      <c r="U75" s="109"/>
      <c r="V75" s="109">
        <v>7</v>
      </c>
      <c r="W75" s="109">
        <v>7</v>
      </c>
      <c r="X75" s="109">
        <v>0</v>
      </c>
      <c r="Y75" s="109">
        <v>8</v>
      </c>
      <c r="Z75" s="109">
        <v>17</v>
      </c>
    </row>
    <row r="76" spans="1:26" x14ac:dyDescent="0.25">
      <c r="S76" s="112" t="s">
        <v>49</v>
      </c>
      <c r="T76" s="112"/>
      <c r="U76" s="109"/>
      <c r="V76" s="109">
        <v>3</v>
      </c>
      <c r="W76" s="109">
        <v>6</v>
      </c>
      <c r="X76" s="109">
        <v>0</v>
      </c>
      <c r="Y76" s="109">
        <v>4</v>
      </c>
      <c r="Z76" s="109">
        <v>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1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324</v>
      </c>
      <c r="W80" s="109">
        <v>326</v>
      </c>
      <c r="X80" s="109">
        <v>0</v>
      </c>
      <c r="Y80" s="109">
        <v>403</v>
      </c>
      <c r="Z80" s="109">
        <v>422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Central Desert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12</v>
      </c>
      <c r="W83" s="109">
        <v>17</v>
      </c>
      <c r="X83" s="109">
        <v>25</v>
      </c>
      <c r="Y83" s="109">
        <v>20</v>
      </c>
      <c r="Z83" s="109">
        <v>21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21</v>
      </c>
      <c r="W84" s="109">
        <v>21</v>
      </c>
      <c r="X84" s="109">
        <v>27</v>
      </c>
      <c r="Y84" s="109">
        <v>37</v>
      </c>
      <c r="Z84" s="109">
        <v>26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14</v>
      </c>
      <c r="W85" s="109">
        <v>12</v>
      </c>
      <c r="X85" s="109">
        <v>11</v>
      </c>
      <c r="Y85" s="109">
        <v>14</v>
      </c>
      <c r="Z85" s="109">
        <v>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894</v>
      </c>
      <c r="D86" s="93">
        <f t="shared" ref="D86:D91" si="4">AD4</f>
        <v>0.12170639899623592</v>
      </c>
      <c r="E86" s="94">
        <f t="shared" ref="E86:E91" si="5">AD4</f>
        <v>0.12170639899623592</v>
      </c>
      <c r="F86" s="93">
        <f t="shared" ref="F86:F91" si="6">AF4</f>
        <v>0.37538461538461543</v>
      </c>
      <c r="G86" s="94">
        <f t="shared" ref="G86:G91" si="7">AF4</f>
        <v>0.37538461538461543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39</v>
      </c>
      <c r="W86" s="109">
        <v>44</v>
      </c>
      <c r="X86" s="109">
        <v>63</v>
      </c>
      <c r="Y86" s="109">
        <v>59</v>
      </c>
      <c r="Z86" s="109">
        <v>61</v>
      </c>
    </row>
    <row r="87" spans="1:30" ht="15" customHeight="1" x14ac:dyDescent="0.25">
      <c r="A87" s="95" t="s">
        <v>4</v>
      </c>
      <c r="B87" s="48"/>
      <c r="C87" s="56" t="str">
        <f t="shared" si="3"/>
        <v>472</v>
      </c>
      <c r="D87" s="93">
        <f t="shared" si="4"/>
        <v>0.19796954314720816</v>
      </c>
      <c r="E87" s="94">
        <f t="shared" si="5"/>
        <v>0.19796954314720816</v>
      </c>
      <c r="F87" s="93">
        <f t="shared" si="6"/>
        <v>0.45679012345679015</v>
      </c>
      <c r="G87" s="94">
        <f t="shared" si="7"/>
        <v>0.45679012345679015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4</v>
      </c>
      <c r="W87" s="109">
        <v>8</v>
      </c>
      <c r="X87" s="109">
        <v>8</v>
      </c>
      <c r="Y87" s="109">
        <v>11</v>
      </c>
      <c r="Z87" s="109">
        <v>13</v>
      </c>
    </row>
    <row r="88" spans="1:30" ht="15" customHeight="1" x14ac:dyDescent="0.25">
      <c r="A88" s="95" t="s">
        <v>5</v>
      </c>
      <c r="B88" s="48"/>
      <c r="C88" s="56" t="str">
        <f t="shared" si="3"/>
        <v>422</v>
      </c>
      <c r="D88" s="93">
        <f t="shared" si="4"/>
        <v>5.4999999999999938E-2</v>
      </c>
      <c r="E88" s="94">
        <f t="shared" si="5"/>
        <v>5.4999999999999938E-2</v>
      </c>
      <c r="F88" s="93">
        <f t="shared" si="6"/>
        <v>0.31055900621118004</v>
      </c>
      <c r="G88" s="94">
        <f t="shared" si="7"/>
        <v>0.31055900621118004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10</v>
      </c>
      <c r="W88" s="109">
        <v>7</v>
      </c>
      <c r="X88" s="109">
        <v>7</v>
      </c>
      <c r="Y88" s="109">
        <v>10</v>
      </c>
      <c r="Z88" s="109">
        <v>8</v>
      </c>
    </row>
    <row r="89" spans="1:30" ht="15" customHeight="1" x14ac:dyDescent="0.25">
      <c r="A89" s="48" t="s">
        <v>6</v>
      </c>
      <c r="B89" s="48"/>
      <c r="C89" s="56" t="str">
        <f t="shared" si="3"/>
        <v>611</v>
      </c>
      <c r="D89" s="93">
        <f t="shared" si="4"/>
        <v>0.13148148148148153</v>
      </c>
      <c r="E89" s="94">
        <f t="shared" si="5"/>
        <v>0.13148148148148153</v>
      </c>
      <c r="F89" s="93">
        <f t="shared" si="6"/>
        <v>0.50492610837438434</v>
      </c>
      <c r="G89" s="94">
        <f t="shared" si="7"/>
        <v>0.50492610837438434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0</v>
      </c>
      <c r="W89" s="109">
        <v>7</v>
      </c>
      <c r="X89" s="109">
        <v>4</v>
      </c>
      <c r="Y89" s="109">
        <v>10</v>
      </c>
      <c r="Z89" s="109">
        <v>11</v>
      </c>
    </row>
    <row r="90" spans="1:30" ht="15" customHeight="1" x14ac:dyDescent="0.25">
      <c r="A90" s="48" t="s">
        <v>98</v>
      </c>
      <c r="B90" s="48"/>
      <c r="C90" s="56" t="str">
        <f t="shared" si="3"/>
        <v>$19,767</v>
      </c>
      <c r="D90" s="93">
        <f t="shared" si="4"/>
        <v>-0.11100417356263947</v>
      </c>
      <c r="E90" s="94">
        <f t="shared" si="5"/>
        <v>-0.11100417356263947</v>
      </c>
      <c r="F90" s="93">
        <f t="shared" si="6"/>
        <v>-0.26652408036286779</v>
      </c>
      <c r="G90" s="94">
        <f t="shared" si="7"/>
        <v>-0.26652408036286779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23</v>
      </c>
      <c r="W90" s="109">
        <v>20</v>
      </c>
      <c r="X90" s="109">
        <v>22</v>
      </c>
      <c r="Y90" s="109">
        <v>25</v>
      </c>
      <c r="Z90" s="109">
        <v>36</v>
      </c>
    </row>
    <row r="91" spans="1:30" ht="15" customHeight="1" x14ac:dyDescent="0.25">
      <c r="A91" s="48" t="s">
        <v>7</v>
      </c>
      <c r="B91" s="48"/>
      <c r="C91" s="56" t="str">
        <f t="shared" si="3"/>
        <v>$22.5 mil</v>
      </c>
      <c r="D91" s="93">
        <f t="shared" si="4"/>
        <v>3.7324535860120189E-2</v>
      </c>
      <c r="E91" s="94">
        <f t="shared" si="5"/>
        <v>3.7324535860120189E-2</v>
      </c>
      <c r="F91" s="93">
        <f t="shared" si="6"/>
        <v>0.33108698049699092</v>
      </c>
      <c r="G91" s="94">
        <f t="shared" si="7"/>
        <v>0.33108698049699092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205</v>
      </c>
      <c r="W91" s="109">
        <v>205</v>
      </c>
      <c r="X91" s="109">
        <v>237</v>
      </c>
      <c r="Y91" s="109">
        <v>262</v>
      </c>
      <c r="Z91" s="109">
        <v>311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17</v>
      </c>
      <c r="W93" s="109">
        <v>15</v>
      </c>
      <c r="X93" s="109">
        <v>24</v>
      </c>
      <c r="Y93" s="109">
        <v>20</v>
      </c>
      <c r="Z93" s="109">
        <v>19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53</v>
      </c>
      <c r="W94" s="109">
        <v>55</v>
      </c>
      <c r="X94" s="109">
        <v>57</v>
      </c>
      <c r="Y94" s="109">
        <v>56</v>
      </c>
      <c r="Z94" s="109">
        <v>60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6</v>
      </c>
      <c r="X95" s="109">
        <v>0</v>
      </c>
      <c r="Y95" s="109">
        <v>0</v>
      </c>
      <c r="Z95" s="109">
        <v>0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40</v>
      </c>
      <c r="W96" s="109">
        <v>54</v>
      </c>
      <c r="X96" s="109">
        <v>70</v>
      </c>
      <c r="Y96" s="109">
        <v>71</v>
      </c>
      <c r="Z96" s="109">
        <v>70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17</v>
      </c>
      <c r="W97" s="109">
        <v>20</v>
      </c>
      <c r="X97" s="109">
        <v>23</v>
      </c>
      <c r="Y97" s="109">
        <v>25</v>
      </c>
      <c r="Z97" s="109">
        <v>20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3</v>
      </c>
      <c r="W98" s="109">
        <v>9</v>
      </c>
      <c r="X98" s="109">
        <v>7</v>
      </c>
      <c r="Y98" s="109">
        <v>5</v>
      </c>
      <c r="Z98" s="109">
        <v>11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3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4</v>
      </c>
      <c r="W100" s="109">
        <v>6</v>
      </c>
      <c r="X100" s="109">
        <v>14</v>
      </c>
      <c r="Y100" s="109">
        <v>14</v>
      </c>
      <c r="Z100" s="109">
        <v>16</v>
      </c>
    </row>
    <row r="101" spans="1:32" x14ac:dyDescent="0.25">
      <c r="A101" s="16"/>
      <c r="S101" s="115" t="s">
        <v>53</v>
      </c>
      <c r="T101" s="115"/>
      <c r="U101" s="109"/>
      <c r="V101" s="109">
        <v>199</v>
      </c>
      <c r="W101" s="109">
        <v>221</v>
      </c>
      <c r="X101" s="109">
        <v>253</v>
      </c>
      <c r="Y101" s="109">
        <v>275</v>
      </c>
      <c r="Z101" s="109">
        <v>303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314</v>
      </c>
      <c r="W104" s="109">
        <v>298</v>
      </c>
      <c r="X104" s="109">
        <v>327</v>
      </c>
      <c r="Y104" s="109">
        <v>428</v>
      </c>
      <c r="Z104" s="109">
        <v>428</v>
      </c>
      <c r="AB104" s="106" t="str">
        <f>TEXT(Z104,"###,###")</f>
        <v>428</v>
      </c>
      <c r="AD104" s="127">
        <f>Z104/($Z$4)*100</f>
        <v>47.874720357941833</v>
      </c>
      <c r="AF104" s="106"/>
    </row>
    <row r="105" spans="1:32" x14ac:dyDescent="0.25">
      <c r="S105" s="112" t="s">
        <v>17</v>
      </c>
      <c r="T105" s="112"/>
      <c r="U105" s="109"/>
      <c r="V105" s="109">
        <v>281</v>
      </c>
      <c r="W105" s="109">
        <v>259</v>
      </c>
      <c r="X105" s="109">
        <v>371</v>
      </c>
      <c r="Y105" s="109">
        <v>371</v>
      </c>
      <c r="Z105" s="109">
        <v>431</v>
      </c>
      <c r="AB105" s="106" t="str">
        <f>TEXT(Z105,"###,###")</f>
        <v>431</v>
      </c>
      <c r="AD105" s="127">
        <f>Z105/($Z$4)*100</f>
        <v>48.210290827740494</v>
      </c>
      <c r="AF105" s="106"/>
    </row>
    <row r="106" spans="1:32" x14ac:dyDescent="0.25">
      <c r="S106" s="115" t="s">
        <v>53</v>
      </c>
      <c r="T106" s="115"/>
      <c r="U106" s="117"/>
      <c r="V106" s="117">
        <v>595</v>
      </c>
      <c r="W106" s="117">
        <v>557</v>
      </c>
      <c r="X106" s="117">
        <v>698</v>
      </c>
      <c r="Y106" s="117">
        <v>799</v>
      </c>
      <c r="Z106" s="117">
        <v>859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47</v>
      </c>
      <c r="W108" s="109">
        <v>48</v>
      </c>
      <c r="X108" s="109">
        <v>35</v>
      </c>
      <c r="Y108" s="109">
        <v>23</v>
      </c>
      <c r="Z108" s="109">
        <v>46</v>
      </c>
      <c r="AB108" s="106" t="str">
        <f>TEXT(Z108,"###,###")</f>
        <v>46</v>
      </c>
      <c r="AD108" s="127">
        <f>Z108/($Z$4)*100</f>
        <v>5.1454138702460845</v>
      </c>
      <c r="AF108" s="106"/>
    </row>
    <row r="109" spans="1:32" x14ac:dyDescent="0.25">
      <c r="S109" s="112" t="s">
        <v>20</v>
      </c>
      <c r="T109" s="112"/>
      <c r="U109" s="109"/>
      <c r="V109" s="109">
        <v>77</v>
      </c>
      <c r="W109" s="109">
        <v>70</v>
      </c>
      <c r="X109" s="109">
        <v>110</v>
      </c>
      <c r="Y109" s="109">
        <v>136</v>
      </c>
      <c r="Z109" s="109">
        <v>146</v>
      </c>
      <c r="AB109" s="106" t="str">
        <f>TEXT(Z109,"###,###")</f>
        <v>146</v>
      </c>
      <c r="AD109" s="127">
        <f>Z109/($Z$4)*100</f>
        <v>16.331096196868007</v>
      </c>
      <c r="AF109" s="106"/>
    </row>
    <row r="110" spans="1:32" x14ac:dyDescent="0.25">
      <c r="S110" s="112" t="s">
        <v>21</v>
      </c>
      <c r="T110" s="112"/>
      <c r="U110" s="109"/>
      <c r="V110" s="109">
        <v>239</v>
      </c>
      <c r="W110" s="109">
        <v>193</v>
      </c>
      <c r="X110" s="109">
        <v>223</v>
      </c>
      <c r="Y110" s="109">
        <v>367</v>
      </c>
      <c r="Z110" s="109">
        <v>307</v>
      </c>
      <c r="AB110" s="106" t="str">
        <f>TEXT(Z110,"###,###")</f>
        <v>307</v>
      </c>
      <c r="AD110" s="127">
        <f>Z110/($Z$4)*100</f>
        <v>34.340044742729312</v>
      </c>
      <c r="AF110" s="106"/>
    </row>
    <row r="111" spans="1:32" x14ac:dyDescent="0.25">
      <c r="S111" s="112" t="s">
        <v>22</v>
      </c>
      <c r="T111" s="112"/>
      <c r="U111" s="109"/>
      <c r="V111" s="109">
        <v>231</v>
      </c>
      <c r="W111" s="109">
        <v>233</v>
      </c>
      <c r="X111" s="109">
        <v>316</v>
      </c>
      <c r="Y111" s="109">
        <v>231</v>
      </c>
      <c r="Z111" s="109">
        <v>372</v>
      </c>
      <c r="AB111" s="106" t="str">
        <f>TEXT(Z111,"###,###")</f>
        <v>372</v>
      </c>
      <c r="AD111" s="127">
        <f>Z111/($Z$4)*100</f>
        <v>41.61073825503356</v>
      </c>
      <c r="AF111" s="106"/>
    </row>
    <row r="112" spans="1:32" x14ac:dyDescent="0.25">
      <c r="S112" s="115" t="s">
        <v>53</v>
      </c>
      <c r="T112" s="115"/>
      <c r="U112" s="109"/>
      <c r="V112" s="109">
        <v>647</v>
      </c>
      <c r="W112" s="109">
        <v>613</v>
      </c>
      <c r="X112" s="109">
        <v>717</v>
      </c>
      <c r="Y112" s="109">
        <v>797</v>
      </c>
      <c r="Z112" s="109">
        <v>894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39.14</v>
      </c>
      <c r="W118" s="128">
        <v>39.5</v>
      </c>
      <c r="X118" s="128">
        <v>40.49</v>
      </c>
      <c r="Y118" s="128">
        <v>40.200000000000003</v>
      </c>
      <c r="Z118" s="128">
        <v>39.450000000000003</v>
      </c>
      <c r="AB118" s="106" t="str">
        <f>TEXT(Z118,"##.0")</f>
        <v>39.5</v>
      </c>
    </row>
    <row r="120" spans="19:32" x14ac:dyDescent="0.25">
      <c r="S120" s="98" t="s">
        <v>100</v>
      </c>
      <c r="T120" s="109"/>
      <c r="U120" s="109"/>
      <c r="V120" s="109">
        <v>390</v>
      </c>
      <c r="W120" s="109">
        <v>412</v>
      </c>
      <c r="X120" s="109">
        <v>469</v>
      </c>
      <c r="Y120" s="109">
        <v>522</v>
      </c>
      <c r="Z120" s="109">
        <v>591</v>
      </c>
      <c r="AB120" s="106" t="str">
        <f>TEXT(Z120,"###,###")</f>
        <v>591</v>
      </c>
    </row>
    <row r="121" spans="19:32" x14ac:dyDescent="0.25">
      <c r="S121" s="98" t="s">
        <v>101</v>
      </c>
      <c r="T121" s="109"/>
      <c r="U121" s="109"/>
      <c r="V121" s="109">
        <v>5</v>
      </c>
      <c r="W121" s="109">
        <v>4</v>
      </c>
      <c r="X121" s="109">
        <v>4</v>
      </c>
      <c r="Y121" s="109">
        <v>3</v>
      </c>
      <c r="Z121" s="109">
        <v>5</v>
      </c>
      <c r="AB121" s="106" t="str">
        <f>TEXT(Z121,"###,###")</f>
        <v>5</v>
      </c>
    </row>
    <row r="122" spans="19:32" x14ac:dyDescent="0.25">
      <c r="S122" s="98" t="s">
        <v>102</v>
      </c>
      <c r="T122" s="109"/>
      <c r="U122" s="109"/>
      <c r="V122" s="109">
        <v>15</v>
      </c>
      <c r="W122" s="109">
        <v>8</v>
      </c>
      <c r="X122" s="109">
        <v>13</v>
      </c>
      <c r="Y122" s="109">
        <v>10</v>
      </c>
      <c r="Z122" s="109">
        <v>10</v>
      </c>
      <c r="AB122" s="106" t="str">
        <f>TEXT(Z122,"###,###")</f>
        <v>10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405</v>
      </c>
      <c r="W124" s="109">
        <v>420</v>
      </c>
      <c r="X124" s="109">
        <v>482</v>
      </c>
      <c r="Y124" s="109">
        <v>532</v>
      </c>
      <c r="Z124" s="109">
        <v>601</v>
      </c>
      <c r="AB124" s="106" t="str">
        <f>TEXT(Z124,"###,###")</f>
        <v>601</v>
      </c>
      <c r="AD124" s="124">
        <f>Z124/$Z$7*100</f>
        <v>98.363338788870706</v>
      </c>
    </row>
    <row r="125" spans="19:32" x14ac:dyDescent="0.25">
      <c r="S125" s="98" t="s">
        <v>104</v>
      </c>
      <c r="T125" s="109"/>
      <c r="U125" s="109"/>
      <c r="V125" s="109">
        <v>20</v>
      </c>
      <c r="W125" s="109">
        <v>12</v>
      </c>
      <c r="X125" s="109">
        <v>17</v>
      </c>
      <c r="Y125" s="109">
        <v>13</v>
      </c>
      <c r="Z125" s="109">
        <v>15</v>
      </c>
      <c r="AB125" s="106" t="str">
        <f>TEXT(Z125,"###,###")</f>
        <v>15</v>
      </c>
      <c r="AD125" s="124">
        <f>Z125/$Z$7*100</f>
        <v>2.4549918166939442</v>
      </c>
    </row>
    <row r="127" spans="19:32" x14ac:dyDescent="0.25">
      <c r="S127" s="98" t="s">
        <v>105</v>
      </c>
      <c r="T127" s="109"/>
      <c r="U127" s="109"/>
      <c r="V127" s="109">
        <v>210</v>
      </c>
      <c r="W127" s="109">
        <v>210</v>
      </c>
      <c r="X127" s="109">
        <v>240</v>
      </c>
      <c r="Y127" s="109">
        <v>261</v>
      </c>
      <c r="Z127" s="109">
        <v>309</v>
      </c>
      <c r="AB127" s="106" t="str">
        <f>TEXT(Z127,"###,###")</f>
        <v>309</v>
      </c>
      <c r="AD127" s="124">
        <f>Z127/$Z$7*100</f>
        <v>50.572831423895259</v>
      </c>
    </row>
    <row r="128" spans="19:32" x14ac:dyDescent="0.25">
      <c r="S128" s="98" t="s">
        <v>106</v>
      </c>
      <c r="T128" s="109"/>
      <c r="U128" s="109"/>
      <c r="V128" s="109">
        <v>198</v>
      </c>
      <c r="W128" s="109">
        <v>219</v>
      </c>
      <c r="X128" s="109">
        <v>252</v>
      </c>
      <c r="Y128" s="109">
        <v>274</v>
      </c>
      <c r="Z128" s="109">
        <v>299</v>
      </c>
      <c r="AB128" s="106" t="str">
        <f>TEXT(Z128,"###,###")</f>
        <v>299</v>
      </c>
      <c r="AD128" s="124">
        <f>Z128/$Z$7*100</f>
        <v>48.936170212765958</v>
      </c>
    </row>
    <row r="130" spans="19:32" x14ac:dyDescent="0.25">
      <c r="S130" s="98" t="s">
        <v>158</v>
      </c>
      <c r="T130" s="124">
        <v>96.726677577741398</v>
      </c>
    </row>
    <row r="131" spans="19:32" x14ac:dyDescent="0.25">
      <c r="S131" s="98" t="s">
        <v>159</v>
      </c>
      <c r="T131" s="124">
        <v>0.81833060556464821</v>
      </c>
    </row>
    <row r="132" spans="19:32" x14ac:dyDescent="0.25">
      <c r="S132" s="98" t="s">
        <v>160</v>
      </c>
      <c r="T132" s="124">
        <v>1.6366612111292964</v>
      </c>
    </row>
    <row r="133" spans="19:32" x14ac:dyDescent="0.25"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</row>
    <row r="134" spans="19:32" x14ac:dyDescent="0.25"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</row>
    <row r="135" spans="19:32" x14ac:dyDescent="0.25"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</row>
    <row r="136" spans="19:32" x14ac:dyDescent="0.25"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053E827-0391-4298-AAF3-39FBCC214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242AEA91-AC9A-4E21-BC31-FFD24C366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EB8331E9-A0ED-4AB6-9684-2D48C088DF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D1C5D66-7893-43AB-94C0-57ECD705DF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FB5-1801-4834-9BCD-DEF0B19121AF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111</v>
      </c>
      <c r="T1" s="96"/>
      <c r="U1" s="96"/>
      <c r="V1" s="96"/>
      <c r="W1" s="96"/>
      <c r="X1" s="96"/>
      <c r="Y1" s="97" t="s">
        <v>141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111</v>
      </c>
      <c r="Y3" s="102" t="s">
        <v>141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13.5 Coomalie,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709</v>
      </c>
      <c r="W4" s="105">
        <v>1017</v>
      </c>
      <c r="X4" s="105">
        <v>757</v>
      </c>
      <c r="Y4" s="105">
        <v>985</v>
      </c>
      <c r="Z4" s="105">
        <v>1033</v>
      </c>
      <c r="AB4" s="106" t="str">
        <f>TEXT(Z4,"###,###")</f>
        <v>1,033</v>
      </c>
      <c r="AD4" s="107">
        <f>Z4/Y4-1</f>
        <v>4.8730964467005089E-2</v>
      </c>
      <c r="AF4" s="107">
        <f>Z4/V4-1</f>
        <v>0.4569816643159379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407</v>
      </c>
      <c r="W5" s="105">
        <v>600</v>
      </c>
      <c r="X5" s="105">
        <v>384</v>
      </c>
      <c r="Y5" s="105">
        <v>515</v>
      </c>
      <c r="Z5" s="105">
        <v>523</v>
      </c>
      <c r="AB5" s="106" t="str">
        <f>TEXT(Z5,"###,###")</f>
        <v>523</v>
      </c>
      <c r="AD5" s="107">
        <f t="shared" ref="AD5:AD9" si="0">Z5/Y5-1</f>
        <v>1.5533980582524309E-2</v>
      </c>
      <c r="AF5" s="107">
        <f t="shared" ref="AF5:AF9" si="1">Z5/V5-1</f>
        <v>0.28501228501228493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306</v>
      </c>
      <c r="W6" s="105">
        <v>422</v>
      </c>
      <c r="X6" s="105">
        <v>372</v>
      </c>
      <c r="Y6" s="105">
        <v>469</v>
      </c>
      <c r="Z6" s="105">
        <v>510</v>
      </c>
      <c r="AB6" s="106" t="str">
        <f>TEXT(Z6,"###,###")</f>
        <v>510</v>
      </c>
      <c r="AD6" s="107">
        <f t="shared" si="0"/>
        <v>8.7420042643923335E-2</v>
      </c>
      <c r="AF6" s="107">
        <f t="shared" si="1"/>
        <v>0.66666666666666674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473</v>
      </c>
      <c r="W7" s="105">
        <v>675</v>
      </c>
      <c r="X7" s="105">
        <v>507</v>
      </c>
      <c r="Y7" s="105">
        <v>665</v>
      </c>
      <c r="Z7" s="105">
        <v>658</v>
      </c>
      <c r="AB7" s="106" t="str">
        <f>TEXT(Z7,"###,###")</f>
        <v>658</v>
      </c>
      <c r="AD7" s="107">
        <f t="shared" si="0"/>
        <v>-1.0526315789473717E-2</v>
      </c>
      <c r="AF7" s="107">
        <f t="shared" si="1"/>
        <v>0.39112050739957716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1,033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658</v>
      </c>
      <c r="P8" s="64"/>
      <c r="S8" s="104" t="s">
        <v>84</v>
      </c>
      <c r="T8" s="105"/>
      <c r="U8" s="105"/>
      <c r="V8" s="105">
        <v>45746.67</v>
      </c>
      <c r="W8" s="105">
        <v>45951.48</v>
      </c>
      <c r="X8" s="105">
        <v>44529.98</v>
      </c>
      <c r="Y8" s="105">
        <v>39653.03</v>
      </c>
      <c r="Z8" s="105">
        <v>43550.26</v>
      </c>
      <c r="AB8" s="106" t="str">
        <f>TEXT(Z8,"$###,###")</f>
        <v>$43,550</v>
      </c>
      <c r="AD8" s="107">
        <f t="shared" si="0"/>
        <v>9.8283283774279084E-2</v>
      </c>
      <c r="AF8" s="107">
        <f t="shared" si="1"/>
        <v>-4.8012456425789996E-2</v>
      </c>
    </row>
    <row r="9" spans="1:32" x14ac:dyDescent="0.25">
      <c r="A9" s="29" t="s">
        <v>14</v>
      </c>
      <c r="B9" s="68"/>
      <c r="C9" s="69"/>
      <c r="D9" s="70">
        <f>AD104</f>
        <v>63.60116166505324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52.27963525835866</v>
      </c>
      <c r="P9" s="71" t="s">
        <v>85</v>
      </c>
      <c r="S9" s="104" t="s">
        <v>7</v>
      </c>
      <c r="T9" s="105"/>
      <c r="U9" s="105"/>
      <c r="V9" s="105">
        <v>23509627</v>
      </c>
      <c r="W9" s="105">
        <v>32575155</v>
      </c>
      <c r="X9" s="105">
        <v>26344582</v>
      </c>
      <c r="Y9" s="105">
        <v>32903158</v>
      </c>
      <c r="Z9" s="105">
        <v>35442865</v>
      </c>
      <c r="AB9" s="106" t="str">
        <f>TEXT(Z9/1000000,"$#,###.0")&amp;" mil"</f>
        <v>$35.4 mil</v>
      </c>
      <c r="AD9" s="107">
        <f t="shared" si="0"/>
        <v>7.7187332595856084E-2</v>
      </c>
      <c r="AF9" s="107">
        <f t="shared" si="1"/>
        <v>0.50758942283516451</v>
      </c>
    </row>
    <row r="10" spans="1:32" x14ac:dyDescent="0.25">
      <c r="A10" s="29" t="s">
        <v>17</v>
      </c>
      <c r="B10" s="68"/>
      <c r="C10" s="69"/>
      <c r="D10" s="70">
        <f>AD105</f>
        <v>28.170377541142305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47.416413373860181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82.674772036474167</v>
      </c>
      <c r="P11" s="71" t="s">
        <v>85</v>
      </c>
      <c r="S11" s="104" t="s">
        <v>29</v>
      </c>
      <c r="T11" s="109"/>
      <c r="U11" s="109"/>
      <c r="V11" s="109">
        <v>648</v>
      </c>
      <c r="W11" s="109">
        <v>904</v>
      </c>
      <c r="X11" s="109">
        <v>677</v>
      </c>
      <c r="Y11" s="109">
        <v>872</v>
      </c>
      <c r="Z11" s="109">
        <v>920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8.2066869300911858</v>
      </c>
      <c r="P12" s="71" t="s">
        <v>85</v>
      </c>
      <c r="S12" s="104" t="s">
        <v>30</v>
      </c>
      <c r="T12" s="109"/>
      <c r="U12" s="109"/>
      <c r="V12" s="109">
        <v>65</v>
      </c>
      <c r="W12" s="109">
        <v>108</v>
      </c>
      <c r="X12" s="109">
        <v>82</v>
      </c>
      <c r="Y12" s="109">
        <v>116</v>
      </c>
      <c r="Z12" s="109">
        <v>113</v>
      </c>
    </row>
    <row r="13" spans="1:32" ht="15" customHeight="1" x14ac:dyDescent="0.25">
      <c r="A13" s="29" t="s">
        <v>19</v>
      </c>
      <c r="B13" s="69"/>
      <c r="C13" s="69"/>
      <c r="D13" s="70">
        <f>AD108</f>
        <v>14.230396902226525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9.4224924012158056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22.071636011616651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46.4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26.621490803484992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19.601837672281778</v>
      </c>
      <c r="P15" s="71" t="s">
        <v>85</v>
      </c>
      <c r="S15" s="112" t="s">
        <v>61</v>
      </c>
      <c r="T15" s="112"/>
      <c r="U15" s="113"/>
      <c r="V15" s="113">
        <v>60</v>
      </c>
      <c r="W15" s="113">
        <v>114</v>
      </c>
      <c r="X15" s="113">
        <v>74</v>
      </c>
      <c r="Y15" s="109">
        <v>103</v>
      </c>
      <c r="Z15" s="109">
        <v>89</v>
      </c>
      <c r="AB15" s="114">
        <f t="shared" ref="AB15:AB34" si="2">IF(Z15="np",0,Z15/$Z$34)</f>
        <v>8.6156824782187807E-2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29.816069699903196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80.398162327718225</v>
      </c>
      <c r="P16" s="36" t="s">
        <v>85</v>
      </c>
      <c r="S16" s="112" t="s">
        <v>62</v>
      </c>
      <c r="T16" s="112"/>
      <c r="U16" s="113"/>
      <c r="V16" s="113">
        <v>23</v>
      </c>
      <c r="W16" s="113">
        <v>30</v>
      </c>
      <c r="X16" s="113">
        <v>23</v>
      </c>
      <c r="Y16" s="109">
        <v>26</v>
      </c>
      <c r="Z16" s="109">
        <v>34</v>
      </c>
      <c r="AB16" s="114">
        <f t="shared" si="2"/>
        <v>3.2913843175217811E-2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17</v>
      </c>
      <c r="W17" s="113">
        <v>23</v>
      </c>
      <c r="X17" s="113">
        <v>17</v>
      </c>
      <c r="Y17" s="109">
        <v>19</v>
      </c>
      <c r="Z17" s="109">
        <v>19</v>
      </c>
      <c r="AB17" s="114">
        <f t="shared" si="2"/>
        <v>1.8393030009680542E-2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7</v>
      </c>
      <c r="X18" s="113">
        <v>0</v>
      </c>
      <c r="Y18" s="109">
        <v>0</v>
      </c>
      <c r="Z18" s="109">
        <v>3</v>
      </c>
      <c r="AB18" s="114">
        <f t="shared" si="2"/>
        <v>2.9041626331074541E-3</v>
      </c>
    </row>
    <row r="19" spans="1:28" x14ac:dyDescent="0.25">
      <c r="A19" s="60" t="str">
        <f>$S$1&amp;" ("&amp;$V$2&amp;" to "&amp;$Z$2&amp;")"</f>
        <v>Coomalie (2016-17 to 2020-21)</v>
      </c>
      <c r="B19" s="60"/>
      <c r="C19" s="60"/>
      <c r="D19" s="60"/>
      <c r="E19" s="60"/>
      <c r="F19" s="60"/>
      <c r="G19" s="60" t="str">
        <f>$S$1&amp;" ("&amp;$V$2&amp;" to "&amp;$Z$2&amp;")"</f>
        <v>Coomalie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50</v>
      </c>
      <c r="W19" s="113">
        <v>87</v>
      </c>
      <c r="X19" s="113">
        <v>63</v>
      </c>
      <c r="Y19" s="109">
        <v>66</v>
      </c>
      <c r="Z19" s="109">
        <v>78</v>
      </c>
      <c r="AB19" s="114">
        <f t="shared" si="2"/>
        <v>7.5508228460793803E-2</v>
      </c>
    </row>
    <row r="20" spans="1:28" x14ac:dyDescent="0.25">
      <c r="S20" s="112" t="s">
        <v>66</v>
      </c>
      <c r="T20" s="112"/>
      <c r="U20" s="113"/>
      <c r="V20" s="113">
        <v>11</v>
      </c>
      <c r="W20" s="113">
        <v>28</v>
      </c>
      <c r="X20" s="113">
        <v>14</v>
      </c>
      <c r="Y20" s="109">
        <v>22</v>
      </c>
      <c r="Z20" s="109">
        <v>19</v>
      </c>
      <c r="AB20" s="114">
        <f t="shared" si="2"/>
        <v>1.8393030009680542E-2</v>
      </c>
    </row>
    <row r="21" spans="1:28" x14ac:dyDescent="0.25">
      <c r="S21" s="112" t="s">
        <v>67</v>
      </c>
      <c r="T21" s="112"/>
      <c r="U21" s="113"/>
      <c r="V21" s="113">
        <v>20</v>
      </c>
      <c r="W21" s="113">
        <v>47</v>
      </c>
      <c r="X21" s="113">
        <v>36</v>
      </c>
      <c r="Y21" s="109">
        <v>41</v>
      </c>
      <c r="Z21" s="109">
        <v>51</v>
      </c>
      <c r="AB21" s="114">
        <f t="shared" si="2"/>
        <v>4.9370764762826716E-2</v>
      </c>
    </row>
    <row r="22" spans="1:28" x14ac:dyDescent="0.25">
      <c r="S22" s="112" t="s">
        <v>68</v>
      </c>
      <c r="T22" s="112"/>
      <c r="U22" s="113"/>
      <c r="V22" s="113">
        <v>27</v>
      </c>
      <c r="W22" s="113">
        <v>41</v>
      </c>
      <c r="X22" s="113">
        <v>37</v>
      </c>
      <c r="Y22" s="109">
        <v>60</v>
      </c>
      <c r="Z22" s="109">
        <v>87</v>
      </c>
      <c r="AB22" s="114">
        <f t="shared" si="2"/>
        <v>8.422071636011616E-2</v>
      </c>
    </row>
    <row r="23" spans="1:28" x14ac:dyDescent="0.25">
      <c r="S23" s="112" t="s">
        <v>69</v>
      </c>
      <c r="T23" s="112"/>
      <c r="U23" s="113"/>
      <c r="V23" s="113">
        <v>35</v>
      </c>
      <c r="W23" s="113">
        <v>40</v>
      </c>
      <c r="X23" s="113">
        <v>38</v>
      </c>
      <c r="Y23" s="109">
        <v>56</v>
      </c>
      <c r="Z23" s="109">
        <v>46</v>
      </c>
      <c r="AB23" s="114">
        <f t="shared" si="2"/>
        <v>4.4530493707647625E-2</v>
      </c>
    </row>
    <row r="24" spans="1:28" x14ac:dyDescent="0.25">
      <c r="S24" s="112" t="s">
        <v>70</v>
      </c>
      <c r="T24" s="112"/>
      <c r="U24" s="113"/>
      <c r="V24" s="113">
        <v>5</v>
      </c>
      <c r="W24" s="113">
        <v>3</v>
      </c>
      <c r="X24" s="113">
        <v>0</v>
      </c>
      <c r="Y24" s="109">
        <v>0</v>
      </c>
      <c r="Z24" s="109">
        <v>1</v>
      </c>
      <c r="AB24" s="114">
        <f t="shared" si="2"/>
        <v>9.6805421103581804E-4</v>
      </c>
    </row>
    <row r="25" spans="1:28" x14ac:dyDescent="0.25">
      <c r="S25" s="112" t="s">
        <v>71</v>
      </c>
      <c r="T25" s="112"/>
      <c r="U25" s="113"/>
      <c r="V25" s="113">
        <v>24</v>
      </c>
      <c r="W25" s="113">
        <v>41</v>
      </c>
      <c r="X25" s="113">
        <v>31</v>
      </c>
      <c r="Y25" s="109">
        <v>82</v>
      </c>
      <c r="Z25" s="109">
        <v>76</v>
      </c>
      <c r="AB25" s="114">
        <f t="shared" si="2"/>
        <v>7.3572120038722169E-2</v>
      </c>
    </row>
    <row r="26" spans="1:28" x14ac:dyDescent="0.25">
      <c r="S26" s="112" t="s">
        <v>72</v>
      </c>
      <c r="T26" s="112"/>
      <c r="U26" s="113"/>
      <c r="V26" s="113">
        <v>18</v>
      </c>
      <c r="W26" s="113">
        <v>28</v>
      </c>
      <c r="X26" s="113">
        <v>13</v>
      </c>
      <c r="Y26" s="109">
        <v>24</v>
      </c>
      <c r="Z26" s="109">
        <v>16</v>
      </c>
      <c r="AB26" s="114">
        <f t="shared" si="2"/>
        <v>1.5488867376573089E-2</v>
      </c>
    </row>
    <row r="27" spans="1:28" x14ac:dyDescent="0.25">
      <c r="S27" s="112" t="s">
        <v>73</v>
      </c>
      <c r="T27" s="112"/>
      <c r="U27" s="113"/>
      <c r="V27" s="113">
        <v>26</v>
      </c>
      <c r="W27" s="113">
        <v>38</v>
      </c>
      <c r="X27" s="113">
        <v>21</v>
      </c>
      <c r="Y27" s="109">
        <v>28</v>
      </c>
      <c r="Z27" s="109">
        <v>33</v>
      </c>
      <c r="AB27" s="114">
        <f t="shared" si="2"/>
        <v>3.1945788964181994E-2</v>
      </c>
    </row>
    <row r="28" spans="1:28" x14ac:dyDescent="0.25">
      <c r="S28" s="112" t="s">
        <v>74</v>
      </c>
      <c r="T28" s="112"/>
      <c r="U28" s="113"/>
      <c r="V28" s="113">
        <v>46</v>
      </c>
      <c r="W28" s="113">
        <v>76</v>
      </c>
      <c r="X28" s="113">
        <v>70</v>
      </c>
      <c r="Y28" s="109">
        <v>90</v>
      </c>
      <c r="Z28" s="109">
        <v>92</v>
      </c>
      <c r="AB28" s="114">
        <f t="shared" si="2"/>
        <v>8.9060987415295251E-2</v>
      </c>
    </row>
    <row r="29" spans="1:28" x14ac:dyDescent="0.25">
      <c r="S29" s="112" t="s">
        <v>75</v>
      </c>
      <c r="T29" s="112"/>
      <c r="U29" s="113"/>
      <c r="V29" s="113">
        <v>59</v>
      </c>
      <c r="W29" s="113">
        <v>75</v>
      </c>
      <c r="X29" s="113">
        <v>63</v>
      </c>
      <c r="Y29" s="109">
        <v>66</v>
      </c>
      <c r="Z29" s="109">
        <v>81</v>
      </c>
      <c r="AB29" s="114">
        <f t="shared" si="2"/>
        <v>7.841239109390126E-2</v>
      </c>
    </row>
    <row r="30" spans="1:28" x14ac:dyDescent="0.25">
      <c r="S30" s="112" t="s">
        <v>76</v>
      </c>
      <c r="T30" s="112"/>
      <c r="U30" s="113"/>
      <c r="V30" s="113">
        <v>153</v>
      </c>
      <c r="W30" s="113">
        <v>154</v>
      </c>
      <c r="X30" s="113">
        <v>132</v>
      </c>
      <c r="Y30" s="109">
        <v>146</v>
      </c>
      <c r="Z30" s="109">
        <v>155</v>
      </c>
      <c r="AB30" s="114">
        <f t="shared" si="2"/>
        <v>0.15004840271055178</v>
      </c>
    </row>
    <row r="31" spans="1:28" x14ac:dyDescent="0.25">
      <c r="S31" s="112" t="s">
        <v>77</v>
      </c>
      <c r="T31" s="112"/>
      <c r="U31" s="113"/>
      <c r="V31" s="113">
        <v>26</v>
      </c>
      <c r="W31" s="113">
        <v>42</v>
      </c>
      <c r="X31" s="113">
        <v>50</v>
      </c>
      <c r="Y31" s="109">
        <v>57</v>
      </c>
      <c r="Z31" s="109">
        <v>61</v>
      </c>
      <c r="AB31" s="114">
        <f t="shared" si="2"/>
        <v>5.9051306873184897E-2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15</v>
      </c>
      <c r="W32" s="113">
        <v>13</v>
      </c>
      <c r="X32" s="113">
        <v>10</v>
      </c>
      <c r="Y32" s="109">
        <v>13</v>
      </c>
      <c r="Z32" s="109">
        <v>10</v>
      </c>
      <c r="AB32" s="114">
        <f t="shared" si="2"/>
        <v>9.6805421103581795E-3</v>
      </c>
    </row>
    <row r="33" spans="19:32" x14ac:dyDescent="0.25">
      <c r="S33" s="112" t="s">
        <v>79</v>
      </c>
      <c r="T33" s="112"/>
      <c r="U33" s="113"/>
      <c r="V33" s="113">
        <v>20</v>
      </c>
      <c r="W33" s="113">
        <v>47</v>
      </c>
      <c r="X33" s="113">
        <v>24</v>
      </c>
      <c r="Y33" s="109">
        <v>49</v>
      </c>
      <c r="Z33" s="109">
        <v>47</v>
      </c>
      <c r="AB33" s="114">
        <f t="shared" si="2"/>
        <v>4.5498547918683449E-2</v>
      </c>
    </row>
    <row r="34" spans="19:32" x14ac:dyDescent="0.25">
      <c r="S34" s="115" t="s">
        <v>53</v>
      </c>
      <c r="T34" s="115"/>
      <c r="U34" s="116"/>
      <c r="V34" s="116">
        <v>714</v>
      </c>
      <c r="W34" s="116">
        <v>1017</v>
      </c>
      <c r="X34" s="116">
        <v>757</v>
      </c>
      <c r="Y34" s="117">
        <v>982</v>
      </c>
      <c r="Z34" s="117">
        <v>1033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389</v>
      </c>
      <c r="W37" s="109">
        <v>577</v>
      </c>
      <c r="X37" s="109">
        <v>420</v>
      </c>
      <c r="Y37" s="109">
        <v>527</v>
      </c>
      <c r="Z37" s="109">
        <v>525</v>
      </c>
      <c r="AB37" s="129">
        <f>Z37/Z40*100</f>
        <v>80.398162327718225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89</v>
      </c>
      <c r="W38" s="109">
        <v>107</v>
      </c>
      <c r="X38" s="109">
        <v>90</v>
      </c>
      <c r="Y38" s="109">
        <v>134</v>
      </c>
      <c r="Z38" s="109">
        <v>128</v>
      </c>
      <c r="AB38" s="129">
        <f>Z38/Z40*100</f>
        <v>19.601837672281778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478</v>
      </c>
      <c r="W40" s="109">
        <v>684</v>
      </c>
      <c r="X40" s="109">
        <v>510</v>
      </c>
      <c r="Y40" s="109">
        <v>661</v>
      </c>
      <c r="Z40" s="109">
        <v>653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7</v>
      </c>
      <c r="W45" s="109">
        <v>14</v>
      </c>
      <c r="X45" s="109">
        <v>0</v>
      </c>
      <c r="Y45" s="109">
        <v>0</v>
      </c>
      <c r="Z45" s="109">
        <v>5</v>
      </c>
    </row>
    <row r="46" spans="19:32" x14ac:dyDescent="0.25">
      <c r="S46" s="112" t="s">
        <v>38</v>
      </c>
      <c r="T46" s="112"/>
      <c r="U46" s="109"/>
      <c r="V46" s="109">
        <v>25</v>
      </c>
      <c r="W46" s="109">
        <v>38</v>
      </c>
      <c r="X46" s="109">
        <v>17</v>
      </c>
      <c r="Y46" s="109">
        <v>10</v>
      </c>
      <c r="Z46" s="109">
        <v>11</v>
      </c>
    </row>
    <row r="47" spans="19:32" x14ac:dyDescent="0.25">
      <c r="S47" s="112" t="s">
        <v>39</v>
      </c>
      <c r="T47" s="112"/>
      <c r="U47" s="109"/>
      <c r="V47" s="109">
        <v>27</v>
      </c>
      <c r="W47" s="109">
        <v>35</v>
      </c>
      <c r="X47" s="109">
        <v>25</v>
      </c>
      <c r="Y47" s="109">
        <v>43</v>
      </c>
      <c r="Z47" s="109">
        <v>48</v>
      </c>
    </row>
    <row r="48" spans="19:32" x14ac:dyDescent="0.25">
      <c r="S48" s="112" t="s">
        <v>40</v>
      </c>
      <c r="T48" s="112"/>
      <c r="U48" s="109"/>
      <c r="V48" s="109">
        <v>51</v>
      </c>
      <c r="W48" s="109">
        <v>62</v>
      </c>
      <c r="X48" s="109">
        <v>38</v>
      </c>
      <c r="Y48" s="109">
        <v>52</v>
      </c>
      <c r="Z48" s="109">
        <v>39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29</v>
      </c>
      <c r="W49" s="109">
        <v>49</v>
      </c>
      <c r="X49" s="109">
        <v>37</v>
      </c>
      <c r="Y49" s="109">
        <v>53</v>
      </c>
      <c r="Z49" s="109">
        <v>37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Coomalie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31</v>
      </c>
      <c r="W50" s="109">
        <v>46</v>
      </c>
      <c r="X50" s="109">
        <v>33</v>
      </c>
      <c r="Y50" s="109">
        <v>33</v>
      </c>
      <c r="Z50" s="109">
        <v>46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27</v>
      </c>
      <c r="W51" s="109">
        <v>38</v>
      </c>
      <c r="X51" s="109">
        <v>27</v>
      </c>
      <c r="Y51" s="109">
        <v>36</v>
      </c>
      <c r="Z51" s="109">
        <v>33</v>
      </c>
    </row>
    <row r="52" spans="1:26" ht="15" customHeight="1" x14ac:dyDescent="0.25">
      <c r="S52" s="112" t="s">
        <v>44</v>
      </c>
      <c r="T52" s="112"/>
      <c r="U52" s="109"/>
      <c r="V52" s="109">
        <v>48</v>
      </c>
      <c r="W52" s="109">
        <v>74</v>
      </c>
      <c r="X52" s="109">
        <v>34</v>
      </c>
      <c r="Y52" s="109">
        <v>60</v>
      </c>
      <c r="Z52" s="109">
        <v>53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55</v>
      </c>
      <c r="W53" s="109">
        <v>70</v>
      </c>
      <c r="X53" s="109">
        <v>34</v>
      </c>
      <c r="Y53" s="109">
        <v>51</v>
      </c>
      <c r="Z53" s="109">
        <v>60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34</v>
      </c>
      <c r="W54" s="109">
        <v>64</v>
      </c>
      <c r="X54" s="109">
        <v>65</v>
      </c>
      <c r="Y54" s="109">
        <v>83</v>
      </c>
      <c r="Z54" s="109">
        <v>84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33</v>
      </c>
      <c r="W55" s="109">
        <v>53</v>
      </c>
      <c r="X55" s="109">
        <v>31</v>
      </c>
      <c r="Y55" s="109">
        <v>48</v>
      </c>
      <c r="Z55" s="109">
        <v>56</v>
      </c>
    </row>
    <row r="56" spans="1:26" ht="15" customHeight="1" x14ac:dyDescent="0.25">
      <c r="S56" s="112" t="s">
        <v>48</v>
      </c>
      <c r="T56" s="112"/>
      <c r="U56" s="109"/>
      <c r="V56" s="109">
        <v>20</v>
      </c>
      <c r="W56" s="109">
        <v>38</v>
      </c>
      <c r="X56" s="109">
        <v>30</v>
      </c>
      <c r="Y56" s="109">
        <v>22</v>
      </c>
      <c r="Z56" s="109">
        <v>26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7</v>
      </c>
      <c r="W57" s="109">
        <v>16</v>
      </c>
      <c r="X57" s="109">
        <v>9</v>
      </c>
      <c r="Y57" s="109">
        <v>20</v>
      </c>
      <c r="Z57" s="109">
        <v>18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3</v>
      </c>
      <c r="X58" s="109">
        <v>0</v>
      </c>
      <c r="Y58" s="109">
        <v>4</v>
      </c>
      <c r="Z58" s="109">
        <v>6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1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405</v>
      </c>
      <c r="W61" s="109">
        <v>599</v>
      </c>
      <c r="X61" s="109">
        <v>386</v>
      </c>
      <c r="Y61" s="109">
        <v>515</v>
      </c>
      <c r="Z61" s="109">
        <v>523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1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</v>
      </c>
      <c r="W64" s="109">
        <v>15</v>
      </c>
      <c r="X64" s="109">
        <v>4</v>
      </c>
      <c r="Y64" s="109">
        <v>4</v>
      </c>
      <c r="Z64" s="109">
        <v>9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Coomalie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20</v>
      </c>
      <c r="W65" s="109">
        <v>17</v>
      </c>
      <c r="X65" s="109">
        <v>15</v>
      </c>
      <c r="Y65" s="109">
        <v>24</v>
      </c>
      <c r="Z65" s="109">
        <v>18</v>
      </c>
    </row>
    <row r="66" spans="1:26" x14ac:dyDescent="0.25">
      <c r="S66" s="112" t="s">
        <v>39</v>
      </c>
      <c r="T66" s="112"/>
      <c r="U66" s="109"/>
      <c r="V66" s="109">
        <v>11</v>
      </c>
      <c r="W66" s="109">
        <v>46</v>
      </c>
      <c r="X66" s="109">
        <v>32</v>
      </c>
      <c r="Y66" s="109">
        <v>28</v>
      </c>
      <c r="Z66" s="109">
        <v>31</v>
      </c>
    </row>
    <row r="67" spans="1:26" x14ac:dyDescent="0.25">
      <c r="S67" s="112" t="s">
        <v>40</v>
      </c>
      <c r="T67" s="112"/>
      <c r="U67" s="109"/>
      <c r="V67" s="109">
        <v>41</v>
      </c>
      <c r="W67" s="109">
        <v>41</v>
      </c>
      <c r="X67" s="109">
        <v>47</v>
      </c>
      <c r="Y67" s="109">
        <v>67</v>
      </c>
      <c r="Z67" s="109">
        <v>62</v>
      </c>
    </row>
    <row r="68" spans="1:26" x14ac:dyDescent="0.25">
      <c r="S68" s="112" t="s">
        <v>41</v>
      </c>
      <c r="T68" s="112"/>
      <c r="U68" s="109"/>
      <c r="V68" s="109">
        <v>25</v>
      </c>
      <c r="W68" s="109">
        <v>28</v>
      </c>
      <c r="X68" s="109">
        <v>42</v>
      </c>
      <c r="Y68" s="109">
        <v>44</v>
      </c>
      <c r="Z68" s="109">
        <v>60</v>
      </c>
    </row>
    <row r="69" spans="1:26" x14ac:dyDescent="0.25">
      <c r="S69" s="112" t="s">
        <v>42</v>
      </c>
      <c r="T69" s="112"/>
      <c r="U69" s="109"/>
      <c r="V69" s="109">
        <v>32</v>
      </c>
      <c r="W69" s="109">
        <v>20</v>
      </c>
      <c r="X69" s="109">
        <v>35</v>
      </c>
      <c r="Y69" s="109">
        <v>26</v>
      </c>
      <c r="Z69" s="109">
        <v>25</v>
      </c>
    </row>
    <row r="70" spans="1:26" x14ac:dyDescent="0.25">
      <c r="S70" s="112" t="s">
        <v>43</v>
      </c>
      <c r="T70" s="112"/>
      <c r="U70" s="109"/>
      <c r="V70" s="109">
        <v>11</v>
      </c>
      <c r="W70" s="109">
        <v>20</v>
      </c>
      <c r="X70" s="109">
        <v>54</v>
      </c>
      <c r="Y70" s="109">
        <v>39</v>
      </c>
      <c r="Z70" s="109">
        <v>43</v>
      </c>
    </row>
    <row r="71" spans="1:26" x14ac:dyDescent="0.25">
      <c r="S71" s="112" t="s">
        <v>44</v>
      </c>
      <c r="T71" s="112"/>
      <c r="U71" s="109"/>
      <c r="V71" s="109">
        <v>40</v>
      </c>
      <c r="W71" s="109">
        <v>69</v>
      </c>
      <c r="X71" s="109">
        <v>38</v>
      </c>
      <c r="Y71" s="109">
        <v>40</v>
      </c>
      <c r="Z71" s="109">
        <v>39</v>
      </c>
    </row>
    <row r="72" spans="1:26" x14ac:dyDescent="0.25">
      <c r="S72" s="112" t="s">
        <v>45</v>
      </c>
      <c r="T72" s="112"/>
      <c r="U72" s="109"/>
      <c r="V72" s="109">
        <v>31</v>
      </c>
      <c r="W72" s="109">
        <v>48</v>
      </c>
      <c r="X72" s="109">
        <v>42</v>
      </c>
      <c r="Y72" s="109">
        <v>63</v>
      </c>
      <c r="Z72" s="109">
        <v>67</v>
      </c>
    </row>
    <row r="73" spans="1:26" x14ac:dyDescent="0.25">
      <c r="S73" s="112" t="s">
        <v>46</v>
      </c>
      <c r="T73" s="112"/>
      <c r="U73" s="109"/>
      <c r="V73" s="109">
        <v>37</v>
      </c>
      <c r="W73" s="109">
        <v>48</v>
      </c>
      <c r="X73" s="109">
        <v>36</v>
      </c>
      <c r="Y73" s="109">
        <v>49</v>
      </c>
      <c r="Z73" s="109">
        <v>59</v>
      </c>
    </row>
    <row r="74" spans="1:26" x14ac:dyDescent="0.25">
      <c r="S74" s="112" t="s">
        <v>47</v>
      </c>
      <c r="T74" s="112"/>
      <c r="U74" s="109"/>
      <c r="V74" s="109">
        <v>31</v>
      </c>
      <c r="W74" s="109">
        <v>38</v>
      </c>
      <c r="X74" s="109">
        <v>18</v>
      </c>
      <c r="Y74" s="109">
        <v>49</v>
      </c>
      <c r="Z74" s="109">
        <v>54</v>
      </c>
    </row>
    <row r="75" spans="1:26" x14ac:dyDescent="0.25">
      <c r="S75" s="112" t="s">
        <v>48</v>
      </c>
      <c r="T75" s="112"/>
      <c r="U75" s="109"/>
      <c r="V75" s="109">
        <v>14</v>
      </c>
      <c r="W75" s="109">
        <v>16</v>
      </c>
      <c r="X75" s="109">
        <v>9</v>
      </c>
      <c r="Y75" s="109">
        <v>24</v>
      </c>
      <c r="Z75" s="109">
        <v>27</v>
      </c>
    </row>
    <row r="76" spans="1:26" x14ac:dyDescent="0.25">
      <c r="S76" s="112" t="s">
        <v>49</v>
      </c>
      <c r="T76" s="112"/>
      <c r="U76" s="109"/>
      <c r="V76" s="109">
        <v>5</v>
      </c>
      <c r="W76" s="109">
        <v>7</v>
      </c>
      <c r="X76" s="109">
        <v>17</v>
      </c>
      <c r="Y76" s="109">
        <v>8</v>
      </c>
      <c r="Z76" s="109">
        <v>12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6</v>
      </c>
      <c r="X77" s="109">
        <v>0</v>
      </c>
      <c r="Y77" s="109">
        <v>0</v>
      </c>
      <c r="Z77" s="109">
        <v>2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1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306</v>
      </c>
      <c r="W80" s="109">
        <v>421</v>
      </c>
      <c r="X80" s="109">
        <v>372</v>
      </c>
      <c r="Y80" s="109">
        <v>468</v>
      </c>
      <c r="Z80" s="109">
        <v>510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Coomalie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21</v>
      </c>
      <c r="W83" s="109">
        <v>41</v>
      </c>
      <c r="X83" s="109">
        <v>29</v>
      </c>
      <c r="Y83" s="109">
        <v>41</v>
      </c>
      <c r="Z83" s="109">
        <v>37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20</v>
      </c>
      <c r="W84" s="109">
        <v>25</v>
      </c>
      <c r="X84" s="109">
        <v>16</v>
      </c>
      <c r="Y84" s="109">
        <v>28</v>
      </c>
      <c r="Z84" s="109">
        <v>32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42</v>
      </c>
      <c r="W85" s="109">
        <v>58</v>
      </c>
      <c r="X85" s="109">
        <v>36</v>
      </c>
      <c r="Y85" s="109">
        <v>39</v>
      </c>
      <c r="Z85" s="109">
        <v>47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1,033</v>
      </c>
      <c r="D86" s="93">
        <f t="shared" ref="D86:D91" si="4">AD4</f>
        <v>4.8730964467005089E-2</v>
      </c>
      <c r="E86" s="94">
        <f t="shared" ref="E86:E91" si="5">AD4</f>
        <v>4.8730964467005089E-2</v>
      </c>
      <c r="F86" s="93">
        <f t="shared" ref="F86:F91" si="6">AF4</f>
        <v>0.4569816643159379</v>
      </c>
      <c r="G86" s="94">
        <f t="shared" ref="G86:G91" si="7">AF4</f>
        <v>0.4569816643159379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16</v>
      </c>
      <c r="W86" s="109">
        <v>16</v>
      </c>
      <c r="X86" s="109">
        <v>14</v>
      </c>
      <c r="Y86" s="109">
        <v>22</v>
      </c>
      <c r="Z86" s="109">
        <v>23</v>
      </c>
    </row>
    <row r="87" spans="1:30" ht="15" customHeight="1" x14ac:dyDescent="0.25">
      <c r="A87" s="95" t="s">
        <v>4</v>
      </c>
      <c r="B87" s="48"/>
      <c r="C87" s="56" t="str">
        <f t="shared" si="3"/>
        <v>523</v>
      </c>
      <c r="D87" s="93">
        <f t="shared" si="4"/>
        <v>1.5533980582524309E-2</v>
      </c>
      <c r="E87" s="94">
        <f t="shared" si="5"/>
        <v>1.5533980582524309E-2</v>
      </c>
      <c r="F87" s="93">
        <f t="shared" si="6"/>
        <v>0.28501228501228493</v>
      </c>
      <c r="G87" s="94">
        <f t="shared" si="7"/>
        <v>0.28501228501228493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7</v>
      </c>
      <c r="W87" s="109">
        <v>4</v>
      </c>
      <c r="X87" s="109">
        <v>5</v>
      </c>
      <c r="Y87" s="109">
        <v>7</v>
      </c>
      <c r="Z87" s="109">
        <v>4</v>
      </c>
    </row>
    <row r="88" spans="1:30" ht="15" customHeight="1" x14ac:dyDescent="0.25">
      <c r="A88" s="95" t="s">
        <v>5</v>
      </c>
      <c r="B88" s="48"/>
      <c r="C88" s="56" t="str">
        <f t="shared" si="3"/>
        <v>510</v>
      </c>
      <c r="D88" s="93">
        <f t="shared" si="4"/>
        <v>8.7420042643923335E-2</v>
      </c>
      <c r="E88" s="94">
        <f t="shared" si="5"/>
        <v>8.7420042643923335E-2</v>
      </c>
      <c r="F88" s="93">
        <f t="shared" si="6"/>
        <v>0.66666666666666674</v>
      </c>
      <c r="G88" s="94">
        <f t="shared" si="7"/>
        <v>0.66666666666666674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6</v>
      </c>
      <c r="W88" s="109">
        <v>10</v>
      </c>
      <c r="X88" s="109">
        <v>6</v>
      </c>
      <c r="Y88" s="109">
        <v>9</v>
      </c>
      <c r="Z88" s="109">
        <v>7</v>
      </c>
    </row>
    <row r="89" spans="1:30" ht="15" customHeight="1" x14ac:dyDescent="0.25">
      <c r="A89" s="48" t="s">
        <v>6</v>
      </c>
      <c r="B89" s="48"/>
      <c r="C89" s="56" t="str">
        <f t="shared" si="3"/>
        <v>658</v>
      </c>
      <c r="D89" s="93">
        <f t="shared" si="4"/>
        <v>-1.0526315789473717E-2</v>
      </c>
      <c r="E89" s="94">
        <f t="shared" si="5"/>
        <v>-1.0526315789473717E-2</v>
      </c>
      <c r="F89" s="93">
        <f t="shared" si="6"/>
        <v>0.39112050739957716</v>
      </c>
      <c r="G89" s="94">
        <f t="shared" si="7"/>
        <v>0.39112050739957716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46</v>
      </c>
      <c r="W89" s="109">
        <v>68</v>
      </c>
      <c r="X89" s="109">
        <v>52</v>
      </c>
      <c r="Y89" s="109">
        <v>63</v>
      </c>
      <c r="Z89" s="109">
        <v>49</v>
      </c>
    </row>
    <row r="90" spans="1:30" ht="15" customHeight="1" x14ac:dyDescent="0.25">
      <c r="A90" s="48" t="s">
        <v>98</v>
      </c>
      <c r="B90" s="48"/>
      <c r="C90" s="56" t="str">
        <f t="shared" si="3"/>
        <v>$43,550</v>
      </c>
      <c r="D90" s="93">
        <f t="shared" si="4"/>
        <v>9.8283283774279084E-2</v>
      </c>
      <c r="E90" s="94">
        <f t="shared" si="5"/>
        <v>9.8283283774279084E-2</v>
      </c>
      <c r="F90" s="93">
        <f t="shared" si="6"/>
        <v>-4.8012456425789996E-2</v>
      </c>
      <c r="G90" s="94">
        <f t="shared" si="7"/>
        <v>-4.8012456425789996E-2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46</v>
      </c>
      <c r="W90" s="109">
        <v>62</v>
      </c>
      <c r="X90" s="109">
        <v>36</v>
      </c>
      <c r="Y90" s="109">
        <v>65</v>
      </c>
      <c r="Z90" s="109">
        <v>53</v>
      </c>
    </row>
    <row r="91" spans="1:30" ht="15" customHeight="1" x14ac:dyDescent="0.25">
      <c r="A91" s="48" t="s">
        <v>7</v>
      </c>
      <c r="B91" s="48"/>
      <c r="C91" s="56" t="str">
        <f t="shared" si="3"/>
        <v>$35.4 mil</v>
      </c>
      <c r="D91" s="93">
        <f t="shared" si="4"/>
        <v>7.7187332595856084E-2</v>
      </c>
      <c r="E91" s="94">
        <f t="shared" si="5"/>
        <v>7.7187332595856084E-2</v>
      </c>
      <c r="F91" s="93">
        <f t="shared" si="6"/>
        <v>0.50758942283516451</v>
      </c>
      <c r="G91" s="94">
        <f t="shared" si="7"/>
        <v>0.50758942283516451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262</v>
      </c>
      <c r="W91" s="109">
        <v>400</v>
      </c>
      <c r="X91" s="109">
        <v>262</v>
      </c>
      <c r="Y91" s="109">
        <v>348</v>
      </c>
      <c r="Z91" s="109">
        <v>349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14</v>
      </c>
      <c r="W93" s="109">
        <v>21</v>
      </c>
      <c r="X93" s="109">
        <v>18</v>
      </c>
      <c r="Y93" s="109">
        <v>27</v>
      </c>
      <c r="Z93" s="109">
        <v>29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36</v>
      </c>
      <c r="W94" s="109">
        <v>43</v>
      </c>
      <c r="X94" s="109">
        <v>37</v>
      </c>
      <c r="Y94" s="109">
        <v>48</v>
      </c>
      <c r="Z94" s="109">
        <v>57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5</v>
      </c>
      <c r="W95" s="109">
        <v>4</v>
      </c>
      <c r="X95" s="109">
        <v>5</v>
      </c>
      <c r="Y95" s="109">
        <v>5</v>
      </c>
      <c r="Z95" s="109">
        <v>9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29</v>
      </c>
      <c r="W96" s="109">
        <v>42</v>
      </c>
      <c r="X96" s="109">
        <v>35</v>
      </c>
      <c r="Y96" s="109">
        <v>37</v>
      </c>
      <c r="Z96" s="109">
        <v>40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41</v>
      </c>
      <c r="W97" s="109">
        <v>57</v>
      </c>
      <c r="X97" s="109">
        <v>48</v>
      </c>
      <c r="Y97" s="109">
        <v>48</v>
      </c>
      <c r="Z97" s="109">
        <v>49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16</v>
      </c>
      <c r="W98" s="109">
        <v>18</v>
      </c>
      <c r="X98" s="109">
        <v>18</v>
      </c>
      <c r="Y98" s="109">
        <v>15</v>
      </c>
      <c r="Z98" s="109">
        <v>17</v>
      </c>
    </row>
    <row r="99" spans="1:32" ht="15" customHeight="1" x14ac:dyDescent="0.25">
      <c r="S99" s="112" t="s">
        <v>132</v>
      </c>
      <c r="T99" s="112"/>
      <c r="U99" s="109"/>
      <c r="V99" s="109">
        <v>4</v>
      </c>
      <c r="W99" s="109">
        <v>4</v>
      </c>
      <c r="X99" s="109">
        <v>7</v>
      </c>
      <c r="Y99" s="109">
        <v>8</v>
      </c>
      <c r="Z99" s="109">
        <v>9</v>
      </c>
    </row>
    <row r="100" spans="1:32" ht="15" customHeight="1" x14ac:dyDescent="0.25">
      <c r="S100" s="112" t="s">
        <v>58</v>
      </c>
      <c r="T100" s="112"/>
      <c r="U100" s="109"/>
      <c r="V100" s="109">
        <v>23</v>
      </c>
      <c r="W100" s="109">
        <v>30</v>
      </c>
      <c r="X100" s="109">
        <v>34</v>
      </c>
      <c r="Y100" s="109">
        <v>53</v>
      </c>
      <c r="Z100" s="109">
        <v>61</v>
      </c>
    </row>
    <row r="101" spans="1:32" x14ac:dyDescent="0.25">
      <c r="A101" s="16"/>
      <c r="S101" s="115" t="s">
        <v>53</v>
      </c>
      <c r="T101" s="115"/>
      <c r="U101" s="109"/>
      <c r="V101" s="109">
        <v>211</v>
      </c>
      <c r="W101" s="109">
        <v>284</v>
      </c>
      <c r="X101" s="109">
        <v>248</v>
      </c>
      <c r="Y101" s="109">
        <v>312</v>
      </c>
      <c r="Z101" s="109">
        <v>309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487</v>
      </c>
      <c r="W104" s="109">
        <v>644</v>
      </c>
      <c r="X104" s="109">
        <v>532</v>
      </c>
      <c r="Y104" s="109">
        <v>657</v>
      </c>
      <c r="Z104" s="109">
        <v>657</v>
      </c>
      <c r="AB104" s="106" t="str">
        <f>TEXT(Z104,"###,###")</f>
        <v>657</v>
      </c>
      <c r="AD104" s="127">
        <f>Z104/($Z$4)*100</f>
        <v>63.60116166505324</v>
      </c>
      <c r="AF104" s="106"/>
    </row>
    <row r="105" spans="1:32" x14ac:dyDescent="0.25">
      <c r="S105" s="112" t="s">
        <v>17</v>
      </c>
      <c r="T105" s="112"/>
      <c r="U105" s="109"/>
      <c r="V105" s="109">
        <v>231</v>
      </c>
      <c r="W105" s="109">
        <v>259</v>
      </c>
      <c r="X105" s="109">
        <v>225</v>
      </c>
      <c r="Y105" s="109">
        <v>259</v>
      </c>
      <c r="Z105" s="109">
        <v>291</v>
      </c>
      <c r="AB105" s="106" t="str">
        <f>TEXT(Z105,"###,###")</f>
        <v>291</v>
      </c>
      <c r="AD105" s="127">
        <f>Z105/($Z$4)*100</f>
        <v>28.170377541142305</v>
      </c>
      <c r="AF105" s="106"/>
    </row>
    <row r="106" spans="1:32" x14ac:dyDescent="0.25">
      <c r="S106" s="115" t="s">
        <v>53</v>
      </c>
      <c r="T106" s="115"/>
      <c r="U106" s="117"/>
      <c r="V106" s="117">
        <v>718</v>
      </c>
      <c r="W106" s="117">
        <v>903</v>
      </c>
      <c r="X106" s="117">
        <v>757</v>
      </c>
      <c r="Y106" s="117">
        <v>916</v>
      </c>
      <c r="Z106" s="117">
        <v>948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85</v>
      </c>
      <c r="W108" s="109">
        <v>159</v>
      </c>
      <c r="X108" s="109">
        <v>104</v>
      </c>
      <c r="Y108" s="109">
        <v>157</v>
      </c>
      <c r="Z108" s="109">
        <v>147</v>
      </c>
      <c r="AB108" s="106" t="str">
        <f>TEXT(Z108,"###,###")</f>
        <v>147</v>
      </c>
      <c r="AD108" s="127">
        <f>Z108/($Z$4)*100</f>
        <v>14.230396902226525</v>
      </c>
      <c r="AF108" s="106"/>
    </row>
    <row r="109" spans="1:32" x14ac:dyDescent="0.25">
      <c r="S109" s="112" t="s">
        <v>20</v>
      </c>
      <c r="T109" s="112"/>
      <c r="U109" s="109"/>
      <c r="V109" s="109">
        <v>152</v>
      </c>
      <c r="W109" s="109">
        <v>212</v>
      </c>
      <c r="X109" s="109">
        <v>185</v>
      </c>
      <c r="Y109" s="109">
        <v>194</v>
      </c>
      <c r="Z109" s="109">
        <v>228</v>
      </c>
      <c r="AB109" s="106" t="str">
        <f>TEXT(Z109,"###,###")</f>
        <v>228</v>
      </c>
      <c r="AD109" s="127">
        <f>Z109/($Z$4)*100</f>
        <v>22.071636011616651</v>
      </c>
      <c r="AF109" s="106"/>
    </row>
    <row r="110" spans="1:32" x14ac:dyDescent="0.25">
      <c r="S110" s="112" t="s">
        <v>21</v>
      </c>
      <c r="T110" s="112"/>
      <c r="U110" s="109"/>
      <c r="V110" s="109">
        <v>176</v>
      </c>
      <c r="W110" s="109">
        <v>226</v>
      </c>
      <c r="X110" s="109">
        <v>153</v>
      </c>
      <c r="Y110" s="109">
        <v>275</v>
      </c>
      <c r="Z110" s="109">
        <v>275</v>
      </c>
      <c r="AB110" s="106" t="str">
        <f>TEXT(Z110,"###,###")</f>
        <v>275</v>
      </c>
      <c r="AD110" s="127">
        <f>Z110/($Z$4)*100</f>
        <v>26.621490803484992</v>
      </c>
      <c r="AF110" s="106"/>
    </row>
    <row r="111" spans="1:32" x14ac:dyDescent="0.25">
      <c r="S111" s="112" t="s">
        <v>22</v>
      </c>
      <c r="T111" s="112"/>
      <c r="U111" s="109"/>
      <c r="V111" s="109">
        <v>230</v>
      </c>
      <c r="W111" s="109">
        <v>286</v>
      </c>
      <c r="X111" s="109">
        <v>247</v>
      </c>
      <c r="Y111" s="109">
        <v>278</v>
      </c>
      <c r="Z111" s="109">
        <v>308</v>
      </c>
      <c r="AB111" s="106" t="str">
        <f>TEXT(Z111,"###,###")</f>
        <v>308</v>
      </c>
      <c r="AD111" s="127">
        <f>Z111/($Z$4)*100</f>
        <v>29.816069699903196</v>
      </c>
      <c r="AF111" s="106"/>
    </row>
    <row r="112" spans="1:32" x14ac:dyDescent="0.25">
      <c r="S112" s="115" t="s">
        <v>53</v>
      </c>
      <c r="T112" s="115"/>
      <c r="U112" s="109"/>
      <c r="V112" s="109">
        <v>711</v>
      </c>
      <c r="W112" s="109">
        <v>1017</v>
      </c>
      <c r="X112" s="109">
        <v>757</v>
      </c>
      <c r="Y112" s="109">
        <v>986</v>
      </c>
      <c r="Z112" s="109">
        <v>1033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44.2</v>
      </c>
      <c r="W118" s="128">
        <v>44.46</v>
      </c>
      <c r="X118" s="128">
        <v>45.09</v>
      </c>
      <c r="Y118" s="128">
        <v>45.74</v>
      </c>
      <c r="Z118" s="128">
        <v>46.37</v>
      </c>
      <c r="AB118" s="106" t="str">
        <f>TEXT(Z118,"##.0")</f>
        <v>46.4</v>
      </c>
    </row>
    <row r="120" spans="19:32" x14ac:dyDescent="0.25">
      <c r="S120" s="98" t="s">
        <v>100</v>
      </c>
      <c r="T120" s="109"/>
      <c r="U120" s="109"/>
      <c r="V120" s="109">
        <v>415</v>
      </c>
      <c r="W120" s="109">
        <v>565</v>
      </c>
      <c r="X120" s="109">
        <v>430</v>
      </c>
      <c r="Y120" s="109">
        <v>547</v>
      </c>
      <c r="Z120" s="109">
        <v>544</v>
      </c>
      <c r="AB120" s="106" t="str">
        <f>TEXT(Z120,"###,###")</f>
        <v>544</v>
      </c>
    </row>
    <row r="121" spans="19:32" x14ac:dyDescent="0.25">
      <c r="S121" s="98" t="s">
        <v>101</v>
      </c>
      <c r="T121" s="109"/>
      <c r="U121" s="109"/>
      <c r="V121" s="109">
        <v>30</v>
      </c>
      <c r="W121" s="109">
        <v>52</v>
      </c>
      <c r="X121" s="109">
        <v>38</v>
      </c>
      <c r="Y121" s="109">
        <v>55</v>
      </c>
      <c r="Z121" s="109">
        <v>54</v>
      </c>
      <c r="AB121" s="106" t="str">
        <f>TEXT(Z121,"###,###")</f>
        <v>54</v>
      </c>
    </row>
    <row r="122" spans="19:32" x14ac:dyDescent="0.25">
      <c r="S122" s="98" t="s">
        <v>102</v>
      </c>
      <c r="T122" s="109"/>
      <c r="U122" s="109"/>
      <c r="V122" s="109">
        <v>37</v>
      </c>
      <c r="W122" s="109">
        <v>57</v>
      </c>
      <c r="X122" s="109">
        <v>42</v>
      </c>
      <c r="Y122" s="109">
        <v>60</v>
      </c>
      <c r="Z122" s="109">
        <v>62</v>
      </c>
      <c r="AB122" s="106" t="str">
        <f>TEXT(Z122,"###,###")</f>
        <v>62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452</v>
      </c>
      <c r="W124" s="109">
        <v>622</v>
      </c>
      <c r="X124" s="109">
        <v>472</v>
      </c>
      <c r="Y124" s="109">
        <v>607</v>
      </c>
      <c r="Z124" s="109">
        <v>606</v>
      </c>
      <c r="AB124" s="106" t="str">
        <f>TEXT(Z124,"###,###")</f>
        <v>606</v>
      </c>
      <c r="AD124" s="124">
        <f>Z124/$Z$7*100</f>
        <v>92.097264437689972</v>
      </c>
    </row>
    <row r="125" spans="19:32" x14ac:dyDescent="0.25">
      <c r="S125" s="98" t="s">
        <v>104</v>
      </c>
      <c r="T125" s="109"/>
      <c r="U125" s="109"/>
      <c r="V125" s="109">
        <v>67</v>
      </c>
      <c r="W125" s="109">
        <v>109</v>
      </c>
      <c r="X125" s="109">
        <v>80</v>
      </c>
      <c r="Y125" s="109">
        <v>115</v>
      </c>
      <c r="Z125" s="109">
        <v>116</v>
      </c>
      <c r="AB125" s="106" t="str">
        <f>TEXT(Z125,"###,###")</f>
        <v>116</v>
      </c>
      <c r="AD125" s="124">
        <f>Z125/$Z$7*100</f>
        <v>17.62917933130699</v>
      </c>
    </row>
    <row r="127" spans="19:32" x14ac:dyDescent="0.25">
      <c r="S127" s="98" t="s">
        <v>105</v>
      </c>
      <c r="T127" s="109"/>
      <c r="U127" s="109"/>
      <c r="V127" s="109">
        <v>264</v>
      </c>
      <c r="W127" s="109">
        <v>400</v>
      </c>
      <c r="X127" s="109">
        <v>260</v>
      </c>
      <c r="Y127" s="109">
        <v>353</v>
      </c>
      <c r="Z127" s="109">
        <v>344</v>
      </c>
      <c r="AB127" s="106" t="str">
        <f>TEXT(Z127,"###,###")</f>
        <v>344</v>
      </c>
      <c r="AD127" s="124">
        <f>Z127/$Z$7*100</f>
        <v>52.27963525835866</v>
      </c>
    </row>
    <row r="128" spans="19:32" x14ac:dyDescent="0.25">
      <c r="S128" s="98" t="s">
        <v>106</v>
      </c>
      <c r="T128" s="109"/>
      <c r="U128" s="109"/>
      <c r="V128" s="109">
        <v>211</v>
      </c>
      <c r="W128" s="109">
        <v>284</v>
      </c>
      <c r="X128" s="109">
        <v>245</v>
      </c>
      <c r="Y128" s="109">
        <v>313</v>
      </c>
      <c r="Z128" s="109">
        <v>312</v>
      </c>
      <c r="AB128" s="106" t="str">
        <f>TEXT(Z128,"###,###")</f>
        <v>312</v>
      </c>
      <c r="AD128" s="124">
        <f>Z128/$Z$7*100</f>
        <v>47.416413373860181</v>
      </c>
    </row>
    <row r="130" spans="19:20" x14ac:dyDescent="0.25">
      <c r="S130" s="98" t="s">
        <v>158</v>
      </c>
      <c r="T130" s="124">
        <v>82.674772036474167</v>
      </c>
    </row>
    <row r="131" spans="19:20" x14ac:dyDescent="0.25">
      <c r="S131" s="98" t="s">
        <v>159</v>
      </c>
      <c r="T131" s="124">
        <v>8.2066869300911858</v>
      </c>
    </row>
    <row r="132" spans="19:20" x14ac:dyDescent="0.25">
      <c r="S132" s="98" t="s">
        <v>160</v>
      </c>
      <c r="T132" s="124">
        <v>9.4224924012158056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AB68E5-5AFC-447A-99AD-8B648A19E3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179D304-F187-45B3-B83F-386C2DFA1D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DB39B8-9AC7-40FD-8069-28A9B7037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8AD5570-0C76-488B-8F80-B7C1604904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E3E-49EF-4D0C-9236-1C94A4C0E12B}">
  <sheetPr codeName="Sheet70">
    <tabColor theme="4" tint="-0.249977111117893"/>
  </sheetPr>
  <dimension ref="A1:AF132"/>
  <sheetViews>
    <sheetView showGridLines="0" topLeftCell="A65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112</v>
      </c>
      <c r="T1" s="96"/>
      <c r="U1" s="96"/>
      <c r="V1" s="96"/>
      <c r="W1" s="96"/>
      <c r="X1" s="96"/>
      <c r="Y1" s="97" t="s">
        <v>142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112</v>
      </c>
      <c r="Y3" s="102" t="s">
        <v>142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13.6 Darwin,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84969</v>
      </c>
      <c r="W4" s="105">
        <v>88585</v>
      </c>
      <c r="X4" s="105">
        <v>84424</v>
      </c>
      <c r="Y4" s="105">
        <v>83704</v>
      </c>
      <c r="Z4" s="105">
        <v>89893</v>
      </c>
      <c r="AB4" s="106" t="str">
        <f>TEXT(Z4,"###,###")</f>
        <v>89,893</v>
      </c>
      <c r="AD4" s="107">
        <f>Z4/Y4-1</f>
        <v>7.3939118799579484E-2</v>
      </c>
      <c r="AF4" s="107">
        <f>Z4/V4-1</f>
        <v>5.7950546669961911E-2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45014</v>
      </c>
      <c r="W5" s="105">
        <v>46934</v>
      </c>
      <c r="X5" s="105">
        <v>43989</v>
      </c>
      <c r="Y5" s="105">
        <v>43898</v>
      </c>
      <c r="Z5" s="105">
        <v>46763</v>
      </c>
      <c r="AB5" s="106" t="str">
        <f>TEXT(Z5,"###,###")</f>
        <v>46,763</v>
      </c>
      <c r="AD5" s="107">
        <f t="shared" ref="AD5:AD9" si="0">Z5/Y5-1</f>
        <v>6.526493234315911E-2</v>
      </c>
      <c r="AF5" s="107">
        <f t="shared" ref="AF5:AF9" si="1">Z5/V5-1</f>
        <v>3.8854578575554299E-2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39955</v>
      </c>
      <c r="W6" s="105">
        <v>41647</v>
      </c>
      <c r="X6" s="105">
        <v>40439</v>
      </c>
      <c r="Y6" s="105">
        <v>39811</v>
      </c>
      <c r="Z6" s="105">
        <v>43063</v>
      </c>
      <c r="AB6" s="106" t="str">
        <f>TEXT(Z6,"###,###")</f>
        <v>43,063</v>
      </c>
      <c r="AD6" s="107">
        <f t="shared" si="0"/>
        <v>8.1685966190248926E-2</v>
      </c>
      <c r="AF6" s="107">
        <f t="shared" si="1"/>
        <v>7.7787510949818506E-2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55094</v>
      </c>
      <c r="W7" s="105">
        <v>57943</v>
      </c>
      <c r="X7" s="105">
        <v>54591</v>
      </c>
      <c r="Y7" s="105">
        <v>55716</v>
      </c>
      <c r="Z7" s="105">
        <v>55683</v>
      </c>
      <c r="AB7" s="106" t="str">
        <f>TEXT(Z7,"###,###")</f>
        <v>55,683</v>
      </c>
      <c r="AD7" s="107">
        <f t="shared" si="0"/>
        <v>-5.922894680163715E-4</v>
      </c>
      <c r="AF7" s="107">
        <f t="shared" si="1"/>
        <v>1.0690819326968359E-2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89,893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55,683</v>
      </c>
      <c r="P8" s="64"/>
      <c r="S8" s="104" t="s">
        <v>84</v>
      </c>
      <c r="T8" s="105"/>
      <c r="U8" s="105"/>
      <c r="V8" s="105">
        <v>49309.4</v>
      </c>
      <c r="W8" s="105">
        <v>49280.23</v>
      </c>
      <c r="X8" s="105">
        <v>49666.54</v>
      </c>
      <c r="Y8" s="105">
        <v>48420.34</v>
      </c>
      <c r="Z8" s="105">
        <v>49999</v>
      </c>
      <c r="AB8" s="106" t="str">
        <f>TEXT(Z8,"$###,###")</f>
        <v>$49,999</v>
      </c>
      <c r="AD8" s="107">
        <f t="shared" si="0"/>
        <v>3.2603240704216496E-2</v>
      </c>
      <c r="AF8" s="107">
        <f t="shared" si="1"/>
        <v>1.3985163072355311E-2</v>
      </c>
    </row>
    <row r="9" spans="1:32" x14ac:dyDescent="0.25">
      <c r="A9" s="29" t="s">
        <v>14</v>
      </c>
      <c r="B9" s="68"/>
      <c r="C9" s="69"/>
      <c r="D9" s="70">
        <f>AD104</f>
        <v>68.865206412067678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51.888368083616186</v>
      </c>
      <c r="P9" s="71" t="s">
        <v>85</v>
      </c>
      <c r="S9" s="104" t="s">
        <v>7</v>
      </c>
      <c r="T9" s="105"/>
      <c r="U9" s="105"/>
      <c r="V9" s="105">
        <v>3872171324</v>
      </c>
      <c r="W9" s="105">
        <v>4114710447</v>
      </c>
      <c r="X9" s="105">
        <v>3853926997</v>
      </c>
      <c r="Y9" s="105">
        <v>3886790191</v>
      </c>
      <c r="Z9" s="105">
        <v>4112266770</v>
      </c>
      <c r="AB9" s="106" t="str">
        <f>TEXT(Z9/1000000,"$#,###.0")&amp;" mil"</f>
        <v>$4,112.3 mil</v>
      </c>
      <c r="AD9" s="107">
        <f t="shared" si="0"/>
        <v>5.8010998258176905E-2</v>
      </c>
      <c r="AF9" s="107">
        <f t="shared" si="1"/>
        <v>6.2005377838493692E-2</v>
      </c>
    </row>
    <row r="10" spans="1:32" x14ac:dyDescent="0.25">
      <c r="A10" s="29" t="s">
        <v>17</v>
      </c>
      <c r="B10" s="68"/>
      <c r="C10" s="69"/>
      <c r="D10" s="70">
        <f>AD105</f>
        <v>25.565950630193672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48.005674981592229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87.753892570443398</v>
      </c>
      <c r="P11" s="71" t="s">
        <v>85</v>
      </c>
      <c r="S11" s="104" t="s">
        <v>29</v>
      </c>
      <c r="T11" s="109"/>
      <c r="U11" s="109"/>
      <c r="V11" s="109">
        <v>79462</v>
      </c>
      <c r="W11" s="109">
        <v>82958</v>
      </c>
      <c r="X11" s="109">
        <v>78526</v>
      </c>
      <c r="Y11" s="109">
        <v>77400</v>
      </c>
      <c r="Z11" s="109">
        <v>83069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4.3011332004381941</v>
      </c>
      <c r="P12" s="71" t="s">
        <v>85</v>
      </c>
      <c r="S12" s="104" t="s">
        <v>30</v>
      </c>
      <c r="T12" s="109"/>
      <c r="U12" s="109"/>
      <c r="V12" s="109">
        <v>5501</v>
      </c>
      <c r="W12" s="109">
        <v>5623</v>
      </c>
      <c r="X12" s="109">
        <v>5901</v>
      </c>
      <c r="Y12" s="109">
        <v>6313</v>
      </c>
      <c r="Z12" s="109">
        <v>6824</v>
      </c>
    </row>
    <row r="13" spans="1:32" ht="15" customHeight="1" x14ac:dyDescent="0.25">
      <c r="A13" s="29" t="s">
        <v>19</v>
      </c>
      <c r="B13" s="69"/>
      <c r="C13" s="69"/>
      <c r="D13" s="70">
        <f>AD108</f>
        <v>10.841778558953424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7.9593412711240417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15.041215667515825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39.7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23.742671843191349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24.092231440577525</v>
      </c>
      <c r="P15" s="71" t="s">
        <v>85</v>
      </c>
      <c r="S15" s="112" t="s">
        <v>61</v>
      </c>
      <c r="T15" s="112"/>
      <c r="U15" s="113"/>
      <c r="V15" s="113">
        <v>1598</v>
      </c>
      <c r="W15" s="113">
        <v>1725</v>
      </c>
      <c r="X15" s="113">
        <v>1442</v>
      </c>
      <c r="Y15" s="109">
        <v>1357</v>
      </c>
      <c r="Z15" s="109">
        <v>1342</v>
      </c>
      <c r="AB15" s="114">
        <f t="shared" ref="AB15:AB34" si="2">IF(Z15="np",0,Z15/$Z$34)</f>
        <v>1.4928859866730447E-2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45.51967338947415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75.907768559422479</v>
      </c>
      <c r="P16" s="36" t="s">
        <v>85</v>
      </c>
      <c r="S16" s="112" t="s">
        <v>62</v>
      </c>
      <c r="T16" s="112"/>
      <c r="U16" s="113"/>
      <c r="V16" s="113">
        <v>743</v>
      </c>
      <c r="W16" s="113">
        <v>856</v>
      </c>
      <c r="X16" s="113">
        <v>923</v>
      </c>
      <c r="Y16" s="109">
        <v>963</v>
      </c>
      <c r="Z16" s="109">
        <v>973</v>
      </c>
      <c r="AB16" s="114">
        <f t="shared" si="2"/>
        <v>1.0823979620215144E-2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2191</v>
      </c>
      <c r="W17" s="113">
        <v>2379</v>
      </c>
      <c r="X17" s="113">
        <v>2234</v>
      </c>
      <c r="Y17" s="109">
        <v>2045</v>
      </c>
      <c r="Z17" s="109">
        <v>2140</v>
      </c>
      <c r="AB17" s="114">
        <f t="shared" si="2"/>
        <v>2.3806080562446465E-2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806</v>
      </c>
      <c r="W18" s="113">
        <v>824</v>
      </c>
      <c r="X18" s="113">
        <v>802</v>
      </c>
      <c r="Y18" s="109">
        <v>819</v>
      </c>
      <c r="Z18" s="109">
        <v>793</v>
      </c>
      <c r="AB18" s="114">
        <f t="shared" si="2"/>
        <v>8.8215990121589E-3</v>
      </c>
    </row>
    <row r="19" spans="1:28" x14ac:dyDescent="0.25">
      <c r="A19" s="60" t="str">
        <f>$S$1&amp;" ("&amp;$V$2&amp;" to "&amp;$Z$2&amp;")"</f>
        <v>Darwin (2016-17 to 2020-21)</v>
      </c>
      <c r="B19" s="60"/>
      <c r="C19" s="60"/>
      <c r="D19" s="60"/>
      <c r="E19" s="60"/>
      <c r="F19" s="60"/>
      <c r="G19" s="60" t="str">
        <f>$S$1&amp;" ("&amp;$V$2&amp;" to "&amp;$Z$2&amp;")"</f>
        <v>Darwin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7498</v>
      </c>
      <c r="W19" s="113">
        <v>8041</v>
      </c>
      <c r="X19" s="113">
        <v>6531</v>
      </c>
      <c r="Y19" s="109">
        <v>5862</v>
      </c>
      <c r="Z19" s="109">
        <v>6296</v>
      </c>
      <c r="AB19" s="114">
        <f t="shared" si="2"/>
        <v>7.0038823935122868E-2</v>
      </c>
    </row>
    <row r="20" spans="1:28" x14ac:dyDescent="0.25">
      <c r="S20" s="112" t="s">
        <v>66</v>
      </c>
      <c r="T20" s="112"/>
      <c r="U20" s="113"/>
      <c r="V20" s="113">
        <v>1992</v>
      </c>
      <c r="W20" s="113">
        <v>1884</v>
      </c>
      <c r="X20" s="113">
        <v>1738</v>
      </c>
      <c r="Y20" s="109">
        <v>1752</v>
      </c>
      <c r="Z20" s="109">
        <v>1816</v>
      </c>
      <c r="AB20" s="114">
        <f t="shared" si="2"/>
        <v>2.0201795467945222E-2</v>
      </c>
    </row>
    <row r="21" spans="1:28" x14ac:dyDescent="0.25">
      <c r="S21" s="112" t="s">
        <v>67</v>
      </c>
      <c r="T21" s="112"/>
      <c r="U21" s="113"/>
      <c r="V21" s="113">
        <v>6236</v>
      </c>
      <c r="W21" s="113">
        <v>6710</v>
      </c>
      <c r="X21" s="113">
        <v>6307</v>
      </c>
      <c r="Y21" s="109">
        <v>6328</v>
      </c>
      <c r="Z21" s="109">
        <v>6752</v>
      </c>
      <c r="AB21" s="114">
        <f t="shared" si="2"/>
        <v>7.5111521475532017E-2</v>
      </c>
    </row>
    <row r="22" spans="1:28" x14ac:dyDescent="0.25">
      <c r="S22" s="112" t="s">
        <v>68</v>
      </c>
      <c r="T22" s="112"/>
      <c r="U22" s="113"/>
      <c r="V22" s="113">
        <v>8736</v>
      </c>
      <c r="W22" s="113">
        <v>9277</v>
      </c>
      <c r="X22" s="113">
        <v>8978</v>
      </c>
      <c r="Y22" s="109">
        <v>8989</v>
      </c>
      <c r="Z22" s="109">
        <v>10534</v>
      </c>
      <c r="AB22" s="114">
        <f t="shared" si="2"/>
        <v>0.11718376291813601</v>
      </c>
    </row>
    <row r="23" spans="1:28" x14ac:dyDescent="0.25">
      <c r="S23" s="112" t="s">
        <v>69</v>
      </c>
      <c r="T23" s="112"/>
      <c r="U23" s="113"/>
      <c r="V23" s="113">
        <v>2894</v>
      </c>
      <c r="W23" s="113">
        <v>2961</v>
      </c>
      <c r="X23" s="113">
        <v>3229</v>
      </c>
      <c r="Y23" s="109">
        <v>3388</v>
      </c>
      <c r="Z23" s="109">
        <v>3603</v>
      </c>
      <c r="AB23" s="114">
        <f t="shared" si="2"/>
        <v>4.0080985171259166E-2</v>
      </c>
    </row>
    <row r="24" spans="1:28" x14ac:dyDescent="0.25">
      <c r="S24" s="112" t="s">
        <v>70</v>
      </c>
      <c r="T24" s="112"/>
      <c r="U24" s="113"/>
      <c r="V24" s="113">
        <v>627</v>
      </c>
      <c r="W24" s="113">
        <v>684</v>
      </c>
      <c r="X24" s="113">
        <v>683</v>
      </c>
      <c r="Y24" s="109">
        <v>537</v>
      </c>
      <c r="Z24" s="109">
        <v>533</v>
      </c>
      <c r="AB24" s="114">
        <f t="shared" si="2"/>
        <v>5.9292714671887693E-3</v>
      </c>
    </row>
    <row r="25" spans="1:28" x14ac:dyDescent="0.25">
      <c r="S25" s="112" t="s">
        <v>71</v>
      </c>
      <c r="T25" s="112"/>
      <c r="U25" s="113"/>
      <c r="V25" s="113">
        <v>1516</v>
      </c>
      <c r="W25" s="113">
        <v>1645</v>
      </c>
      <c r="X25" s="113">
        <v>1460</v>
      </c>
      <c r="Y25" s="109">
        <v>1299</v>
      </c>
      <c r="Z25" s="109">
        <v>1284</v>
      </c>
      <c r="AB25" s="114">
        <f t="shared" si="2"/>
        <v>1.4283648337467878E-2</v>
      </c>
    </row>
    <row r="26" spans="1:28" x14ac:dyDescent="0.25">
      <c r="S26" s="112" t="s">
        <v>72</v>
      </c>
      <c r="T26" s="112"/>
      <c r="U26" s="113"/>
      <c r="V26" s="113">
        <v>1552</v>
      </c>
      <c r="W26" s="113">
        <v>1701</v>
      </c>
      <c r="X26" s="113">
        <v>1591</v>
      </c>
      <c r="Y26" s="109">
        <v>1532</v>
      </c>
      <c r="Z26" s="109">
        <v>1539</v>
      </c>
      <c r="AB26" s="114">
        <f t="shared" si="2"/>
        <v>1.7120354198880892E-2</v>
      </c>
    </row>
    <row r="27" spans="1:28" x14ac:dyDescent="0.25">
      <c r="S27" s="112" t="s">
        <v>73</v>
      </c>
      <c r="T27" s="112"/>
      <c r="U27" s="113"/>
      <c r="V27" s="113">
        <v>5322</v>
      </c>
      <c r="W27" s="113">
        <v>5448</v>
      </c>
      <c r="X27" s="113">
        <v>5159</v>
      </c>
      <c r="Y27" s="109">
        <v>5090</v>
      </c>
      <c r="Z27" s="109">
        <v>5588</v>
      </c>
      <c r="AB27" s="114">
        <f t="shared" si="2"/>
        <v>6.2162793543434972E-2</v>
      </c>
    </row>
    <row r="28" spans="1:28" x14ac:dyDescent="0.25">
      <c r="S28" s="112" t="s">
        <v>74</v>
      </c>
      <c r="T28" s="112"/>
      <c r="U28" s="113"/>
      <c r="V28" s="113">
        <v>7298</v>
      </c>
      <c r="W28" s="113">
        <v>7742</v>
      </c>
      <c r="X28" s="113">
        <v>7656</v>
      </c>
      <c r="Y28" s="109">
        <v>7184</v>
      </c>
      <c r="Z28" s="109">
        <v>7928</v>
      </c>
      <c r="AB28" s="114">
        <f t="shared" si="2"/>
        <v>8.8193741448166149E-2</v>
      </c>
    </row>
    <row r="29" spans="1:28" x14ac:dyDescent="0.25">
      <c r="S29" s="112" t="s">
        <v>75</v>
      </c>
      <c r="T29" s="112"/>
      <c r="U29" s="113"/>
      <c r="V29" s="113">
        <v>9341</v>
      </c>
      <c r="W29" s="113">
        <v>9462</v>
      </c>
      <c r="X29" s="113">
        <v>9441</v>
      </c>
      <c r="Y29" s="109">
        <v>9539</v>
      </c>
      <c r="Z29" s="109">
        <v>10029</v>
      </c>
      <c r="AB29" s="114">
        <f t="shared" si="2"/>
        <v>0.1115659728788671</v>
      </c>
    </row>
    <row r="30" spans="1:28" x14ac:dyDescent="0.25">
      <c r="S30" s="112" t="s">
        <v>76</v>
      </c>
      <c r="T30" s="112"/>
      <c r="U30" s="113"/>
      <c r="V30" s="113">
        <v>7124</v>
      </c>
      <c r="W30" s="113">
        <v>7774</v>
      </c>
      <c r="X30" s="113">
        <v>7239</v>
      </c>
      <c r="Y30" s="109">
        <v>7585</v>
      </c>
      <c r="Z30" s="109">
        <v>7683</v>
      </c>
      <c r="AB30" s="114">
        <f t="shared" si="2"/>
        <v>8.5468278953867369E-2</v>
      </c>
    </row>
    <row r="31" spans="1:28" x14ac:dyDescent="0.25">
      <c r="S31" s="112" t="s">
        <v>77</v>
      </c>
      <c r="T31" s="112"/>
      <c r="U31" s="113"/>
      <c r="V31" s="113">
        <v>5948</v>
      </c>
      <c r="W31" s="113">
        <v>6940</v>
      </c>
      <c r="X31" s="113">
        <v>10743</v>
      </c>
      <c r="Y31" s="109">
        <v>11752</v>
      </c>
      <c r="Z31" s="109">
        <v>13191</v>
      </c>
      <c r="AB31" s="114">
        <f t="shared" si="2"/>
        <v>0.14674112556038846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3304</v>
      </c>
      <c r="W32" s="113">
        <v>3630</v>
      </c>
      <c r="X32" s="113">
        <v>3511</v>
      </c>
      <c r="Y32" s="109">
        <v>2786</v>
      </c>
      <c r="Z32" s="109">
        <v>2912</v>
      </c>
      <c r="AB32" s="114">
        <f t="shared" si="2"/>
        <v>3.2394068503665469E-2</v>
      </c>
    </row>
    <row r="33" spans="19:32" x14ac:dyDescent="0.25">
      <c r="S33" s="112" t="s">
        <v>79</v>
      </c>
      <c r="T33" s="112"/>
      <c r="U33" s="113"/>
      <c r="V33" s="113">
        <v>2735</v>
      </c>
      <c r="W33" s="113">
        <v>2862</v>
      </c>
      <c r="X33" s="113">
        <v>2903</v>
      </c>
      <c r="Y33" s="109">
        <v>3245</v>
      </c>
      <c r="Z33" s="109">
        <v>3642</v>
      </c>
      <c r="AB33" s="114">
        <f t="shared" si="2"/>
        <v>4.0514834303004683E-2</v>
      </c>
    </row>
    <row r="34" spans="19:32" x14ac:dyDescent="0.25">
      <c r="S34" s="115" t="s">
        <v>53</v>
      </c>
      <c r="T34" s="115"/>
      <c r="U34" s="116"/>
      <c r="V34" s="116">
        <v>84965</v>
      </c>
      <c r="W34" s="116">
        <v>88585</v>
      </c>
      <c r="X34" s="116">
        <v>84430</v>
      </c>
      <c r="Y34" s="117">
        <v>83707</v>
      </c>
      <c r="Z34" s="117">
        <v>89893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44038</v>
      </c>
      <c r="W37" s="109">
        <v>46551</v>
      </c>
      <c r="X37" s="109">
        <v>42689</v>
      </c>
      <c r="Y37" s="109">
        <v>43663</v>
      </c>
      <c r="Z37" s="109">
        <v>42270</v>
      </c>
      <c r="AB37" s="129">
        <f>Z37/Z40*100</f>
        <v>75.907768559422479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11057</v>
      </c>
      <c r="W38" s="109">
        <v>11386</v>
      </c>
      <c r="X38" s="109">
        <v>11903</v>
      </c>
      <c r="Y38" s="109">
        <v>12050</v>
      </c>
      <c r="Z38" s="109">
        <v>13416</v>
      </c>
      <c r="AB38" s="129">
        <f>Z38/Z40*100</f>
        <v>24.092231440577525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55095</v>
      </c>
      <c r="W40" s="109">
        <v>57937</v>
      </c>
      <c r="X40" s="109">
        <v>54592</v>
      </c>
      <c r="Y40" s="109">
        <v>55713</v>
      </c>
      <c r="Z40" s="109">
        <v>55686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60</v>
      </c>
      <c r="W44" s="109">
        <v>68</v>
      </c>
      <c r="X44" s="109">
        <v>76</v>
      </c>
      <c r="Y44" s="109">
        <v>58</v>
      </c>
      <c r="Z44" s="109">
        <v>83</v>
      </c>
    </row>
    <row r="45" spans="19:32" x14ac:dyDescent="0.25">
      <c r="S45" s="112" t="s">
        <v>37</v>
      </c>
      <c r="T45" s="112"/>
      <c r="U45" s="109"/>
      <c r="V45" s="109">
        <v>654</v>
      </c>
      <c r="W45" s="109">
        <v>670</v>
      </c>
      <c r="X45" s="109">
        <v>631</v>
      </c>
      <c r="Y45" s="109">
        <v>644</v>
      </c>
      <c r="Z45" s="109">
        <v>682</v>
      </c>
    </row>
    <row r="46" spans="19:32" x14ac:dyDescent="0.25">
      <c r="S46" s="112" t="s">
        <v>38</v>
      </c>
      <c r="T46" s="112"/>
      <c r="U46" s="109"/>
      <c r="V46" s="109">
        <v>2130</v>
      </c>
      <c r="W46" s="109">
        <v>2228</v>
      </c>
      <c r="X46" s="109">
        <v>1880</v>
      </c>
      <c r="Y46" s="109">
        <v>1718</v>
      </c>
      <c r="Z46" s="109">
        <v>1988</v>
      </c>
    </row>
    <row r="47" spans="19:32" x14ac:dyDescent="0.25">
      <c r="S47" s="112" t="s">
        <v>39</v>
      </c>
      <c r="T47" s="112"/>
      <c r="U47" s="109"/>
      <c r="V47" s="109">
        <v>4454</v>
      </c>
      <c r="W47" s="109">
        <v>4586</v>
      </c>
      <c r="X47" s="109">
        <v>4176</v>
      </c>
      <c r="Y47" s="109">
        <v>3968</v>
      </c>
      <c r="Z47" s="109">
        <v>4319</v>
      </c>
    </row>
    <row r="48" spans="19:32" x14ac:dyDescent="0.25">
      <c r="S48" s="112" t="s">
        <v>40</v>
      </c>
      <c r="T48" s="112"/>
      <c r="U48" s="109"/>
      <c r="V48" s="109">
        <v>7786</v>
      </c>
      <c r="W48" s="109">
        <v>7955</v>
      </c>
      <c r="X48" s="109">
        <v>7398</v>
      </c>
      <c r="Y48" s="109">
        <v>7291</v>
      </c>
      <c r="Z48" s="109">
        <v>7868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6903</v>
      </c>
      <c r="W49" s="109">
        <v>7012</v>
      </c>
      <c r="X49" s="109">
        <v>6716</v>
      </c>
      <c r="Y49" s="109">
        <v>6826</v>
      </c>
      <c r="Z49" s="109">
        <v>7550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5050</v>
      </c>
      <c r="W50" s="109">
        <v>5381</v>
      </c>
      <c r="X50" s="109">
        <v>5250</v>
      </c>
      <c r="Y50" s="109">
        <v>5448</v>
      </c>
      <c r="Z50" s="109">
        <v>5677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4296</v>
      </c>
      <c r="W51" s="109">
        <v>4416</v>
      </c>
      <c r="X51" s="109">
        <v>4356</v>
      </c>
      <c r="Y51" s="109">
        <v>4288</v>
      </c>
      <c r="Z51" s="109">
        <v>4452</v>
      </c>
    </row>
    <row r="52" spans="1:26" ht="15" customHeight="1" x14ac:dyDescent="0.25">
      <c r="S52" s="112" t="s">
        <v>44</v>
      </c>
      <c r="T52" s="112"/>
      <c r="U52" s="109"/>
      <c r="V52" s="109">
        <v>3781</v>
      </c>
      <c r="W52" s="109">
        <v>4163</v>
      </c>
      <c r="X52" s="109">
        <v>3732</v>
      </c>
      <c r="Y52" s="109">
        <v>3772</v>
      </c>
      <c r="Z52" s="109">
        <v>3746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3364</v>
      </c>
      <c r="W53" s="109">
        <v>3446</v>
      </c>
      <c r="X53" s="109">
        <v>3203</v>
      </c>
      <c r="Y53" s="109">
        <v>3197</v>
      </c>
      <c r="Z53" s="109">
        <v>3366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2926</v>
      </c>
      <c r="W54" s="109">
        <v>3084</v>
      </c>
      <c r="X54" s="109">
        <v>2827</v>
      </c>
      <c r="Y54" s="109">
        <v>2868</v>
      </c>
      <c r="Z54" s="109">
        <v>2960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2016</v>
      </c>
      <c r="W55" s="109">
        <v>2105</v>
      </c>
      <c r="X55" s="109">
        <v>1948</v>
      </c>
      <c r="Y55" s="109">
        <v>2037</v>
      </c>
      <c r="Z55" s="109">
        <v>2126</v>
      </c>
    </row>
    <row r="56" spans="1:26" ht="15" customHeight="1" x14ac:dyDescent="0.25">
      <c r="S56" s="112" t="s">
        <v>48</v>
      </c>
      <c r="T56" s="112"/>
      <c r="U56" s="109"/>
      <c r="V56" s="109">
        <v>1047</v>
      </c>
      <c r="W56" s="109">
        <v>1170</v>
      </c>
      <c r="X56" s="109">
        <v>1143</v>
      </c>
      <c r="Y56" s="109">
        <v>1092</v>
      </c>
      <c r="Z56" s="109">
        <v>1189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419</v>
      </c>
      <c r="W57" s="109">
        <v>481</v>
      </c>
      <c r="X57" s="109">
        <v>465</v>
      </c>
      <c r="Y57" s="109">
        <v>494</v>
      </c>
      <c r="Z57" s="109">
        <v>517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97</v>
      </c>
      <c r="W58" s="109">
        <v>119</v>
      </c>
      <c r="X58" s="109">
        <v>139</v>
      </c>
      <c r="Y58" s="109">
        <v>156</v>
      </c>
      <c r="Z58" s="109">
        <v>181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35</v>
      </c>
      <c r="W59" s="109">
        <v>37</v>
      </c>
      <c r="X59" s="109">
        <v>34</v>
      </c>
      <c r="Y59" s="109">
        <v>42</v>
      </c>
      <c r="Z59" s="109">
        <v>43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15</v>
      </c>
      <c r="W60" s="109">
        <v>22</v>
      </c>
      <c r="X60" s="109">
        <v>17</v>
      </c>
      <c r="Y60" s="109">
        <v>14</v>
      </c>
      <c r="Z60" s="109">
        <v>16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45018</v>
      </c>
      <c r="W61" s="109">
        <v>46940</v>
      </c>
      <c r="X61" s="109">
        <v>43988</v>
      </c>
      <c r="Y61" s="109">
        <v>43894</v>
      </c>
      <c r="Z61" s="109">
        <v>46763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72</v>
      </c>
      <c r="W63" s="109">
        <v>78</v>
      </c>
      <c r="X63" s="109">
        <v>0</v>
      </c>
      <c r="Y63" s="109">
        <v>68</v>
      </c>
      <c r="Z63" s="109">
        <v>84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772</v>
      </c>
      <c r="W64" s="109">
        <v>842</v>
      </c>
      <c r="X64" s="109">
        <v>6</v>
      </c>
      <c r="Y64" s="109">
        <v>698</v>
      </c>
      <c r="Z64" s="109">
        <v>824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2010</v>
      </c>
      <c r="W65" s="109">
        <v>2195</v>
      </c>
      <c r="X65" s="109">
        <v>14</v>
      </c>
      <c r="Y65" s="109">
        <v>1809</v>
      </c>
      <c r="Z65" s="109">
        <v>2022</v>
      </c>
    </row>
    <row r="66" spans="1:26" x14ac:dyDescent="0.25">
      <c r="S66" s="112" t="s">
        <v>39</v>
      </c>
      <c r="T66" s="112"/>
      <c r="U66" s="109"/>
      <c r="V66" s="109">
        <v>4426</v>
      </c>
      <c r="W66" s="109">
        <v>4360</v>
      </c>
      <c r="X66" s="109">
        <v>24</v>
      </c>
      <c r="Y66" s="109">
        <v>3551</v>
      </c>
      <c r="Z66" s="109">
        <v>3887</v>
      </c>
    </row>
    <row r="67" spans="1:26" x14ac:dyDescent="0.25">
      <c r="S67" s="112" t="s">
        <v>40</v>
      </c>
      <c r="T67" s="112"/>
      <c r="U67" s="109"/>
      <c r="V67" s="109">
        <v>7380</v>
      </c>
      <c r="W67" s="109">
        <v>7311</v>
      </c>
      <c r="X67" s="109">
        <v>50</v>
      </c>
      <c r="Y67" s="109">
        <v>6858</v>
      </c>
      <c r="Z67" s="109">
        <v>7513</v>
      </c>
    </row>
    <row r="68" spans="1:26" x14ac:dyDescent="0.25">
      <c r="S68" s="112" t="s">
        <v>41</v>
      </c>
      <c r="T68" s="112"/>
      <c r="U68" s="109"/>
      <c r="V68" s="109">
        <v>5824</v>
      </c>
      <c r="W68" s="109">
        <v>6152</v>
      </c>
      <c r="X68" s="109">
        <v>41</v>
      </c>
      <c r="Y68" s="109">
        <v>6219</v>
      </c>
      <c r="Z68" s="109">
        <v>6888</v>
      </c>
    </row>
    <row r="69" spans="1:26" x14ac:dyDescent="0.25">
      <c r="S69" s="112" t="s">
        <v>42</v>
      </c>
      <c r="T69" s="112"/>
      <c r="U69" s="109"/>
      <c r="V69" s="109">
        <v>4233</v>
      </c>
      <c r="W69" s="109">
        <v>4436</v>
      </c>
      <c r="X69" s="109">
        <v>25</v>
      </c>
      <c r="Y69" s="109">
        <v>4654</v>
      </c>
      <c r="Z69" s="109">
        <v>5066</v>
      </c>
    </row>
    <row r="70" spans="1:26" x14ac:dyDescent="0.25">
      <c r="S70" s="112" t="s">
        <v>43</v>
      </c>
      <c r="T70" s="112"/>
      <c r="U70" s="109"/>
      <c r="V70" s="109">
        <v>3494</v>
      </c>
      <c r="W70" s="109">
        <v>3962</v>
      </c>
      <c r="X70" s="109">
        <v>29</v>
      </c>
      <c r="Y70" s="109">
        <v>3770</v>
      </c>
      <c r="Z70" s="109">
        <v>4104</v>
      </c>
    </row>
    <row r="71" spans="1:26" x14ac:dyDescent="0.25">
      <c r="S71" s="112" t="s">
        <v>44</v>
      </c>
      <c r="T71" s="112"/>
      <c r="U71" s="109"/>
      <c r="V71" s="109">
        <v>3400</v>
      </c>
      <c r="W71" s="109">
        <v>3593</v>
      </c>
      <c r="X71" s="109">
        <v>29</v>
      </c>
      <c r="Y71" s="109">
        <v>3399</v>
      </c>
      <c r="Z71" s="109">
        <v>3441</v>
      </c>
    </row>
    <row r="72" spans="1:26" x14ac:dyDescent="0.25">
      <c r="S72" s="112" t="s">
        <v>45</v>
      </c>
      <c r="T72" s="112"/>
      <c r="U72" s="109"/>
      <c r="V72" s="109">
        <v>3079</v>
      </c>
      <c r="W72" s="109">
        <v>3005</v>
      </c>
      <c r="X72" s="109">
        <v>58</v>
      </c>
      <c r="Y72" s="109">
        <v>3004</v>
      </c>
      <c r="Z72" s="109">
        <v>3217</v>
      </c>
    </row>
    <row r="73" spans="1:26" x14ac:dyDescent="0.25">
      <c r="S73" s="112" t="s">
        <v>46</v>
      </c>
      <c r="T73" s="112"/>
      <c r="U73" s="109"/>
      <c r="V73" s="109">
        <v>2496</v>
      </c>
      <c r="W73" s="109">
        <v>2701</v>
      </c>
      <c r="X73" s="109">
        <v>39</v>
      </c>
      <c r="Y73" s="109">
        <v>2550</v>
      </c>
      <c r="Z73" s="109">
        <v>2596</v>
      </c>
    </row>
    <row r="74" spans="1:26" x14ac:dyDescent="0.25">
      <c r="S74" s="112" t="s">
        <v>47</v>
      </c>
      <c r="T74" s="112"/>
      <c r="U74" s="109"/>
      <c r="V74" s="109">
        <v>1633</v>
      </c>
      <c r="W74" s="109">
        <v>1720</v>
      </c>
      <c r="X74" s="109">
        <v>27</v>
      </c>
      <c r="Y74" s="109">
        <v>1826</v>
      </c>
      <c r="Z74" s="109">
        <v>1940</v>
      </c>
    </row>
    <row r="75" spans="1:26" x14ac:dyDescent="0.25">
      <c r="S75" s="112" t="s">
        <v>48</v>
      </c>
      <c r="T75" s="112"/>
      <c r="U75" s="109"/>
      <c r="V75" s="109">
        <v>780</v>
      </c>
      <c r="W75" s="109">
        <v>840</v>
      </c>
      <c r="X75" s="109">
        <v>19</v>
      </c>
      <c r="Y75" s="109">
        <v>954</v>
      </c>
      <c r="Z75" s="109">
        <v>954</v>
      </c>
    </row>
    <row r="76" spans="1:26" x14ac:dyDescent="0.25">
      <c r="S76" s="112" t="s">
        <v>49</v>
      </c>
      <c r="T76" s="112"/>
      <c r="U76" s="109"/>
      <c r="V76" s="109">
        <v>273</v>
      </c>
      <c r="W76" s="109">
        <v>330</v>
      </c>
      <c r="X76" s="109">
        <v>9</v>
      </c>
      <c r="Y76" s="109">
        <v>321</v>
      </c>
      <c r="Z76" s="109">
        <v>389</v>
      </c>
    </row>
    <row r="77" spans="1:26" x14ac:dyDescent="0.25">
      <c r="S77" s="112" t="s">
        <v>50</v>
      </c>
      <c r="T77" s="112"/>
      <c r="U77" s="109"/>
      <c r="V77" s="109">
        <v>62</v>
      </c>
      <c r="W77" s="109">
        <v>57</v>
      </c>
      <c r="X77" s="109">
        <v>0</v>
      </c>
      <c r="Y77" s="109">
        <v>92</v>
      </c>
      <c r="Z77" s="109">
        <v>99</v>
      </c>
    </row>
    <row r="78" spans="1:26" x14ac:dyDescent="0.25">
      <c r="S78" s="112" t="s">
        <v>51</v>
      </c>
      <c r="T78" s="112"/>
      <c r="U78" s="109"/>
      <c r="V78" s="109">
        <v>13</v>
      </c>
      <c r="W78" s="109">
        <v>21</v>
      </c>
      <c r="X78" s="109">
        <v>0</v>
      </c>
      <c r="Y78" s="109">
        <v>26</v>
      </c>
      <c r="Z78" s="109">
        <v>26</v>
      </c>
    </row>
    <row r="79" spans="1:26" x14ac:dyDescent="0.25">
      <c r="S79" s="112" t="s">
        <v>52</v>
      </c>
      <c r="T79" s="112"/>
      <c r="U79" s="109"/>
      <c r="V79" s="109">
        <v>17</v>
      </c>
      <c r="W79" s="109">
        <v>26</v>
      </c>
      <c r="X79" s="109">
        <v>0</v>
      </c>
      <c r="Y79" s="109">
        <v>22</v>
      </c>
      <c r="Z79" s="109">
        <v>13</v>
      </c>
    </row>
    <row r="80" spans="1:26" x14ac:dyDescent="0.25">
      <c r="S80" s="115" t="s">
        <v>53</v>
      </c>
      <c r="T80" s="115"/>
      <c r="U80" s="109"/>
      <c r="V80" s="109">
        <v>39954</v>
      </c>
      <c r="W80" s="109">
        <v>41646</v>
      </c>
      <c r="X80" s="109">
        <v>375</v>
      </c>
      <c r="Y80" s="109">
        <v>39815</v>
      </c>
      <c r="Z80" s="109">
        <v>43063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3660</v>
      </c>
      <c r="W83" s="109">
        <v>3864</v>
      </c>
      <c r="X83" s="109">
        <v>3576</v>
      </c>
      <c r="Y83" s="109">
        <v>3552</v>
      </c>
      <c r="Z83" s="109">
        <v>3543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4360</v>
      </c>
      <c r="W84" s="109">
        <v>4632</v>
      </c>
      <c r="X84" s="109">
        <v>4426</v>
      </c>
      <c r="Y84" s="109">
        <v>4469</v>
      </c>
      <c r="Z84" s="109">
        <v>4543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5516</v>
      </c>
      <c r="W85" s="109">
        <v>5465</v>
      </c>
      <c r="X85" s="109">
        <v>5078</v>
      </c>
      <c r="Y85" s="109">
        <v>4998</v>
      </c>
      <c r="Z85" s="109">
        <v>4893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89,893</v>
      </c>
      <c r="D86" s="93">
        <f t="shared" ref="D86:D91" si="4">AD4</f>
        <v>7.3939118799579484E-2</v>
      </c>
      <c r="E86" s="94">
        <f t="shared" ref="E86:E91" si="5">AD4</f>
        <v>7.3939118799579484E-2</v>
      </c>
      <c r="F86" s="93">
        <f t="shared" ref="F86:F91" si="6">AF4</f>
        <v>5.7950546669961911E-2</v>
      </c>
      <c r="G86" s="94">
        <f t="shared" ref="G86:G91" si="7">AF4</f>
        <v>5.7950546669961911E-2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2883</v>
      </c>
      <c r="W86" s="109">
        <v>3278</v>
      </c>
      <c r="X86" s="109">
        <v>3147</v>
      </c>
      <c r="Y86" s="109">
        <v>3427</v>
      </c>
      <c r="Z86" s="109">
        <v>3481</v>
      </c>
    </row>
    <row r="87" spans="1:30" ht="15" customHeight="1" x14ac:dyDescent="0.25">
      <c r="A87" s="95" t="s">
        <v>4</v>
      </c>
      <c r="B87" s="48"/>
      <c r="C87" s="56" t="str">
        <f t="shared" si="3"/>
        <v>46,763</v>
      </c>
      <c r="D87" s="93">
        <f t="shared" si="4"/>
        <v>6.526493234315911E-2</v>
      </c>
      <c r="E87" s="94">
        <f t="shared" si="5"/>
        <v>6.526493234315911E-2</v>
      </c>
      <c r="F87" s="93">
        <f t="shared" si="6"/>
        <v>3.8854578575554299E-2</v>
      </c>
      <c r="G87" s="94">
        <f t="shared" si="7"/>
        <v>3.8854578575554299E-2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1554</v>
      </c>
      <c r="W87" s="109">
        <v>1686</v>
      </c>
      <c r="X87" s="109">
        <v>1639</v>
      </c>
      <c r="Y87" s="109">
        <v>1666</v>
      </c>
      <c r="Z87" s="109">
        <v>1748</v>
      </c>
    </row>
    <row r="88" spans="1:30" ht="15" customHeight="1" x14ac:dyDescent="0.25">
      <c r="A88" s="95" t="s">
        <v>5</v>
      </c>
      <c r="B88" s="48"/>
      <c r="C88" s="56" t="str">
        <f t="shared" si="3"/>
        <v>43,063</v>
      </c>
      <c r="D88" s="93">
        <f t="shared" si="4"/>
        <v>8.1685966190248926E-2</v>
      </c>
      <c r="E88" s="94">
        <f t="shared" si="5"/>
        <v>8.1685966190248926E-2</v>
      </c>
      <c r="F88" s="93">
        <f t="shared" si="6"/>
        <v>7.7787510949818506E-2</v>
      </c>
      <c r="G88" s="94">
        <f t="shared" si="7"/>
        <v>7.7787510949818506E-2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1129</v>
      </c>
      <c r="W88" s="109">
        <v>1211</v>
      </c>
      <c r="X88" s="109">
        <v>1242</v>
      </c>
      <c r="Y88" s="109">
        <v>1268</v>
      </c>
      <c r="Z88" s="109">
        <v>1293</v>
      </c>
    </row>
    <row r="89" spans="1:30" ht="15" customHeight="1" x14ac:dyDescent="0.25">
      <c r="A89" s="48" t="s">
        <v>6</v>
      </c>
      <c r="B89" s="48"/>
      <c r="C89" s="56" t="str">
        <f t="shared" si="3"/>
        <v>55,683</v>
      </c>
      <c r="D89" s="93">
        <f t="shared" si="4"/>
        <v>-5.922894680163715E-4</v>
      </c>
      <c r="E89" s="94">
        <f t="shared" si="5"/>
        <v>-5.922894680163715E-4</v>
      </c>
      <c r="F89" s="93">
        <f t="shared" si="6"/>
        <v>1.0690819326968359E-2</v>
      </c>
      <c r="G89" s="94">
        <f t="shared" si="7"/>
        <v>1.0690819326968359E-2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1909</v>
      </c>
      <c r="W89" s="109">
        <v>1922</v>
      </c>
      <c r="X89" s="109">
        <v>1858</v>
      </c>
      <c r="Y89" s="109">
        <v>1816</v>
      </c>
      <c r="Z89" s="109">
        <v>1849</v>
      </c>
    </row>
    <row r="90" spans="1:30" ht="15" customHeight="1" x14ac:dyDescent="0.25">
      <c r="A90" s="48" t="s">
        <v>98</v>
      </c>
      <c r="B90" s="48"/>
      <c r="C90" s="56" t="str">
        <f t="shared" si="3"/>
        <v>$49,999</v>
      </c>
      <c r="D90" s="93">
        <f t="shared" si="4"/>
        <v>3.2603240704216496E-2</v>
      </c>
      <c r="E90" s="94">
        <f t="shared" si="5"/>
        <v>3.2603240704216496E-2</v>
      </c>
      <c r="F90" s="93">
        <f t="shared" si="6"/>
        <v>1.3985163072355311E-2</v>
      </c>
      <c r="G90" s="94">
        <f t="shared" si="7"/>
        <v>1.3985163072355311E-2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3207</v>
      </c>
      <c r="W90" s="109">
        <v>3369</v>
      </c>
      <c r="X90" s="109">
        <v>2993</v>
      </c>
      <c r="Y90" s="109">
        <v>3101</v>
      </c>
      <c r="Z90" s="109">
        <v>2996</v>
      </c>
    </row>
    <row r="91" spans="1:30" ht="15" customHeight="1" x14ac:dyDescent="0.25">
      <c r="A91" s="48" t="s">
        <v>7</v>
      </c>
      <c r="B91" s="48"/>
      <c r="C91" s="56" t="str">
        <f t="shared" si="3"/>
        <v>$4,112.3 mil</v>
      </c>
      <c r="D91" s="93">
        <f t="shared" si="4"/>
        <v>5.8010998258176905E-2</v>
      </c>
      <c r="E91" s="94">
        <f t="shared" si="5"/>
        <v>5.8010998258176905E-2</v>
      </c>
      <c r="F91" s="93">
        <f t="shared" si="6"/>
        <v>6.2005377838493692E-2</v>
      </c>
      <c r="G91" s="94">
        <f t="shared" si="7"/>
        <v>6.2005377838493692E-2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29598</v>
      </c>
      <c r="W91" s="109">
        <v>30963</v>
      </c>
      <c r="X91" s="109">
        <v>28661</v>
      </c>
      <c r="Y91" s="109">
        <v>29206</v>
      </c>
      <c r="Z91" s="109">
        <v>28891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2584</v>
      </c>
      <c r="W93" s="109">
        <v>2749</v>
      </c>
      <c r="X93" s="109">
        <v>2651</v>
      </c>
      <c r="Y93" s="109">
        <v>2687</v>
      </c>
      <c r="Z93" s="109">
        <v>2756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5769</v>
      </c>
      <c r="W94" s="109">
        <v>6132</v>
      </c>
      <c r="X94" s="109">
        <v>6213</v>
      </c>
      <c r="Y94" s="109">
        <v>6458</v>
      </c>
      <c r="Z94" s="109">
        <v>6703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824</v>
      </c>
      <c r="W95" s="109">
        <v>845</v>
      </c>
      <c r="X95" s="109">
        <v>833</v>
      </c>
      <c r="Y95" s="109">
        <v>859</v>
      </c>
      <c r="Z95" s="109">
        <v>881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3730</v>
      </c>
      <c r="W96" s="109">
        <v>4219</v>
      </c>
      <c r="X96" s="109">
        <v>4055</v>
      </c>
      <c r="Y96" s="109">
        <v>4308</v>
      </c>
      <c r="Z96" s="109">
        <v>4587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4947</v>
      </c>
      <c r="W97" s="109">
        <v>5014</v>
      </c>
      <c r="X97" s="109">
        <v>4895</v>
      </c>
      <c r="Y97" s="109">
        <v>4752</v>
      </c>
      <c r="Z97" s="109">
        <v>4718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1856</v>
      </c>
      <c r="W98" s="109">
        <v>1976</v>
      </c>
      <c r="X98" s="109">
        <v>1858</v>
      </c>
      <c r="Y98" s="109">
        <v>1907</v>
      </c>
      <c r="Z98" s="109">
        <v>1900</v>
      </c>
    </row>
    <row r="99" spans="1:32" ht="15" customHeight="1" x14ac:dyDescent="0.25">
      <c r="S99" s="112" t="s">
        <v>132</v>
      </c>
      <c r="T99" s="112"/>
      <c r="U99" s="109"/>
      <c r="V99" s="109">
        <v>185</v>
      </c>
      <c r="W99" s="109">
        <v>211</v>
      </c>
      <c r="X99" s="109">
        <v>187</v>
      </c>
      <c r="Y99" s="109">
        <v>195</v>
      </c>
      <c r="Z99" s="109">
        <v>202</v>
      </c>
    </row>
    <row r="100" spans="1:32" ht="15" customHeight="1" x14ac:dyDescent="0.25">
      <c r="S100" s="112" t="s">
        <v>58</v>
      </c>
      <c r="T100" s="112"/>
      <c r="U100" s="109"/>
      <c r="V100" s="109">
        <v>1803</v>
      </c>
      <c r="W100" s="109">
        <v>1813</v>
      </c>
      <c r="X100" s="109">
        <v>1831</v>
      </c>
      <c r="Y100" s="109">
        <v>1825</v>
      </c>
      <c r="Z100" s="109">
        <v>1745</v>
      </c>
    </row>
    <row r="101" spans="1:32" x14ac:dyDescent="0.25">
      <c r="A101" s="16"/>
      <c r="S101" s="115" t="s">
        <v>53</v>
      </c>
      <c r="T101" s="115"/>
      <c r="U101" s="109"/>
      <c r="V101" s="109">
        <v>25494</v>
      </c>
      <c r="W101" s="109">
        <v>26974</v>
      </c>
      <c r="X101" s="109">
        <v>25937</v>
      </c>
      <c r="Y101" s="109">
        <v>26509</v>
      </c>
      <c r="Z101" s="109">
        <v>26734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59776</v>
      </c>
      <c r="W104" s="109">
        <v>62282</v>
      </c>
      <c r="X104" s="109">
        <v>59277</v>
      </c>
      <c r="Y104" s="109">
        <v>61905</v>
      </c>
      <c r="Z104" s="109">
        <v>61905</v>
      </c>
      <c r="AB104" s="106" t="str">
        <f>TEXT(Z104,"###,###")</f>
        <v>61,905</v>
      </c>
      <c r="AD104" s="127">
        <f>Z104/($Z$4)*100</f>
        <v>68.865206412067678</v>
      </c>
      <c r="AF104" s="106"/>
    </row>
    <row r="105" spans="1:32" x14ac:dyDescent="0.25">
      <c r="S105" s="112" t="s">
        <v>17</v>
      </c>
      <c r="T105" s="112"/>
      <c r="U105" s="109"/>
      <c r="V105" s="109">
        <v>17706</v>
      </c>
      <c r="W105" s="109">
        <v>18189</v>
      </c>
      <c r="X105" s="109">
        <v>21080</v>
      </c>
      <c r="Y105" s="109">
        <v>21966</v>
      </c>
      <c r="Z105" s="109">
        <v>22982</v>
      </c>
      <c r="AB105" s="106" t="str">
        <f>TEXT(Z105,"###,###")</f>
        <v>22,982</v>
      </c>
      <c r="AD105" s="127">
        <f>Z105/($Z$4)*100</f>
        <v>25.565950630193672</v>
      </c>
      <c r="AF105" s="106"/>
    </row>
    <row r="106" spans="1:32" x14ac:dyDescent="0.25">
      <c r="S106" s="115" t="s">
        <v>53</v>
      </c>
      <c r="T106" s="115"/>
      <c r="U106" s="117"/>
      <c r="V106" s="117">
        <v>77482</v>
      </c>
      <c r="W106" s="117">
        <v>80471</v>
      </c>
      <c r="X106" s="117">
        <v>80357</v>
      </c>
      <c r="Y106" s="117">
        <v>83871</v>
      </c>
      <c r="Z106" s="117">
        <v>84887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8584</v>
      </c>
      <c r="W108" s="109">
        <v>9942</v>
      </c>
      <c r="X108" s="109">
        <v>8615</v>
      </c>
      <c r="Y108" s="109">
        <v>9489</v>
      </c>
      <c r="Z108" s="109">
        <v>9746</v>
      </c>
      <c r="AB108" s="106" t="str">
        <f>TEXT(Z108,"###,###")</f>
        <v>9,746</v>
      </c>
      <c r="AD108" s="127">
        <f>Z108/($Z$4)*100</f>
        <v>10.841778558953424</v>
      </c>
      <c r="AF108" s="106"/>
    </row>
    <row r="109" spans="1:32" x14ac:dyDescent="0.25">
      <c r="S109" s="112" t="s">
        <v>20</v>
      </c>
      <c r="T109" s="112"/>
      <c r="U109" s="109"/>
      <c r="V109" s="109">
        <v>11179</v>
      </c>
      <c r="W109" s="109">
        <v>11292</v>
      </c>
      <c r="X109" s="109">
        <v>10841</v>
      </c>
      <c r="Y109" s="109">
        <v>11243</v>
      </c>
      <c r="Z109" s="109">
        <v>13521</v>
      </c>
      <c r="AB109" s="106" t="str">
        <f>TEXT(Z109,"###,###")</f>
        <v>13,521</v>
      </c>
      <c r="AD109" s="127">
        <f>Z109/($Z$4)*100</f>
        <v>15.041215667515825</v>
      </c>
      <c r="AF109" s="106"/>
    </row>
    <row r="110" spans="1:32" x14ac:dyDescent="0.25">
      <c r="S110" s="112" t="s">
        <v>21</v>
      </c>
      <c r="T110" s="112"/>
      <c r="U110" s="109"/>
      <c r="V110" s="109">
        <v>21810</v>
      </c>
      <c r="W110" s="109">
        <v>23206</v>
      </c>
      <c r="X110" s="109">
        <v>20808</v>
      </c>
      <c r="Y110" s="109">
        <v>19783</v>
      </c>
      <c r="Z110" s="109">
        <v>21343</v>
      </c>
      <c r="AB110" s="106" t="str">
        <f>TEXT(Z110,"###,###")</f>
        <v>21,343</v>
      </c>
      <c r="AD110" s="127">
        <f>Z110/($Z$4)*100</f>
        <v>23.742671843191349</v>
      </c>
      <c r="AF110" s="106"/>
    </row>
    <row r="111" spans="1:32" x14ac:dyDescent="0.25">
      <c r="S111" s="112" t="s">
        <v>22</v>
      </c>
      <c r="T111" s="112"/>
      <c r="U111" s="109"/>
      <c r="V111" s="109">
        <v>36306</v>
      </c>
      <c r="W111" s="109">
        <v>36373</v>
      </c>
      <c r="X111" s="109">
        <v>40129</v>
      </c>
      <c r="Y111" s="109">
        <v>39020</v>
      </c>
      <c r="Z111" s="109">
        <v>40919</v>
      </c>
      <c r="AB111" s="106" t="str">
        <f>TEXT(Z111,"###,###")</f>
        <v>40,919</v>
      </c>
      <c r="AD111" s="127">
        <f>Z111/($Z$4)*100</f>
        <v>45.51967338947415</v>
      </c>
      <c r="AF111" s="106"/>
    </row>
    <row r="112" spans="1:32" x14ac:dyDescent="0.25">
      <c r="S112" s="115" t="s">
        <v>53</v>
      </c>
      <c r="T112" s="115"/>
      <c r="U112" s="109"/>
      <c r="V112" s="109">
        <v>84969</v>
      </c>
      <c r="W112" s="109">
        <v>88586</v>
      </c>
      <c r="X112" s="109">
        <v>84428</v>
      </c>
      <c r="Y112" s="109">
        <v>83709</v>
      </c>
      <c r="Z112" s="109">
        <v>89893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38.909999999999997</v>
      </c>
      <c r="W118" s="128">
        <v>39.18</v>
      </c>
      <c r="X118" s="128">
        <v>39.28</v>
      </c>
      <c r="Y118" s="128">
        <v>39.549999999999997</v>
      </c>
      <c r="Z118" s="128">
        <v>39.67</v>
      </c>
      <c r="AB118" s="106" t="str">
        <f>TEXT(Z118,"##.0")</f>
        <v>39.7</v>
      </c>
    </row>
    <row r="120" spans="19:32" x14ac:dyDescent="0.25">
      <c r="S120" s="98" t="s">
        <v>100</v>
      </c>
      <c r="T120" s="109"/>
      <c r="U120" s="109"/>
      <c r="V120" s="109">
        <v>49589</v>
      </c>
      <c r="W120" s="109">
        <v>52312</v>
      </c>
      <c r="X120" s="109">
        <v>48688</v>
      </c>
      <c r="Y120" s="109">
        <v>49404</v>
      </c>
      <c r="Z120" s="109">
        <v>48864</v>
      </c>
      <c r="AB120" s="106" t="str">
        <f>TEXT(Z120,"###,###")</f>
        <v>48,864</v>
      </c>
    </row>
    <row r="121" spans="19:32" x14ac:dyDescent="0.25">
      <c r="S121" s="98" t="s">
        <v>101</v>
      </c>
      <c r="T121" s="109"/>
      <c r="U121" s="109"/>
      <c r="V121" s="109">
        <v>2356</v>
      </c>
      <c r="W121" s="109">
        <v>2390</v>
      </c>
      <c r="X121" s="109">
        <v>2363</v>
      </c>
      <c r="Y121" s="109">
        <v>2484</v>
      </c>
      <c r="Z121" s="109">
        <v>2395</v>
      </c>
      <c r="AB121" s="106" t="str">
        <f>TEXT(Z121,"###,###")</f>
        <v>2,395</v>
      </c>
    </row>
    <row r="122" spans="19:32" x14ac:dyDescent="0.25">
      <c r="S122" s="98" t="s">
        <v>102</v>
      </c>
      <c r="T122" s="109"/>
      <c r="U122" s="109"/>
      <c r="V122" s="109">
        <v>3146</v>
      </c>
      <c r="W122" s="109">
        <v>3230</v>
      </c>
      <c r="X122" s="109">
        <v>3538</v>
      </c>
      <c r="Y122" s="109">
        <v>3824</v>
      </c>
      <c r="Z122" s="109">
        <v>4432</v>
      </c>
      <c r="AB122" s="106" t="str">
        <f>TEXT(Z122,"###,###")</f>
        <v>4,432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52735</v>
      </c>
      <c r="W124" s="109">
        <v>55542</v>
      </c>
      <c r="X124" s="109">
        <v>52226</v>
      </c>
      <c r="Y124" s="109">
        <v>53228</v>
      </c>
      <c r="Z124" s="109">
        <v>53296</v>
      </c>
      <c r="AB124" s="106" t="str">
        <f>TEXT(Z124,"###,###")</f>
        <v>53,296</v>
      </c>
      <c r="AD124" s="124">
        <f>Z124/$Z$7*100</f>
        <v>95.713233841567444</v>
      </c>
    </row>
    <row r="125" spans="19:32" x14ac:dyDescent="0.25">
      <c r="S125" s="98" t="s">
        <v>104</v>
      </c>
      <c r="T125" s="109"/>
      <c r="U125" s="109"/>
      <c r="V125" s="109">
        <v>5502</v>
      </c>
      <c r="W125" s="109">
        <v>5620</v>
      </c>
      <c r="X125" s="109">
        <v>5901</v>
      </c>
      <c r="Y125" s="109">
        <v>6308</v>
      </c>
      <c r="Z125" s="109">
        <v>6827</v>
      </c>
      <c r="AB125" s="106" t="str">
        <f>TEXT(Z125,"###,###")</f>
        <v>6,827</v>
      </c>
      <c r="AD125" s="124">
        <f>Z125/$Z$7*100</f>
        <v>12.260474471562237</v>
      </c>
    </row>
    <row r="127" spans="19:32" x14ac:dyDescent="0.25">
      <c r="S127" s="98" t="s">
        <v>105</v>
      </c>
      <c r="T127" s="109"/>
      <c r="U127" s="109"/>
      <c r="V127" s="109">
        <v>29597</v>
      </c>
      <c r="W127" s="109">
        <v>30966</v>
      </c>
      <c r="X127" s="109">
        <v>28657</v>
      </c>
      <c r="Y127" s="109">
        <v>29204</v>
      </c>
      <c r="Z127" s="109">
        <v>28893</v>
      </c>
      <c r="AB127" s="106" t="str">
        <f>TEXT(Z127,"###,###")</f>
        <v>28,893</v>
      </c>
      <c r="AD127" s="124">
        <f>Z127/$Z$7*100</f>
        <v>51.888368083616186</v>
      </c>
    </row>
    <row r="128" spans="19:32" x14ac:dyDescent="0.25">
      <c r="S128" s="98" t="s">
        <v>106</v>
      </c>
      <c r="T128" s="109"/>
      <c r="U128" s="109"/>
      <c r="V128" s="109">
        <v>25495</v>
      </c>
      <c r="W128" s="109">
        <v>26975</v>
      </c>
      <c r="X128" s="109">
        <v>25937</v>
      </c>
      <c r="Y128" s="109">
        <v>26508</v>
      </c>
      <c r="Z128" s="109">
        <v>26731</v>
      </c>
      <c r="AB128" s="106" t="str">
        <f>TEXT(Z128,"###,###")</f>
        <v>26,731</v>
      </c>
      <c r="AD128" s="124">
        <f>Z128/$Z$7*100</f>
        <v>48.005674981592229</v>
      </c>
    </row>
    <row r="130" spans="19:20" x14ac:dyDescent="0.25">
      <c r="S130" s="98" t="s">
        <v>158</v>
      </c>
      <c r="T130" s="124">
        <v>87.753892570443398</v>
      </c>
    </row>
    <row r="131" spans="19:20" x14ac:dyDescent="0.25">
      <c r="S131" s="98" t="s">
        <v>159</v>
      </c>
      <c r="T131" s="124">
        <v>4.3011332004381941</v>
      </c>
    </row>
    <row r="132" spans="19:20" x14ac:dyDescent="0.25">
      <c r="S132" s="98" t="s">
        <v>160</v>
      </c>
      <c r="T132" s="124">
        <v>7.9593412711240417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59F7B5-FAAF-4269-9BE5-08940DDF44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460C454-48E6-4D06-8885-CB3E66E62B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2A279DE-32C4-406D-9A94-1A1FD4C022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6F95957-4944-4EDA-B19C-63EDEC1280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CFC-3E00-4253-B692-FEEDE3C03AD9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7.425781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163</v>
      </c>
      <c r="T1" s="96"/>
      <c r="U1" s="96"/>
      <c r="V1" s="96"/>
      <c r="W1" s="96"/>
      <c r="X1" s="96"/>
      <c r="Y1" s="97" t="s">
        <v>143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163</v>
      </c>
      <c r="Y3" s="102" t="s">
        <v>143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13.7 Darwin Waterfront Precinct,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221</v>
      </c>
      <c r="W4" s="105">
        <v>310</v>
      </c>
      <c r="X4" s="105">
        <v>336</v>
      </c>
      <c r="Y4" s="105">
        <v>330</v>
      </c>
      <c r="Z4" s="105">
        <v>354</v>
      </c>
      <c r="AB4" s="106" t="str">
        <f>TEXT(Z4,"###,###")</f>
        <v>354</v>
      </c>
      <c r="AD4" s="107">
        <f>Z4/Y4-1</f>
        <v>7.2727272727272751E-2</v>
      </c>
      <c r="AF4" s="107">
        <f>Z4/V4-1</f>
        <v>0.6018099547511313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142</v>
      </c>
      <c r="W5" s="105">
        <v>191</v>
      </c>
      <c r="X5" s="105">
        <v>182</v>
      </c>
      <c r="Y5" s="105">
        <v>178</v>
      </c>
      <c r="Z5" s="105">
        <v>186</v>
      </c>
      <c r="AB5" s="106" t="str">
        <f>TEXT(Z5,"###,###")</f>
        <v>186</v>
      </c>
      <c r="AD5" s="107">
        <f t="shared" ref="AD5:AD9" si="0">Z5/Y5-1</f>
        <v>4.4943820224719211E-2</v>
      </c>
      <c r="AF5" s="107">
        <f t="shared" ref="AF5:AF9" si="1">Z5/V5-1</f>
        <v>0.3098591549295775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74</v>
      </c>
      <c r="W6" s="105">
        <v>121</v>
      </c>
      <c r="X6" s="105">
        <v>151</v>
      </c>
      <c r="Y6" s="105">
        <v>152</v>
      </c>
      <c r="Z6" s="105">
        <v>168</v>
      </c>
      <c r="AB6" s="106" t="str">
        <f>TEXT(Z6,"###,###")</f>
        <v>168</v>
      </c>
      <c r="AD6" s="107">
        <f t="shared" si="0"/>
        <v>0.10526315789473695</v>
      </c>
      <c r="AF6" s="107">
        <f t="shared" si="1"/>
        <v>1.2702702702702702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179</v>
      </c>
      <c r="W7" s="105">
        <v>225</v>
      </c>
      <c r="X7" s="105">
        <v>243</v>
      </c>
      <c r="Y7" s="105">
        <v>244</v>
      </c>
      <c r="Z7" s="105">
        <v>255</v>
      </c>
      <c r="AB7" s="106" t="str">
        <f>TEXT(Z7,"###,###")</f>
        <v>255</v>
      </c>
      <c r="AD7" s="107">
        <f t="shared" si="0"/>
        <v>4.508196721311486E-2</v>
      </c>
      <c r="AF7" s="107">
        <f t="shared" si="1"/>
        <v>0.42458100558659218</v>
      </c>
    </row>
    <row r="8" spans="1:32" ht="17.25" customHeight="1" x14ac:dyDescent="0.25">
      <c r="A8" s="61" t="s">
        <v>12</v>
      </c>
      <c r="B8" s="62"/>
      <c r="C8" s="28"/>
      <c r="D8" s="63" t="str">
        <f>AB4</f>
        <v>354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255</v>
      </c>
      <c r="P8" s="64"/>
      <c r="S8" s="104" t="s">
        <v>84</v>
      </c>
      <c r="T8" s="105"/>
      <c r="U8" s="105"/>
      <c r="V8" s="105">
        <v>106387.08</v>
      </c>
      <c r="W8" s="105">
        <v>85137.21</v>
      </c>
      <c r="X8" s="105">
        <v>79765</v>
      </c>
      <c r="Y8" s="105">
        <v>83467.53</v>
      </c>
      <c r="Z8" s="105">
        <v>85901.5</v>
      </c>
      <c r="AB8" s="106" t="str">
        <f>TEXT(Z8,"$###,###")</f>
        <v>$85,902</v>
      </c>
      <c r="AD8" s="107">
        <f t="shared" si="0"/>
        <v>2.916068080605716E-2</v>
      </c>
      <c r="AF8" s="107">
        <f t="shared" si="1"/>
        <v>-0.19255702854143564</v>
      </c>
    </row>
    <row r="9" spans="1:32" x14ac:dyDescent="0.25">
      <c r="A9" s="29" t="s">
        <v>14</v>
      </c>
      <c r="B9" s="68"/>
      <c r="C9" s="69"/>
      <c r="D9" s="70">
        <f>AD104</f>
        <v>44.350282485875709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56.470588235294116</v>
      </c>
      <c r="P9" s="71" t="s">
        <v>85</v>
      </c>
      <c r="S9" s="104" t="s">
        <v>7</v>
      </c>
      <c r="T9" s="105"/>
      <c r="U9" s="105"/>
      <c r="V9" s="105">
        <v>29647566</v>
      </c>
      <c r="W9" s="105">
        <v>27755574</v>
      </c>
      <c r="X9" s="105">
        <v>26153277</v>
      </c>
      <c r="Y9" s="105">
        <v>24380133</v>
      </c>
      <c r="Z9" s="105">
        <v>27640315</v>
      </c>
      <c r="AB9" s="106" t="str">
        <f>TEXT(Z9/1000000,"$#,###.0")&amp;" mil"</f>
        <v>$27.6 mil</v>
      </c>
      <c r="AD9" s="107">
        <f t="shared" si="0"/>
        <v>0.13372289642554458</v>
      </c>
      <c r="AF9" s="107">
        <f t="shared" si="1"/>
        <v>-6.770373662377549E-2</v>
      </c>
    </row>
    <row r="10" spans="1:32" x14ac:dyDescent="0.25">
      <c r="A10" s="29" t="s">
        <v>17</v>
      </c>
      <c r="B10" s="68"/>
      <c r="C10" s="69"/>
      <c r="D10" s="70">
        <f>AD105</f>
        <v>39.265536723163841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43.137254901960787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93.725490196078425</v>
      </c>
      <c r="P11" s="71" t="s">
        <v>85</v>
      </c>
      <c r="S11" s="104" t="s">
        <v>29</v>
      </c>
      <c r="T11" s="109"/>
      <c r="U11" s="109"/>
      <c r="V11" s="109">
        <v>218</v>
      </c>
      <c r="W11" s="109">
        <v>297</v>
      </c>
      <c r="X11" s="109">
        <v>318</v>
      </c>
      <c r="Y11" s="109">
        <v>307</v>
      </c>
      <c r="Z11" s="109">
        <v>335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1.5686274509803921</v>
      </c>
      <c r="P12" s="71" t="s">
        <v>85</v>
      </c>
      <c r="S12" s="104" t="s">
        <v>30</v>
      </c>
      <c r="T12" s="109"/>
      <c r="U12" s="109"/>
      <c r="V12" s="109">
        <v>5</v>
      </c>
      <c r="W12" s="109">
        <v>17</v>
      </c>
      <c r="X12" s="109">
        <v>16</v>
      </c>
      <c r="Y12" s="109">
        <v>21</v>
      </c>
      <c r="Z12" s="109">
        <v>19</v>
      </c>
    </row>
    <row r="13" spans="1:32" ht="15" customHeight="1" x14ac:dyDescent="0.25">
      <c r="A13" s="29" t="s">
        <v>19</v>
      </c>
      <c r="B13" s="69"/>
      <c r="C13" s="69"/>
      <c r="D13" s="70">
        <f>AD108</f>
        <v>8.7570621468926557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6.666666666666667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9.3220338983050848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38.6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20.621468926553671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14.34108527131783</v>
      </c>
      <c r="P15" s="71" t="s">
        <v>85</v>
      </c>
      <c r="S15" s="112" t="s">
        <v>61</v>
      </c>
      <c r="T15" s="112"/>
      <c r="U15" s="113"/>
      <c r="V15" s="113">
        <v>0</v>
      </c>
      <c r="W15" s="113">
        <v>7</v>
      </c>
      <c r="X15" s="113">
        <v>5</v>
      </c>
      <c r="Y15" s="109">
        <v>0</v>
      </c>
      <c r="Z15" s="109">
        <v>1</v>
      </c>
      <c r="AB15" s="114">
        <f t="shared" ref="AB15:AB34" si="2">IF(Z15="np",0,Z15/$Z$34)</f>
        <v>2.8248587570621469E-3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57.344632768361578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85.658914728682163</v>
      </c>
      <c r="P16" s="36" t="s">
        <v>85</v>
      </c>
      <c r="S16" s="112" t="s">
        <v>62</v>
      </c>
      <c r="T16" s="112"/>
      <c r="U16" s="113"/>
      <c r="V16" s="113">
        <v>19</v>
      </c>
      <c r="W16" s="113">
        <v>22</v>
      </c>
      <c r="X16" s="113">
        <v>12</v>
      </c>
      <c r="Y16" s="109">
        <v>10</v>
      </c>
      <c r="Z16" s="109">
        <v>10</v>
      </c>
      <c r="AB16" s="114">
        <f t="shared" si="2"/>
        <v>2.8248587570621469E-2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0</v>
      </c>
      <c r="W17" s="113">
        <v>0</v>
      </c>
      <c r="X17" s="113">
        <v>0</v>
      </c>
      <c r="Y17" s="109">
        <v>0</v>
      </c>
      <c r="Z17" s="109">
        <v>6</v>
      </c>
      <c r="AB17" s="114">
        <f t="shared" si="2"/>
        <v>1.6949152542372881E-2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0</v>
      </c>
      <c r="X18" s="113">
        <v>0</v>
      </c>
      <c r="Y18" s="109">
        <v>8</v>
      </c>
      <c r="Z18" s="109">
        <v>8</v>
      </c>
      <c r="AB18" s="114">
        <f t="shared" si="2"/>
        <v>2.2598870056497175E-2</v>
      </c>
    </row>
    <row r="19" spans="1:28" x14ac:dyDescent="0.25">
      <c r="A19" s="60" t="str">
        <f>$S$1&amp;" ("&amp;$V$2&amp;" to "&amp;$Z$2&amp;")"</f>
        <v>Darwin Waterfront Precinct (2016-17 to 2020-21)</v>
      </c>
      <c r="B19" s="60"/>
      <c r="C19" s="60"/>
      <c r="D19" s="60"/>
      <c r="E19" s="60"/>
      <c r="F19" s="60"/>
      <c r="G19" s="60" t="str">
        <f>$S$1&amp;" ("&amp;$V$2&amp;" to "&amp;$Z$2&amp;")"</f>
        <v>Darwin Waterfront Precinct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29</v>
      </c>
      <c r="W19" s="113">
        <v>31</v>
      </c>
      <c r="X19" s="113">
        <v>17</v>
      </c>
      <c r="Y19" s="109">
        <v>18</v>
      </c>
      <c r="Z19" s="109">
        <v>19</v>
      </c>
      <c r="AB19" s="114">
        <f t="shared" si="2"/>
        <v>5.3672316384180789E-2</v>
      </c>
    </row>
    <row r="20" spans="1:28" x14ac:dyDescent="0.25">
      <c r="S20" s="112" t="s">
        <v>66</v>
      </c>
      <c r="T20" s="112"/>
      <c r="U20" s="113"/>
      <c r="V20" s="113">
        <v>6</v>
      </c>
      <c r="W20" s="113">
        <v>8</v>
      </c>
      <c r="X20" s="113">
        <v>11</v>
      </c>
      <c r="Y20" s="109">
        <v>10</v>
      </c>
      <c r="Z20" s="109">
        <v>6</v>
      </c>
      <c r="AB20" s="114">
        <f t="shared" si="2"/>
        <v>1.6949152542372881E-2</v>
      </c>
    </row>
    <row r="21" spans="1:28" x14ac:dyDescent="0.25">
      <c r="S21" s="112" t="s">
        <v>67</v>
      </c>
      <c r="T21" s="112"/>
      <c r="U21" s="113"/>
      <c r="V21" s="113">
        <v>12</v>
      </c>
      <c r="W21" s="113">
        <v>15</v>
      </c>
      <c r="X21" s="113">
        <v>21</v>
      </c>
      <c r="Y21" s="109">
        <v>12</v>
      </c>
      <c r="Z21" s="109">
        <v>18</v>
      </c>
      <c r="AB21" s="114">
        <f t="shared" si="2"/>
        <v>5.0847457627118647E-2</v>
      </c>
    </row>
    <row r="22" spans="1:28" x14ac:dyDescent="0.25">
      <c r="S22" s="112" t="s">
        <v>68</v>
      </c>
      <c r="T22" s="112"/>
      <c r="U22" s="113"/>
      <c r="V22" s="113">
        <v>7</v>
      </c>
      <c r="W22" s="113">
        <v>28</v>
      </c>
      <c r="X22" s="113">
        <v>40</v>
      </c>
      <c r="Y22" s="109">
        <v>44</v>
      </c>
      <c r="Z22" s="109">
        <v>37</v>
      </c>
      <c r="AB22" s="114">
        <f t="shared" si="2"/>
        <v>0.10451977401129943</v>
      </c>
    </row>
    <row r="23" spans="1:28" x14ac:dyDescent="0.25">
      <c r="S23" s="112" t="s">
        <v>69</v>
      </c>
      <c r="T23" s="112"/>
      <c r="U23" s="113"/>
      <c r="V23" s="113">
        <v>8</v>
      </c>
      <c r="W23" s="113">
        <v>7</v>
      </c>
      <c r="X23" s="113">
        <v>7</v>
      </c>
      <c r="Y23" s="109">
        <v>7</v>
      </c>
      <c r="Z23" s="109">
        <v>9</v>
      </c>
      <c r="AB23" s="114">
        <f t="shared" si="2"/>
        <v>2.5423728813559324E-2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4</v>
      </c>
      <c r="X24" s="113">
        <v>7</v>
      </c>
      <c r="Y24" s="109">
        <v>0</v>
      </c>
      <c r="Z24" s="109">
        <v>2</v>
      </c>
      <c r="AB24" s="114">
        <f t="shared" si="2"/>
        <v>5.6497175141242938E-3</v>
      </c>
    </row>
    <row r="25" spans="1:28" x14ac:dyDescent="0.25">
      <c r="S25" s="112" t="s">
        <v>71</v>
      </c>
      <c r="T25" s="112"/>
      <c r="U25" s="113"/>
      <c r="V25" s="113">
        <v>7</v>
      </c>
      <c r="W25" s="113">
        <v>5</v>
      </c>
      <c r="X25" s="113">
        <v>4</v>
      </c>
      <c r="Y25" s="109">
        <v>6</v>
      </c>
      <c r="Z25" s="109">
        <v>7</v>
      </c>
      <c r="AB25" s="114">
        <f t="shared" si="2"/>
        <v>1.977401129943503E-2</v>
      </c>
    </row>
    <row r="26" spans="1:28" x14ac:dyDescent="0.25">
      <c r="S26" s="112" t="s">
        <v>72</v>
      </c>
      <c r="T26" s="112"/>
      <c r="U26" s="113"/>
      <c r="V26" s="113">
        <v>4</v>
      </c>
      <c r="W26" s="113">
        <v>4</v>
      </c>
      <c r="X26" s="113">
        <v>5</v>
      </c>
      <c r="Y26" s="109">
        <v>3</v>
      </c>
      <c r="Z26" s="109">
        <v>4</v>
      </c>
      <c r="AB26" s="114">
        <f t="shared" si="2"/>
        <v>1.1299435028248588E-2</v>
      </c>
    </row>
    <row r="27" spans="1:28" x14ac:dyDescent="0.25">
      <c r="S27" s="112" t="s">
        <v>73</v>
      </c>
      <c r="T27" s="112"/>
      <c r="U27" s="113"/>
      <c r="V27" s="113">
        <v>33</v>
      </c>
      <c r="W27" s="113">
        <v>29</v>
      </c>
      <c r="X27" s="113">
        <v>32</v>
      </c>
      <c r="Y27" s="109">
        <v>36</v>
      </c>
      <c r="Z27" s="109">
        <v>41</v>
      </c>
      <c r="AB27" s="114">
        <f t="shared" si="2"/>
        <v>0.11581920903954802</v>
      </c>
    </row>
    <row r="28" spans="1:28" x14ac:dyDescent="0.25">
      <c r="S28" s="112" t="s">
        <v>74</v>
      </c>
      <c r="T28" s="112"/>
      <c r="U28" s="113"/>
      <c r="V28" s="113">
        <v>12</v>
      </c>
      <c r="W28" s="113">
        <v>21</v>
      </c>
      <c r="X28" s="113">
        <v>22</v>
      </c>
      <c r="Y28" s="109">
        <v>11</v>
      </c>
      <c r="Z28" s="109">
        <v>14</v>
      </c>
      <c r="AB28" s="114">
        <f t="shared" si="2"/>
        <v>3.954802259887006E-2</v>
      </c>
    </row>
    <row r="29" spans="1:28" x14ac:dyDescent="0.25">
      <c r="S29" s="112" t="s">
        <v>75</v>
      </c>
      <c r="T29" s="112"/>
      <c r="U29" s="113"/>
      <c r="V29" s="113">
        <v>50</v>
      </c>
      <c r="W29" s="113">
        <v>66</v>
      </c>
      <c r="X29" s="113">
        <v>73</v>
      </c>
      <c r="Y29" s="109">
        <v>80</v>
      </c>
      <c r="Z29" s="109">
        <v>85</v>
      </c>
      <c r="AB29" s="114">
        <f t="shared" si="2"/>
        <v>0.24011299435028249</v>
      </c>
    </row>
    <row r="30" spans="1:28" x14ac:dyDescent="0.25">
      <c r="S30" s="112" t="s">
        <v>76</v>
      </c>
      <c r="T30" s="112"/>
      <c r="U30" s="113"/>
      <c r="V30" s="113">
        <v>15</v>
      </c>
      <c r="W30" s="113">
        <v>25</v>
      </c>
      <c r="X30" s="113">
        <v>23</v>
      </c>
      <c r="Y30" s="109">
        <v>29</v>
      </c>
      <c r="Z30" s="109">
        <v>23</v>
      </c>
      <c r="AB30" s="114">
        <f t="shared" si="2"/>
        <v>6.4971751412429377E-2</v>
      </c>
    </row>
    <row r="31" spans="1:28" x14ac:dyDescent="0.25">
      <c r="S31" s="112" t="s">
        <v>77</v>
      </c>
      <c r="T31" s="112"/>
      <c r="U31" s="113"/>
      <c r="V31" s="113">
        <v>6</v>
      </c>
      <c r="W31" s="113">
        <v>20</v>
      </c>
      <c r="X31" s="113">
        <v>27</v>
      </c>
      <c r="Y31" s="109">
        <v>26</v>
      </c>
      <c r="Z31" s="109">
        <v>49</v>
      </c>
      <c r="AB31" s="114">
        <f t="shared" si="2"/>
        <v>0.1384180790960452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0</v>
      </c>
      <c r="W32" s="113">
        <v>6</v>
      </c>
      <c r="X32" s="113">
        <v>5</v>
      </c>
      <c r="Y32" s="109">
        <v>10</v>
      </c>
      <c r="Z32" s="109">
        <v>6</v>
      </c>
      <c r="AB32" s="114">
        <f t="shared" si="2"/>
        <v>1.6949152542372881E-2</v>
      </c>
    </row>
    <row r="33" spans="19:32" x14ac:dyDescent="0.25">
      <c r="S33" s="112" t="s">
        <v>79</v>
      </c>
      <c r="T33" s="112"/>
      <c r="U33" s="113"/>
      <c r="V33" s="113">
        <v>6</v>
      </c>
      <c r="W33" s="113">
        <v>6</v>
      </c>
      <c r="X33" s="113">
        <v>6</v>
      </c>
      <c r="Y33" s="109">
        <v>4</v>
      </c>
      <c r="Z33" s="109">
        <v>3</v>
      </c>
      <c r="AB33" s="114">
        <f t="shared" si="2"/>
        <v>8.4745762711864406E-3</v>
      </c>
    </row>
    <row r="34" spans="19:32" x14ac:dyDescent="0.25">
      <c r="S34" s="115" t="s">
        <v>53</v>
      </c>
      <c r="T34" s="115"/>
      <c r="U34" s="116"/>
      <c r="V34" s="116">
        <v>222</v>
      </c>
      <c r="W34" s="116">
        <v>310</v>
      </c>
      <c r="X34" s="116">
        <v>337</v>
      </c>
      <c r="Y34" s="117">
        <v>328</v>
      </c>
      <c r="Z34" s="117">
        <v>354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165</v>
      </c>
      <c r="W37" s="109">
        <v>193</v>
      </c>
      <c r="X37" s="109">
        <v>211</v>
      </c>
      <c r="Y37" s="109">
        <v>215</v>
      </c>
      <c r="Z37" s="109">
        <v>221</v>
      </c>
      <c r="AB37" s="129">
        <f>Z37/Z40*100</f>
        <v>85.658914728682163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12</v>
      </c>
      <c r="W38" s="109">
        <v>28</v>
      </c>
      <c r="X38" s="109">
        <v>34</v>
      </c>
      <c r="Y38" s="109">
        <v>31</v>
      </c>
      <c r="Z38" s="109">
        <v>37</v>
      </c>
      <c r="AB38" s="129">
        <f>Z38/Z40*100</f>
        <v>14.34108527131783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177</v>
      </c>
      <c r="W40" s="109">
        <v>221</v>
      </c>
      <c r="X40" s="109">
        <v>245</v>
      </c>
      <c r="Y40" s="109">
        <v>246</v>
      </c>
      <c r="Z40" s="109">
        <v>258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0</v>
      </c>
      <c r="Z46" s="109">
        <v>0</v>
      </c>
    </row>
    <row r="47" spans="19:32" x14ac:dyDescent="0.25">
      <c r="S47" s="112" t="s">
        <v>39</v>
      </c>
      <c r="T47" s="112"/>
      <c r="U47" s="109"/>
      <c r="V47" s="109">
        <v>14</v>
      </c>
      <c r="W47" s="109">
        <v>7</v>
      </c>
      <c r="X47" s="109">
        <v>12</v>
      </c>
      <c r="Y47" s="109">
        <v>12</v>
      </c>
      <c r="Z47" s="109">
        <v>9</v>
      </c>
    </row>
    <row r="48" spans="19:32" x14ac:dyDescent="0.25">
      <c r="S48" s="112" t="s">
        <v>40</v>
      </c>
      <c r="T48" s="112"/>
      <c r="U48" s="109"/>
      <c r="V48" s="109">
        <v>18</v>
      </c>
      <c r="W48" s="109">
        <v>40</v>
      </c>
      <c r="X48" s="109">
        <v>49</v>
      </c>
      <c r="Y48" s="109">
        <v>31</v>
      </c>
      <c r="Z48" s="109">
        <v>36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27</v>
      </c>
      <c r="W49" s="109">
        <v>38</v>
      </c>
      <c r="X49" s="109">
        <v>32</v>
      </c>
      <c r="Y49" s="109">
        <v>40</v>
      </c>
      <c r="Z49" s="109">
        <v>37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Waterfront Precinct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18</v>
      </c>
      <c r="W50" s="109">
        <v>37</v>
      </c>
      <c r="X50" s="109">
        <v>24</v>
      </c>
      <c r="Y50" s="109">
        <v>30</v>
      </c>
      <c r="Z50" s="109">
        <v>25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14</v>
      </c>
      <c r="W51" s="109">
        <v>12</v>
      </c>
      <c r="X51" s="109">
        <v>9</v>
      </c>
      <c r="Y51" s="109">
        <v>17</v>
      </c>
      <c r="Z51" s="109">
        <v>23</v>
      </c>
    </row>
    <row r="52" spans="1:26" ht="15" customHeight="1" x14ac:dyDescent="0.25">
      <c r="S52" s="112" t="s">
        <v>44</v>
      </c>
      <c r="T52" s="112"/>
      <c r="U52" s="109"/>
      <c r="V52" s="109">
        <v>12</v>
      </c>
      <c r="W52" s="109">
        <v>24</v>
      </c>
      <c r="X52" s="109">
        <v>15</v>
      </c>
      <c r="Y52" s="109">
        <v>14</v>
      </c>
      <c r="Z52" s="109">
        <v>9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17</v>
      </c>
      <c r="W53" s="109">
        <v>7</v>
      </c>
      <c r="X53" s="109">
        <v>12</v>
      </c>
      <c r="Y53" s="109">
        <v>13</v>
      </c>
      <c r="Z53" s="109">
        <v>20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17</v>
      </c>
      <c r="W54" s="109">
        <v>13</v>
      </c>
      <c r="X54" s="109">
        <v>14</v>
      </c>
      <c r="Y54" s="109">
        <v>5</v>
      </c>
      <c r="Z54" s="109">
        <v>13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6</v>
      </c>
      <c r="W55" s="109">
        <v>7</v>
      </c>
      <c r="X55" s="109">
        <v>9</v>
      </c>
      <c r="Y55" s="109">
        <v>8</v>
      </c>
      <c r="Z55" s="109">
        <v>9</v>
      </c>
    </row>
    <row r="56" spans="1:26" ht="15" customHeight="1" x14ac:dyDescent="0.25">
      <c r="S56" s="112" t="s">
        <v>48</v>
      </c>
      <c r="T56" s="112"/>
      <c r="U56" s="109"/>
      <c r="V56" s="109">
        <v>4</v>
      </c>
      <c r="W56" s="109">
        <v>0</v>
      </c>
      <c r="X56" s="109">
        <v>0</v>
      </c>
      <c r="Y56" s="109">
        <v>6</v>
      </c>
      <c r="Z56" s="109">
        <v>3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5</v>
      </c>
      <c r="X57" s="109">
        <v>4</v>
      </c>
      <c r="Y57" s="109">
        <v>4</v>
      </c>
      <c r="Z57" s="109">
        <v>2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142</v>
      </c>
      <c r="W61" s="109">
        <v>190</v>
      </c>
      <c r="X61" s="109">
        <v>183</v>
      </c>
      <c r="Y61" s="109">
        <v>179</v>
      </c>
      <c r="Z61" s="109">
        <v>186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67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809</v>
      </c>
      <c r="Y64" s="109">
        <v>0</v>
      </c>
      <c r="Z64" s="109">
        <v>1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Waterfront Precinct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3</v>
      </c>
      <c r="W65" s="109">
        <v>5</v>
      </c>
      <c r="X65" s="109">
        <v>1978</v>
      </c>
      <c r="Y65" s="109">
        <v>0</v>
      </c>
      <c r="Z65" s="109">
        <v>0</v>
      </c>
    </row>
    <row r="66" spans="1:26" x14ac:dyDescent="0.25">
      <c r="S66" s="112" t="s">
        <v>39</v>
      </c>
      <c r="T66" s="112"/>
      <c r="U66" s="109"/>
      <c r="V66" s="109">
        <v>4</v>
      </c>
      <c r="W66" s="109">
        <v>8</v>
      </c>
      <c r="X66" s="109">
        <v>4071</v>
      </c>
      <c r="Y66" s="109">
        <v>5</v>
      </c>
      <c r="Z66" s="109">
        <v>11</v>
      </c>
    </row>
    <row r="67" spans="1:26" x14ac:dyDescent="0.25">
      <c r="S67" s="112" t="s">
        <v>40</v>
      </c>
      <c r="T67" s="112"/>
      <c r="U67" s="109"/>
      <c r="V67" s="109">
        <v>17</v>
      </c>
      <c r="W67" s="109">
        <v>36</v>
      </c>
      <c r="X67" s="109">
        <v>7225</v>
      </c>
      <c r="Y67" s="109">
        <v>43</v>
      </c>
      <c r="Z67" s="109">
        <v>48</v>
      </c>
    </row>
    <row r="68" spans="1:26" x14ac:dyDescent="0.25">
      <c r="S68" s="112" t="s">
        <v>41</v>
      </c>
      <c r="T68" s="112"/>
      <c r="U68" s="109"/>
      <c r="V68" s="109">
        <v>17</v>
      </c>
      <c r="W68" s="109">
        <v>23</v>
      </c>
      <c r="X68" s="109">
        <v>6244</v>
      </c>
      <c r="Y68" s="109">
        <v>33</v>
      </c>
      <c r="Z68" s="109">
        <v>38</v>
      </c>
    </row>
    <row r="69" spans="1:26" x14ac:dyDescent="0.25">
      <c r="S69" s="112" t="s">
        <v>42</v>
      </c>
      <c r="T69" s="112"/>
      <c r="U69" s="109"/>
      <c r="V69" s="109">
        <v>5</v>
      </c>
      <c r="W69" s="109">
        <v>9</v>
      </c>
      <c r="X69" s="109">
        <v>4433</v>
      </c>
      <c r="Y69" s="109">
        <v>16</v>
      </c>
      <c r="Z69" s="109">
        <v>27</v>
      </c>
    </row>
    <row r="70" spans="1:26" x14ac:dyDescent="0.25">
      <c r="S70" s="112" t="s">
        <v>43</v>
      </c>
      <c r="T70" s="112"/>
      <c r="U70" s="109"/>
      <c r="V70" s="109">
        <v>10</v>
      </c>
      <c r="W70" s="109">
        <v>6</v>
      </c>
      <c r="X70" s="109">
        <v>3661</v>
      </c>
      <c r="Y70" s="109">
        <v>15</v>
      </c>
      <c r="Z70" s="109">
        <v>11</v>
      </c>
    </row>
    <row r="71" spans="1:26" x14ac:dyDescent="0.25">
      <c r="S71" s="112" t="s">
        <v>44</v>
      </c>
      <c r="T71" s="112"/>
      <c r="U71" s="109"/>
      <c r="V71" s="109">
        <v>8</v>
      </c>
      <c r="W71" s="109">
        <v>10</v>
      </c>
      <c r="X71" s="109">
        <v>3348</v>
      </c>
      <c r="Y71" s="109">
        <v>4</v>
      </c>
      <c r="Z71" s="109">
        <v>7</v>
      </c>
    </row>
    <row r="72" spans="1:26" x14ac:dyDescent="0.25">
      <c r="S72" s="112" t="s">
        <v>45</v>
      </c>
      <c r="T72" s="112"/>
      <c r="U72" s="109"/>
      <c r="V72" s="109">
        <v>7</v>
      </c>
      <c r="W72" s="109">
        <v>9</v>
      </c>
      <c r="X72" s="109">
        <v>2974</v>
      </c>
      <c r="Y72" s="109">
        <v>7</v>
      </c>
      <c r="Z72" s="109">
        <v>4</v>
      </c>
    </row>
    <row r="73" spans="1:26" x14ac:dyDescent="0.25">
      <c r="S73" s="112" t="s">
        <v>46</v>
      </c>
      <c r="T73" s="112"/>
      <c r="U73" s="109"/>
      <c r="V73" s="109">
        <v>4</v>
      </c>
      <c r="W73" s="109">
        <v>7</v>
      </c>
      <c r="X73" s="109">
        <v>2576</v>
      </c>
      <c r="Y73" s="109">
        <v>10</v>
      </c>
      <c r="Z73" s="109">
        <v>7</v>
      </c>
    </row>
    <row r="74" spans="1:26" x14ac:dyDescent="0.25">
      <c r="S74" s="112" t="s">
        <v>47</v>
      </c>
      <c r="T74" s="112"/>
      <c r="U74" s="109"/>
      <c r="V74" s="109">
        <v>3</v>
      </c>
      <c r="W74" s="109">
        <v>5</v>
      </c>
      <c r="X74" s="109">
        <v>1734</v>
      </c>
      <c r="Y74" s="109">
        <v>5</v>
      </c>
      <c r="Z74" s="109">
        <v>10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0</v>
      </c>
      <c r="X75" s="109">
        <v>916</v>
      </c>
      <c r="Y75" s="109">
        <v>3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313</v>
      </c>
      <c r="Y76" s="109">
        <v>0</v>
      </c>
      <c r="Z76" s="109">
        <v>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63</v>
      </c>
      <c r="Y77" s="109">
        <v>0</v>
      </c>
      <c r="Z77" s="109">
        <v>1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17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22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73</v>
      </c>
      <c r="W80" s="109">
        <v>120</v>
      </c>
      <c r="X80" s="109">
        <v>40442</v>
      </c>
      <c r="Y80" s="109">
        <v>151</v>
      </c>
      <c r="Z80" s="109">
        <v>168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 Waterfront Precinct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</v>
      </c>
      <c r="W83" s="109">
        <v>36</v>
      </c>
      <c r="X83" s="109">
        <v>36</v>
      </c>
      <c r="Y83" s="109">
        <v>35</v>
      </c>
      <c r="Z83" s="109">
        <v>39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29</v>
      </c>
      <c r="W84" s="109">
        <v>43</v>
      </c>
      <c r="X84" s="109">
        <v>42</v>
      </c>
      <c r="Y84" s="109">
        <v>32</v>
      </c>
      <c r="Z84" s="109">
        <v>37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21</v>
      </c>
      <c r="W85" s="109">
        <v>15</v>
      </c>
      <c r="X85" s="109">
        <v>14</v>
      </c>
      <c r="Y85" s="109">
        <v>12</v>
      </c>
      <c r="Z85" s="109">
        <v>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354</v>
      </c>
      <c r="D86" s="93">
        <f t="shared" ref="D86:D91" si="4">AD4</f>
        <v>7.2727272727272751E-2</v>
      </c>
      <c r="E86" s="94">
        <f t="shared" ref="E86:E91" si="5">AD4</f>
        <v>7.2727272727272751E-2</v>
      </c>
      <c r="F86" s="93">
        <f t="shared" ref="F86:F91" si="6">AF4</f>
        <v>0.6018099547511313</v>
      </c>
      <c r="G86" s="94">
        <f t="shared" ref="G86:G91" si="7">AF4</f>
        <v>0.6018099547511313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7</v>
      </c>
      <c r="W86" s="109">
        <v>16</v>
      </c>
      <c r="X86" s="109">
        <v>13</v>
      </c>
      <c r="Y86" s="109">
        <v>20</v>
      </c>
      <c r="Z86" s="109">
        <v>14</v>
      </c>
    </row>
    <row r="87" spans="1:30" ht="15" customHeight="1" x14ac:dyDescent="0.25">
      <c r="A87" s="95" t="s">
        <v>4</v>
      </c>
      <c r="B87" s="48"/>
      <c r="C87" s="56" t="str">
        <f t="shared" si="3"/>
        <v>186</v>
      </c>
      <c r="D87" s="93">
        <f t="shared" si="4"/>
        <v>4.4943820224719211E-2</v>
      </c>
      <c r="E87" s="94">
        <f t="shared" si="5"/>
        <v>4.4943820224719211E-2</v>
      </c>
      <c r="F87" s="93">
        <f t="shared" si="6"/>
        <v>0.3098591549295775</v>
      </c>
      <c r="G87" s="94">
        <f t="shared" si="7"/>
        <v>0.3098591549295775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5</v>
      </c>
      <c r="W87" s="109">
        <v>12</v>
      </c>
      <c r="X87" s="109">
        <v>8</v>
      </c>
      <c r="Y87" s="109">
        <v>12</v>
      </c>
      <c r="Z87" s="109">
        <v>6</v>
      </c>
    </row>
    <row r="88" spans="1:30" ht="15" customHeight="1" x14ac:dyDescent="0.25">
      <c r="A88" s="95" t="s">
        <v>5</v>
      </c>
      <c r="B88" s="48"/>
      <c r="C88" s="56" t="str">
        <f t="shared" si="3"/>
        <v>168</v>
      </c>
      <c r="D88" s="93">
        <f t="shared" si="4"/>
        <v>0.10526315789473695</v>
      </c>
      <c r="E88" s="94">
        <f t="shared" si="5"/>
        <v>0.10526315789473695</v>
      </c>
      <c r="F88" s="93">
        <f t="shared" si="6"/>
        <v>1.2702702702702702</v>
      </c>
      <c r="G88" s="94">
        <f t="shared" si="7"/>
        <v>1.2702702702702702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0</v>
      </c>
      <c r="W88" s="109">
        <v>4</v>
      </c>
      <c r="X88" s="109">
        <v>0</v>
      </c>
      <c r="Y88" s="109">
        <v>0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255</v>
      </c>
      <c r="D89" s="93">
        <f t="shared" si="4"/>
        <v>4.508196721311486E-2</v>
      </c>
      <c r="E89" s="94">
        <f t="shared" si="5"/>
        <v>4.508196721311486E-2</v>
      </c>
      <c r="F89" s="93">
        <f t="shared" si="6"/>
        <v>0.42458100558659218</v>
      </c>
      <c r="G89" s="94">
        <f t="shared" si="7"/>
        <v>0.42458100558659218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0</v>
      </c>
      <c r="W89" s="109">
        <v>3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98</v>
      </c>
      <c r="B90" s="48"/>
      <c r="C90" s="56" t="str">
        <f t="shared" si="3"/>
        <v>$85,902</v>
      </c>
      <c r="D90" s="93">
        <f t="shared" si="4"/>
        <v>2.916068080605716E-2</v>
      </c>
      <c r="E90" s="94">
        <f t="shared" si="5"/>
        <v>2.916068080605716E-2</v>
      </c>
      <c r="F90" s="93">
        <f t="shared" si="6"/>
        <v>-0.19255702854143564</v>
      </c>
      <c r="G90" s="94">
        <f t="shared" si="7"/>
        <v>-0.19255702854143564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0</v>
      </c>
      <c r="W90" s="109">
        <v>0</v>
      </c>
      <c r="X90" s="109">
        <v>6</v>
      </c>
      <c r="Y90" s="109">
        <v>4</v>
      </c>
      <c r="Z90" s="109">
        <v>4</v>
      </c>
    </row>
    <row r="91" spans="1:30" ht="15" customHeight="1" x14ac:dyDescent="0.25">
      <c r="A91" s="48" t="s">
        <v>7</v>
      </c>
      <c r="B91" s="48"/>
      <c r="C91" s="56" t="str">
        <f t="shared" si="3"/>
        <v>$27.6 mil</v>
      </c>
      <c r="D91" s="93">
        <f t="shared" si="4"/>
        <v>0.13372289642554458</v>
      </c>
      <c r="E91" s="94">
        <f t="shared" si="5"/>
        <v>0.13372289642554458</v>
      </c>
      <c r="F91" s="93">
        <f t="shared" si="6"/>
        <v>-6.770373662377549E-2</v>
      </c>
      <c r="G91" s="94">
        <f t="shared" si="7"/>
        <v>-6.770373662377549E-2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122</v>
      </c>
      <c r="W91" s="109">
        <v>138</v>
      </c>
      <c r="X91" s="109">
        <v>147</v>
      </c>
      <c r="Y91" s="109">
        <v>135</v>
      </c>
      <c r="Z91" s="109">
        <v>143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20</v>
      </c>
      <c r="W93" s="109">
        <v>19</v>
      </c>
      <c r="X93" s="109">
        <v>22</v>
      </c>
      <c r="Y93" s="109">
        <v>22</v>
      </c>
      <c r="Z93" s="109">
        <v>22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18</v>
      </c>
      <c r="W94" s="109">
        <v>21</v>
      </c>
      <c r="X94" s="109">
        <v>25</v>
      </c>
      <c r="Y94" s="109">
        <v>34</v>
      </c>
      <c r="Z94" s="109">
        <v>34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0</v>
      </c>
      <c r="X95" s="109">
        <v>0</v>
      </c>
      <c r="Y95" s="109">
        <v>5</v>
      </c>
      <c r="Z95" s="109">
        <v>3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3</v>
      </c>
      <c r="W96" s="109">
        <v>16</v>
      </c>
      <c r="X96" s="109">
        <v>11</v>
      </c>
      <c r="Y96" s="109">
        <v>19</v>
      </c>
      <c r="Z96" s="109">
        <v>14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9</v>
      </c>
      <c r="W97" s="109">
        <v>20</v>
      </c>
      <c r="X97" s="109">
        <v>20</v>
      </c>
      <c r="Y97" s="109">
        <v>17</v>
      </c>
      <c r="Z97" s="109">
        <v>21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3</v>
      </c>
      <c r="W98" s="109">
        <v>5</v>
      </c>
      <c r="X98" s="109">
        <v>12</v>
      </c>
      <c r="Y98" s="109">
        <v>6</v>
      </c>
      <c r="Z98" s="109">
        <v>6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0</v>
      </c>
      <c r="W100" s="109">
        <v>5</v>
      </c>
      <c r="X100" s="109">
        <v>5</v>
      </c>
      <c r="Y100" s="109">
        <v>0</v>
      </c>
      <c r="Z100" s="109">
        <v>0</v>
      </c>
    </row>
    <row r="101" spans="1:32" x14ac:dyDescent="0.25">
      <c r="A101" s="16"/>
      <c r="S101" s="115" t="s">
        <v>53</v>
      </c>
      <c r="T101" s="115"/>
      <c r="U101" s="109"/>
      <c r="V101" s="109">
        <v>55</v>
      </c>
      <c r="W101" s="109">
        <v>88</v>
      </c>
      <c r="X101" s="109">
        <v>102</v>
      </c>
      <c r="Y101" s="109">
        <v>107</v>
      </c>
      <c r="Z101" s="109">
        <v>113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131</v>
      </c>
      <c r="W104" s="109">
        <v>163</v>
      </c>
      <c r="X104" s="109">
        <v>176</v>
      </c>
      <c r="Y104" s="109">
        <v>157</v>
      </c>
      <c r="Z104" s="109">
        <v>157</v>
      </c>
      <c r="AB104" s="106" t="str">
        <f>TEXT(Z104,"###,###")</f>
        <v>157</v>
      </c>
      <c r="AD104" s="127">
        <f>Z104/($Z$4)*100</f>
        <v>44.350282485875709</v>
      </c>
      <c r="AF104" s="106"/>
    </row>
    <row r="105" spans="1:32" x14ac:dyDescent="0.25">
      <c r="S105" s="112" t="s">
        <v>17</v>
      </c>
      <c r="T105" s="112"/>
      <c r="U105" s="109"/>
      <c r="V105" s="109">
        <v>65</v>
      </c>
      <c r="W105" s="109">
        <v>107</v>
      </c>
      <c r="X105" s="109">
        <v>110</v>
      </c>
      <c r="Y105" s="109">
        <v>119</v>
      </c>
      <c r="Z105" s="109">
        <v>139</v>
      </c>
      <c r="AB105" s="106" t="str">
        <f>TEXT(Z105,"###,###")</f>
        <v>139</v>
      </c>
      <c r="AD105" s="127">
        <f>Z105/($Z$4)*100</f>
        <v>39.265536723163841</v>
      </c>
      <c r="AF105" s="106"/>
    </row>
    <row r="106" spans="1:32" x14ac:dyDescent="0.25">
      <c r="S106" s="115" t="s">
        <v>53</v>
      </c>
      <c r="T106" s="115"/>
      <c r="U106" s="117"/>
      <c r="V106" s="117">
        <v>196</v>
      </c>
      <c r="W106" s="117">
        <v>270</v>
      </c>
      <c r="X106" s="117">
        <v>286</v>
      </c>
      <c r="Y106" s="117">
        <v>276</v>
      </c>
      <c r="Z106" s="117">
        <v>296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9</v>
      </c>
      <c r="W108" s="109">
        <v>18</v>
      </c>
      <c r="X108" s="109">
        <v>22</v>
      </c>
      <c r="Y108" s="109">
        <v>23</v>
      </c>
      <c r="Z108" s="109">
        <v>31</v>
      </c>
      <c r="AB108" s="106" t="str">
        <f>TEXT(Z108,"###,###")</f>
        <v>31</v>
      </c>
      <c r="AD108" s="127">
        <f>Z108/($Z$4)*100</f>
        <v>8.7570621468926557</v>
      </c>
      <c r="AF108" s="106"/>
    </row>
    <row r="109" spans="1:32" x14ac:dyDescent="0.25">
      <c r="S109" s="112" t="s">
        <v>20</v>
      </c>
      <c r="T109" s="112"/>
      <c r="U109" s="109"/>
      <c r="V109" s="109">
        <v>14</v>
      </c>
      <c r="W109" s="109">
        <v>28</v>
      </c>
      <c r="X109" s="109">
        <v>44</v>
      </c>
      <c r="Y109" s="109">
        <v>40</v>
      </c>
      <c r="Z109" s="109">
        <v>33</v>
      </c>
      <c r="AB109" s="106" t="str">
        <f>TEXT(Z109,"###,###")</f>
        <v>33</v>
      </c>
      <c r="AD109" s="127">
        <f>Z109/($Z$4)*100</f>
        <v>9.3220338983050848</v>
      </c>
      <c r="AF109" s="106"/>
    </row>
    <row r="110" spans="1:32" x14ac:dyDescent="0.25">
      <c r="S110" s="112" t="s">
        <v>21</v>
      </c>
      <c r="T110" s="112"/>
      <c r="U110" s="109"/>
      <c r="V110" s="109">
        <v>44</v>
      </c>
      <c r="W110" s="109">
        <v>70</v>
      </c>
      <c r="X110" s="109">
        <v>55</v>
      </c>
      <c r="Y110" s="109">
        <v>60</v>
      </c>
      <c r="Z110" s="109">
        <v>73</v>
      </c>
      <c r="AB110" s="106" t="str">
        <f>TEXT(Z110,"###,###")</f>
        <v>73</v>
      </c>
      <c r="AD110" s="127">
        <f>Z110/($Z$4)*100</f>
        <v>20.621468926553671</v>
      </c>
      <c r="AF110" s="106"/>
    </row>
    <row r="111" spans="1:32" x14ac:dyDescent="0.25">
      <c r="S111" s="112" t="s">
        <v>22</v>
      </c>
      <c r="T111" s="112"/>
      <c r="U111" s="109"/>
      <c r="V111" s="109">
        <v>140</v>
      </c>
      <c r="W111" s="109">
        <v>174</v>
      </c>
      <c r="X111" s="109">
        <v>196</v>
      </c>
      <c r="Y111" s="109">
        <v>180</v>
      </c>
      <c r="Z111" s="109">
        <v>203</v>
      </c>
      <c r="AB111" s="106" t="str">
        <f>TEXT(Z111,"###,###")</f>
        <v>203</v>
      </c>
      <c r="AD111" s="127">
        <f>Z111/($Z$4)*100</f>
        <v>57.344632768361578</v>
      </c>
      <c r="AF111" s="106"/>
    </row>
    <row r="112" spans="1:32" x14ac:dyDescent="0.25">
      <c r="S112" s="115" t="s">
        <v>53</v>
      </c>
      <c r="T112" s="115"/>
      <c r="U112" s="109"/>
      <c r="V112" s="109">
        <v>224</v>
      </c>
      <c r="W112" s="109">
        <v>310</v>
      </c>
      <c r="X112" s="109">
        <v>331</v>
      </c>
      <c r="Y112" s="109">
        <v>330</v>
      </c>
      <c r="Z112" s="109">
        <v>354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41.4</v>
      </c>
      <c r="W118" s="128">
        <v>39.15</v>
      </c>
      <c r="X118" s="128">
        <v>38</v>
      </c>
      <c r="Y118" s="128">
        <v>38.69</v>
      </c>
      <c r="Z118" s="128">
        <v>38.549999999999997</v>
      </c>
      <c r="AB118" s="106" t="str">
        <f>TEXT(Z118,"##.0")</f>
        <v>38.6</v>
      </c>
    </row>
    <row r="120" spans="19:32" x14ac:dyDescent="0.25">
      <c r="S120" s="98" t="s">
        <v>100</v>
      </c>
      <c r="T120" s="109"/>
      <c r="U120" s="109"/>
      <c r="V120" s="109">
        <v>168</v>
      </c>
      <c r="W120" s="109">
        <v>213</v>
      </c>
      <c r="X120" s="109">
        <v>231</v>
      </c>
      <c r="Y120" s="109">
        <v>220</v>
      </c>
      <c r="Z120" s="109">
        <v>239</v>
      </c>
      <c r="AB120" s="106" t="str">
        <f>TEXT(Z120,"###,###")</f>
        <v>239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3</v>
      </c>
      <c r="X121" s="109">
        <v>4</v>
      </c>
      <c r="Y121" s="109">
        <v>7</v>
      </c>
      <c r="Z121" s="109">
        <v>4</v>
      </c>
      <c r="AB121" s="106" t="str">
        <f>TEXT(Z121,"###,###")</f>
        <v>4</v>
      </c>
    </row>
    <row r="122" spans="19:32" x14ac:dyDescent="0.25">
      <c r="S122" s="98" t="s">
        <v>102</v>
      </c>
      <c r="T122" s="109"/>
      <c r="U122" s="109"/>
      <c r="V122" s="109">
        <v>8</v>
      </c>
      <c r="W122" s="109">
        <v>9</v>
      </c>
      <c r="X122" s="109">
        <v>9</v>
      </c>
      <c r="Y122" s="109">
        <v>17</v>
      </c>
      <c r="Z122" s="109">
        <v>17</v>
      </c>
      <c r="AB122" s="106" t="str">
        <f>TEXT(Z122,"###,###")</f>
        <v>17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176</v>
      </c>
      <c r="W124" s="109">
        <v>222</v>
      </c>
      <c r="X124" s="109">
        <v>240</v>
      </c>
      <c r="Y124" s="109">
        <v>237</v>
      </c>
      <c r="Z124" s="109">
        <v>256</v>
      </c>
      <c r="AB124" s="106" t="str">
        <f>TEXT(Z124,"###,###")</f>
        <v>256</v>
      </c>
      <c r="AD124" s="124">
        <f>Z124/$Z$7*100</f>
        <v>100.3921568627451</v>
      </c>
    </row>
    <row r="125" spans="19:32" x14ac:dyDescent="0.25">
      <c r="S125" s="98" t="s">
        <v>104</v>
      </c>
      <c r="T125" s="109"/>
      <c r="U125" s="109"/>
      <c r="V125" s="109">
        <v>8</v>
      </c>
      <c r="W125" s="109">
        <v>12</v>
      </c>
      <c r="X125" s="109">
        <v>13</v>
      </c>
      <c r="Y125" s="109">
        <v>24</v>
      </c>
      <c r="Z125" s="109">
        <v>21</v>
      </c>
      <c r="AB125" s="106" t="str">
        <f>TEXT(Z125,"###,###")</f>
        <v>21</v>
      </c>
      <c r="AD125" s="124">
        <f>Z125/$Z$7*100</f>
        <v>8.235294117647058</v>
      </c>
    </row>
    <row r="127" spans="19:32" x14ac:dyDescent="0.25">
      <c r="S127" s="98" t="s">
        <v>105</v>
      </c>
      <c r="T127" s="109"/>
      <c r="U127" s="109"/>
      <c r="V127" s="109">
        <v>117</v>
      </c>
      <c r="W127" s="109">
        <v>139</v>
      </c>
      <c r="X127" s="109">
        <v>143</v>
      </c>
      <c r="Y127" s="109">
        <v>141</v>
      </c>
      <c r="Z127" s="109">
        <v>144</v>
      </c>
      <c r="AB127" s="106" t="str">
        <f>TEXT(Z127,"###,###")</f>
        <v>144</v>
      </c>
      <c r="AD127" s="124">
        <f>Z127/$Z$7*100</f>
        <v>56.470588235294116</v>
      </c>
    </row>
    <row r="128" spans="19:32" x14ac:dyDescent="0.25">
      <c r="S128" s="98" t="s">
        <v>106</v>
      </c>
      <c r="T128" s="109"/>
      <c r="U128" s="109"/>
      <c r="V128" s="109">
        <v>55</v>
      </c>
      <c r="W128" s="109">
        <v>83</v>
      </c>
      <c r="X128" s="109">
        <v>100</v>
      </c>
      <c r="Y128" s="109">
        <v>110</v>
      </c>
      <c r="Z128" s="109">
        <v>110</v>
      </c>
      <c r="AB128" s="106" t="str">
        <f>TEXT(Z128,"###,###")</f>
        <v>110</v>
      </c>
      <c r="AD128" s="124">
        <f>Z128/$Z$7*100</f>
        <v>43.137254901960787</v>
      </c>
    </row>
    <row r="130" spans="19:20" x14ac:dyDescent="0.25">
      <c r="S130" s="98" t="s">
        <v>158</v>
      </c>
      <c r="T130" s="124">
        <v>93.725490196078425</v>
      </c>
    </row>
    <row r="131" spans="19:20" x14ac:dyDescent="0.25">
      <c r="S131" s="98" t="s">
        <v>159</v>
      </c>
      <c r="T131" s="124">
        <v>1.5686274509803921</v>
      </c>
    </row>
    <row r="132" spans="19:20" x14ac:dyDescent="0.25">
      <c r="S132" s="98" t="s">
        <v>160</v>
      </c>
      <c r="T132" s="124">
        <v>6.666666666666667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E8935D-C3AF-4E66-B6D1-94AEF7DEE4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6D4F609-C0EE-46B0-B9E9-4E1E9592B3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2EF4E9D-B881-448E-937F-C58AD2A415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6DE08AC-2B98-4EEB-B1D3-5757DB82F7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39D-0F30-40C8-8BFE-2EA413D66DC9}">
  <sheetPr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113</v>
      </c>
      <c r="T1" s="96"/>
      <c r="U1" s="96"/>
      <c r="V1" s="96"/>
      <c r="W1" s="96"/>
      <c r="X1" s="96"/>
      <c r="Y1" s="97" t="s">
        <v>144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60</v>
      </c>
      <c r="U2" s="100" t="s">
        <v>59</v>
      </c>
      <c r="V2" s="100" t="s">
        <v>90</v>
      </c>
      <c r="W2" s="100" t="s">
        <v>127</v>
      </c>
      <c r="X2" s="100" t="s">
        <v>136</v>
      </c>
      <c r="Y2" s="100" t="s">
        <v>157</v>
      </c>
      <c r="Z2" s="100" t="s">
        <v>165</v>
      </c>
      <c r="AB2" s="142" t="str">
        <f>$Z$2</f>
        <v>2020-21</v>
      </c>
      <c r="AC2" s="142"/>
      <c r="AD2" s="142"/>
      <c r="AE2" s="142"/>
      <c r="AF2" s="142"/>
    </row>
    <row r="3" spans="1:32" ht="15" customHeight="1" x14ac:dyDescent="0.25">
      <c r="A3" s="19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113</v>
      </c>
      <c r="Y3" s="102" t="s">
        <v>144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13.8 East Arnhem, Northern Territory, 2020-21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906</v>
      </c>
      <c r="W4" s="105">
        <v>954</v>
      </c>
      <c r="X4" s="105">
        <v>1828</v>
      </c>
      <c r="Y4" s="105">
        <v>1710</v>
      </c>
      <c r="Z4" s="105">
        <v>1352</v>
      </c>
      <c r="AB4" s="106" t="str">
        <f>TEXT(Z4,"###,###")</f>
        <v>1,352</v>
      </c>
      <c r="AD4" s="107">
        <f>Z4/Y4-1</f>
        <v>-0.20935672514619885</v>
      </c>
      <c r="AF4" s="107">
        <f>Z4/V4-1</f>
        <v>0.49227373068432678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82</v>
      </c>
      <c r="T5" s="105"/>
      <c r="U5" s="105"/>
      <c r="V5" s="105">
        <v>481</v>
      </c>
      <c r="W5" s="105">
        <v>510</v>
      </c>
      <c r="X5" s="105">
        <v>921</v>
      </c>
      <c r="Y5" s="105">
        <v>855</v>
      </c>
      <c r="Z5" s="105">
        <v>684</v>
      </c>
      <c r="AB5" s="106" t="str">
        <f>TEXT(Z5,"###,###")</f>
        <v>684</v>
      </c>
      <c r="AD5" s="107">
        <f t="shared" ref="AD5:AD9" si="0">Z5/Y5-1</f>
        <v>-0.19999999999999996</v>
      </c>
      <c r="AF5" s="107">
        <f t="shared" ref="AF5:AF9" si="1">Z5/V5-1</f>
        <v>0.42203742203742212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83</v>
      </c>
      <c r="T6" s="105"/>
      <c r="U6" s="105"/>
      <c r="V6" s="105">
        <v>426</v>
      </c>
      <c r="W6" s="105">
        <v>446</v>
      </c>
      <c r="X6" s="105">
        <v>910</v>
      </c>
      <c r="Y6" s="105">
        <v>855</v>
      </c>
      <c r="Z6" s="105">
        <v>664</v>
      </c>
      <c r="AB6" s="106" t="str">
        <f>TEXT(Z6,"###,###")</f>
        <v>664</v>
      </c>
      <c r="AD6" s="107">
        <f t="shared" si="0"/>
        <v>-0.22339181286549703</v>
      </c>
      <c r="AF6" s="107">
        <f t="shared" si="1"/>
        <v>0.55868544600938974</v>
      </c>
    </row>
    <row r="7" spans="1:32" ht="16.5" customHeight="1" thickBot="1" x14ac:dyDescent="0.3">
      <c r="A7" s="60" t="str">
        <f>"QUICK STATS for "&amp;Z2&amp;" *"</f>
        <v>QUICK STATS for 2020-21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665</v>
      </c>
      <c r="W7" s="105">
        <v>748</v>
      </c>
      <c r="X7" s="105">
        <v>1400</v>
      </c>
      <c r="Y7" s="105">
        <v>1303</v>
      </c>
      <c r="Z7" s="105">
        <v>981</v>
      </c>
      <c r="AB7" s="106" t="str">
        <f>TEXT(Z7,"###,###")</f>
        <v>981</v>
      </c>
      <c r="AD7" s="107">
        <f t="shared" si="0"/>
        <v>-0.2471220260936301</v>
      </c>
      <c r="AF7" s="107">
        <f t="shared" si="1"/>
        <v>0.47518796992481205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1,352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981</v>
      </c>
      <c r="P8" s="64"/>
      <c r="S8" s="104" t="s">
        <v>84</v>
      </c>
      <c r="T8" s="105"/>
      <c r="U8" s="105"/>
      <c r="V8" s="105">
        <v>21893.919999999998</v>
      </c>
      <c r="W8" s="105">
        <v>22995</v>
      </c>
      <c r="X8" s="105">
        <v>21202.34</v>
      </c>
      <c r="Y8" s="105">
        <v>20353.64</v>
      </c>
      <c r="Z8" s="105">
        <v>20166.82</v>
      </c>
      <c r="AB8" s="106" t="str">
        <f>TEXT(Z8,"$###,###")</f>
        <v>$20,167</v>
      </c>
      <c r="AD8" s="107">
        <f t="shared" si="0"/>
        <v>-9.1787021879132791E-3</v>
      </c>
      <c r="AF8" s="107">
        <f t="shared" si="1"/>
        <v>-7.8884914167951625E-2</v>
      </c>
    </row>
    <row r="9" spans="1:32" x14ac:dyDescent="0.25">
      <c r="A9" s="29" t="s">
        <v>14</v>
      </c>
      <c r="B9" s="68"/>
      <c r="C9" s="69"/>
      <c r="D9" s="70">
        <f>AD104</f>
        <v>71.375739644970409</v>
      </c>
      <c r="E9" s="71" t="s">
        <v>85</v>
      </c>
      <c r="F9" s="23"/>
      <c r="G9" s="72" t="s">
        <v>82</v>
      </c>
      <c r="H9" s="69"/>
      <c r="I9" s="68"/>
      <c r="J9" s="69"/>
      <c r="K9" s="68"/>
      <c r="L9" s="68"/>
      <c r="M9" s="73"/>
      <c r="N9" s="69"/>
      <c r="O9" s="70">
        <f>AD127</f>
        <v>50.050968399592257</v>
      </c>
      <c r="P9" s="71" t="s">
        <v>85</v>
      </c>
      <c r="S9" s="104" t="s">
        <v>7</v>
      </c>
      <c r="T9" s="105"/>
      <c r="U9" s="105"/>
      <c r="V9" s="105">
        <v>21398845</v>
      </c>
      <c r="W9" s="105">
        <v>28222840</v>
      </c>
      <c r="X9" s="105">
        <v>48084388</v>
      </c>
      <c r="Y9" s="105">
        <v>43686815</v>
      </c>
      <c r="Z9" s="105">
        <v>33911513</v>
      </c>
      <c r="AB9" s="106" t="str">
        <f>TEXT(Z9/1000000,"$#,###.0")&amp;" mil"</f>
        <v>$33.9 mil</v>
      </c>
      <c r="AD9" s="107">
        <f t="shared" si="0"/>
        <v>-0.22375863289644715</v>
      </c>
      <c r="AF9" s="107">
        <f t="shared" si="1"/>
        <v>0.58473567148133454</v>
      </c>
    </row>
    <row r="10" spans="1:32" x14ac:dyDescent="0.25">
      <c r="A10" s="29" t="s">
        <v>17</v>
      </c>
      <c r="B10" s="68"/>
      <c r="C10" s="69"/>
      <c r="D10" s="70">
        <f>AD105</f>
        <v>31.213017751479288</v>
      </c>
      <c r="E10" s="71" t="s">
        <v>85</v>
      </c>
      <c r="F10" s="23"/>
      <c r="G10" s="72" t="s">
        <v>83</v>
      </c>
      <c r="H10" s="69"/>
      <c r="I10" s="68"/>
      <c r="J10" s="69"/>
      <c r="K10" s="68"/>
      <c r="L10" s="68"/>
      <c r="M10" s="73"/>
      <c r="N10" s="69"/>
      <c r="O10" s="70">
        <f>AD128</f>
        <v>49.337410805300713</v>
      </c>
      <c r="P10" s="71" t="s">
        <v>85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86</v>
      </c>
      <c r="H11" s="76"/>
      <c r="I11" s="77"/>
      <c r="J11" s="77"/>
      <c r="K11" s="77"/>
      <c r="L11" s="77"/>
      <c r="M11" s="68"/>
      <c r="N11" s="69"/>
      <c r="O11" s="70">
        <f>T130</f>
        <v>97.859327217125383</v>
      </c>
      <c r="P11" s="71" t="s">
        <v>85</v>
      </c>
      <c r="S11" s="104" t="s">
        <v>29</v>
      </c>
      <c r="T11" s="109"/>
      <c r="U11" s="109"/>
      <c r="V11" s="109">
        <v>887</v>
      </c>
      <c r="W11" s="109">
        <v>940</v>
      </c>
      <c r="X11" s="109">
        <v>1801</v>
      </c>
      <c r="Y11" s="109">
        <v>1685</v>
      </c>
      <c r="Z11" s="109">
        <v>1327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0.6116207951070336</v>
      </c>
      <c r="P12" s="71" t="s">
        <v>85</v>
      </c>
      <c r="S12" s="104" t="s">
        <v>30</v>
      </c>
      <c r="T12" s="109"/>
      <c r="U12" s="109"/>
      <c r="V12" s="109">
        <v>13</v>
      </c>
      <c r="W12" s="109">
        <v>15</v>
      </c>
      <c r="X12" s="109">
        <v>26</v>
      </c>
      <c r="Y12" s="109">
        <v>29</v>
      </c>
      <c r="Z12" s="109">
        <v>25</v>
      </c>
    </row>
    <row r="13" spans="1:32" ht="15" customHeight="1" x14ac:dyDescent="0.25">
      <c r="A13" s="29" t="s">
        <v>19</v>
      </c>
      <c r="B13" s="69"/>
      <c r="C13" s="69"/>
      <c r="D13" s="70">
        <f>AD108</f>
        <v>7.6923076923076925</v>
      </c>
      <c r="E13" s="71" t="s">
        <v>85</v>
      </c>
      <c r="F13" s="23"/>
      <c r="G13" s="143" t="s">
        <v>161</v>
      </c>
      <c r="H13" s="144"/>
      <c r="I13" s="144"/>
      <c r="J13" s="144"/>
      <c r="K13" s="144"/>
      <c r="L13" s="144"/>
      <c r="M13" s="78"/>
      <c r="N13" s="69"/>
      <c r="O13" s="70">
        <f>T132</f>
        <v>1.834862385321101</v>
      </c>
      <c r="P13" s="71" t="s">
        <v>85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13.239644970414203</v>
      </c>
      <c r="E14" s="71" t="s">
        <v>85</v>
      </c>
      <c r="F14" s="23"/>
      <c r="G14" s="75" t="s">
        <v>96</v>
      </c>
      <c r="H14" s="68"/>
      <c r="I14" s="68"/>
      <c r="J14" s="68"/>
      <c r="K14" s="74"/>
      <c r="L14" s="69"/>
      <c r="M14" s="68"/>
      <c r="N14" s="69"/>
      <c r="O14" s="74" t="str">
        <f>AB118</f>
        <v>39.3</v>
      </c>
      <c r="P14" s="71" t="s">
        <v>97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27.144970414201186</v>
      </c>
      <c r="E15" s="71" t="s">
        <v>85</v>
      </c>
      <c r="F15" s="23"/>
      <c r="G15" s="32" t="s">
        <v>155</v>
      </c>
      <c r="H15" s="69"/>
      <c r="I15" s="69"/>
      <c r="J15" s="69"/>
      <c r="K15" s="79"/>
      <c r="L15" s="69"/>
      <c r="M15" s="69"/>
      <c r="N15" s="69"/>
      <c r="O15" s="70">
        <f>AB38</f>
        <v>17.391304347826086</v>
      </c>
      <c r="P15" s="71" t="s">
        <v>85</v>
      </c>
      <c r="S15" s="112" t="s">
        <v>61</v>
      </c>
      <c r="T15" s="112"/>
      <c r="U15" s="113"/>
      <c r="V15" s="113">
        <v>0</v>
      </c>
      <c r="W15" s="113">
        <v>0</v>
      </c>
      <c r="X15" s="113">
        <v>4</v>
      </c>
      <c r="Y15" s="109">
        <v>6</v>
      </c>
      <c r="Z15" s="109">
        <v>3</v>
      </c>
      <c r="AB15" s="114">
        <f t="shared" ref="AB15:AB34" si="2">IF(Z15="np",0,Z15/$Z$34)</f>
        <v>2.2189349112426036E-3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50.443786982248518</v>
      </c>
      <c r="E16" s="82" t="s">
        <v>85</v>
      </c>
      <c r="F16" s="23"/>
      <c r="G16" s="83" t="s">
        <v>156</v>
      </c>
      <c r="H16" s="34"/>
      <c r="I16" s="34"/>
      <c r="J16" s="34"/>
      <c r="K16" s="35"/>
      <c r="L16" s="34"/>
      <c r="M16" s="34"/>
      <c r="N16" s="34"/>
      <c r="O16" s="81">
        <f>AB37</f>
        <v>82.608695652173907</v>
      </c>
      <c r="P16" s="36" t="s">
        <v>85</v>
      </c>
      <c r="S16" s="112" t="s">
        <v>62</v>
      </c>
      <c r="T16" s="112"/>
      <c r="U16" s="113"/>
      <c r="V16" s="113">
        <v>3</v>
      </c>
      <c r="W16" s="113">
        <v>35</v>
      </c>
      <c r="X16" s="113">
        <v>37</v>
      </c>
      <c r="Y16" s="109">
        <v>34</v>
      </c>
      <c r="Z16" s="109">
        <v>37</v>
      </c>
      <c r="AB16" s="114">
        <f t="shared" si="2"/>
        <v>2.7366863905325445E-2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63</v>
      </c>
      <c r="T17" s="112"/>
      <c r="U17" s="113"/>
      <c r="V17" s="113">
        <v>5</v>
      </c>
      <c r="W17" s="113">
        <v>4</v>
      </c>
      <c r="X17" s="113">
        <v>7</v>
      </c>
      <c r="Y17" s="109">
        <v>5</v>
      </c>
      <c r="Z17" s="109">
        <v>3</v>
      </c>
      <c r="AB17" s="114">
        <f t="shared" si="2"/>
        <v>2.2189349112426036E-3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167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64</v>
      </c>
      <c r="T18" s="112"/>
      <c r="U18" s="113"/>
      <c r="V18" s="113">
        <v>0</v>
      </c>
      <c r="W18" s="113">
        <v>4</v>
      </c>
      <c r="X18" s="113">
        <v>0</v>
      </c>
      <c r="Y18" s="109">
        <v>0</v>
      </c>
      <c r="Z18" s="109">
        <v>1</v>
      </c>
      <c r="AB18" s="114">
        <f t="shared" si="2"/>
        <v>7.3964497041420117E-4</v>
      </c>
    </row>
    <row r="19" spans="1:28" x14ac:dyDescent="0.25">
      <c r="A19" s="60" t="str">
        <f>$S$1&amp;" ("&amp;$V$2&amp;" to "&amp;$Z$2&amp;")"</f>
        <v>East Arnhem (2016-17 to 2020-21)</v>
      </c>
      <c r="B19" s="60"/>
      <c r="C19" s="60"/>
      <c r="D19" s="60"/>
      <c r="E19" s="60"/>
      <c r="F19" s="60"/>
      <c r="G19" s="60" t="str">
        <f>$S$1&amp;" ("&amp;$V$2&amp;" to "&amp;$Z$2&amp;")"</f>
        <v>East Arnhem (2016-17 to 2020-21)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65</v>
      </c>
      <c r="T19" s="112"/>
      <c r="U19" s="113"/>
      <c r="V19" s="113">
        <v>49</v>
      </c>
      <c r="W19" s="113">
        <v>49</v>
      </c>
      <c r="X19" s="113">
        <v>102</v>
      </c>
      <c r="Y19" s="109">
        <v>90</v>
      </c>
      <c r="Z19" s="109">
        <v>43</v>
      </c>
      <c r="AB19" s="114">
        <f t="shared" si="2"/>
        <v>3.1804733727810654E-2</v>
      </c>
    </row>
    <row r="20" spans="1:28" x14ac:dyDescent="0.25">
      <c r="S20" s="112" t="s">
        <v>66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1</v>
      </c>
      <c r="AB20" s="114">
        <f t="shared" si="2"/>
        <v>7.3964497041420117E-4</v>
      </c>
    </row>
    <row r="21" spans="1:28" x14ac:dyDescent="0.25">
      <c r="S21" s="112" t="s">
        <v>67</v>
      </c>
      <c r="T21" s="112"/>
      <c r="U21" s="113"/>
      <c r="V21" s="113">
        <v>152</v>
      </c>
      <c r="W21" s="113">
        <v>132</v>
      </c>
      <c r="X21" s="113">
        <v>305</v>
      </c>
      <c r="Y21" s="109">
        <v>314</v>
      </c>
      <c r="Z21" s="109">
        <v>254</v>
      </c>
      <c r="AB21" s="114">
        <f t="shared" si="2"/>
        <v>0.18786982248520709</v>
      </c>
    </row>
    <row r="22" spans="1:28" x14ac:dyDescent="0.25">
      <c r="S22" s="112" t="s">
        <v>68</v>
      </c>
      <c r="T22" s="112"/>
      <c r="U22" s="113"/>
      <c r="V22" s="113">
        <v>7</v>
      </c>
      <c r="W22" s="113">
        <v>23</v>
      </c>
      <c r="X22" s="113">
        <v>52</v>
      </c>
      <c r="Y22" s="109">
        <v>28</v>
      </c>
      <c r="Z22" s="109">
        <v>36</v>
      </c>
      <c r="AB22" s="114">
        <f t="shared" si="2"/>
        <v>2.6627218934911243E-2</v>
      </c>
    </row>
    <row r="23" spans="1:28" x14ac:dyDescent="0.25">
      <c r="S23" s="112" t="s">
        <v>69</v>
      </c>
      <c r="T23" s="112"/>
      <c r="U23" s="113"/>
      <c r="V23" s="113">
        <v>25</v>
      </c>
      <c r="W23" s="113">
        <v>40</v>
      </c>
      <c r="X23" s="113">
        <v>45</v>
      </c>
      <c r="Y23" s="109">
        <v>48</v>
      </c>
      <c r="Z23" s="109">
        <v>20</v>
      </c>
      <c r="AB23" s="114">
        <f t="shared" si="2"/>
        <v>1.4792899408284023E-2</v>
      </c>
    </row>
    <row r="24" spans="1:28" x14ac:dyDescent="0.25">
      <c r="S24" s="112" t="s">
        <v>70</v>
      </c>
      <c r="T24" s="112"/>
      <c r="U24" s="113"/>
      <c r="V24" s="113">
        <v>0</v>
      </c>
      <c r="W24" s="113">
        <v>5</v>
      </c>
      <c r="X24" s="113">
        <v>6</v>
      </c>
      <c r="Y24" s="109">
        <v>5</v>
      </c>
      <c r="Z24" s="109">
        <v>1</v>
      </c>
      <c r="AB24" s="114">
        <f t="shared" si="2"/>
        <v>7.3964497041420117E-4</v>
      </c>
    </row>
    <row r="25" spans="1:28" x14ac:dyDescent="0.25">
      <c r="S25" s="112" t="s">
        <v>71</v>
      </c>
      <c r="T25" s="112"/>
      <c r="U25" s="113"/>
      <c r="V25" s="113">
        <v>12</v>
      </c>
      <c r="W25" s="113">
        <v>15</v>
      </c>
      <c r="X25" s="113">
        <v>32</v>
      </c>
      <c r="Y25" s="109">
        <v>18</v>
      </c>
      <c r="Z25" s="109">
        <v>22</v>
      </c>
      <c r="AB25" s="114">
        <f t="shared" si="2"/>
        <v>1.6272189349112426E-2</v>
      </c>
    </row>
    <row r="26" spans="1:28" x14ac:dyDescent="0.25">
      <c r="S26" s="112" t="s">
        <v>72</v>
      </c>
      <c r="T26" s="112"/>
      <c r="U26" s="113"/>
      <c r="V26" s="113">
        <v>0</v>
      </c>
      <c r="W26" s="113">
        <v>0</v>
      </c>
      <c r="X26" s="113">
        <v>3</v>
      </c>
      <c r="Y26" s="109">
        <v>25</v>
      </c>
      <c r="Z26" s="109">
        <v>19</v>
      </c>
      <c r="AB26" s="114">
        <f t="shared" si="2"/>
        <v>1.4053254437869823E-2</v>
      </c>
    </row>
    <row r="27" spans="1:28" x14ac:dyDescent="0.25">
      <c r="S27" s="112" t="s">
        <v>73</v>
      </c>
      <c r="T27" s="112"/>
      <c r="U27" s="113"/>
      <c r="V27" s="113">
        <v>43</v>
      </c>
      <c r="W27" s="113">
        <v>7</v>
      </c>
      <c r="X27" s="113">
        <v>21</v>
      </c>
      <c r="Y27" s="109">
        <v>18</v>
      </c>
      <c r="Z27" s="109">
        <v>37</v>
      </c>
      <c r="AB27" s="114">
        <f t="shared" si="2"/>
        <v>2.7366863905325445E-2</v>
      </c>
    </row>
    <row r="28" spans="1:28" x14ac:dyDescent="0.25">
      <c r="S28" s="112" t="s">
        <v>74</v>
      </c>
      <c r="T28" s="112"/>
      <c r="U28" s="113"/>
      <c r="V28" s="113">
        <v>36</v>
      </c>
      <c r="W28" s="113">
        <v>76</v>
      </c>
      <c r="X28" s="113">
        <v>139</v>
      </c>
      <c r="Y28" s="109">
        <v>80</v>
      </c>
      <c r="Z28" s="109">
        <v>43</v>
      </c>
      <c r="AB28" s="114">
        <f t="shared" si="2"/>
        <v>3.1804733727810654E-2</v>
      </c>
    </row>
    <row r="29" spans="1:28" x14ac:dyDescent="0.25">
      <c r="S29" s="112" t="s">
        <v>75</v>
      </c>
      <c r="T29" s="112"/>
      <c r="U29" s="113"/>
      <c r="V29" s="113">
        <v>114</v>
      </c>
      <c r="W29" s="113">
        <v>114</v>
      </c>
      <c r="X29" s="113">
        <v>251</v>
      </c>
      <c r="Y29" s="109">
        <v>196</v>
      </c>
      <c r="Z29" s="109">
        <v>180</v>
      </c>
      <c r="AB29" s="114">
        <f t="shared" si="2"/>
        <v>0.13313609467455623</v>
      </c>
    </row>
    <row r="30" spans="1:28" x14ac:dyDescent="0.25">
      <c r="S30" s="112" t="s">
        <v>76</v>
      </c>
      <c r="T30" s="112"/>
      <c r="U30" s="113"/>
      <c r="V30" s="113">
        <v>159</v>
      </c>
      <c r="W30" s="113">
        <v>152</v>
      </c>
      <c r="X30" s="113">
        <v>316</v>
      </c>
      <c r="Y30" s="109">
        <v>330</v>
      </c>
      <c r="Z30" s="109">
        <v>219</v>
      </c>
      <c r="AB30" s="114">
        <f t="shared" si="2"/>
        <v>0.16198224852071005</v>
      </c>
    </row>
    <row r="31" spans="1:28" x14ac:dyDescent="0.25">
      <c r="S31" s="112" t="s">
        <v>77</v>
      </c>
      <c r="T31" s="112"/>
      <c r="U31" s="113"/>
      <c r="V31" s="113">
        <v>130</v>
      </c>
      <c r="W31" s="113">
        <v>115</v>
      </c>
      <c r="X31" s="113">
        <v>301</v>
      </c>
      <c r="Y31" s="109">
        <v>333</v>
      </c>
      <c r="Z31" s="109">
        <v>212</v>
      </c>
      <c r="AB31" s="114">
        <f t="shared" si="2"/>
        <v>0.15680473372781065</v>
      </c>
    </row>
    <row r="32" spans="1:28" ht="15.75" customHeight="1" x14ac:dyDescent="0.25">
      <c r="A32" s="60" t="str">
        <f>"Distribution of jobs per industry "&amp;"("&amp;Z2&amp;") *"</f>
        <v>Distribution of jobs per industry (2020-21)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78</v>
      </c>
      <c r="T32" s="112"/>
      <c r="U32" s="113"/>
      <c r="V32" s="113">
        <v>4</v>
      </c>
      <c r="W32" s="113">
        <v>11</v>
      </c>
      <c r="X32" s="113">
        <v>15</v>
      </c>
      <c r="Y32" s="109">
        <v>5</v>
      </c>
      <c r="Z32" s="109">
        <v>12</v>
      </c>
      <c r="AB32" s="114">
        <f t="shared" si="2"/>
        <v>8.8757396449704144E-3</v>
      </c>
    </row>
    <row r="33" spans="19:32" x14ac:dyDescent="0.25">
      <c r="S33" s="112" t="s">
        <v>79</v>
      </c>
      <c r="T33" s="112"/>
      <c r="U33" s="113"/>
      <c r="V33" s="113">
        <v>88</v>
      </c>
      <c r="W33" s="113">
        <v>110</v>
      </c>
      <c r="X33" s="113">
        <v>167</v>
      </c>
      <c r="Y33" s="109">
        <v>153</v>
      </c>
      <c r="Z33" s="109">
        <v>205</v>
      </c>
      <c r="AB33" s="114">
        <f t="shared" si="2"/>
        <v>0.15162721893491124</v>
      </c>
    </row>
    <row r="34" spans="19:32" x14ac:dyDescent="0.25">
      <c r="S34" s="115" t="s">
        <v>53</v>
      </c>
      <c r="T34" s="115"/>
      <c r="U34" s="116"/>
      <c r="V34" s="116">
        <v>902</v>
      </c>
      <c r="W34" s="116">
        <v>957</v>
      </c>
      <c r="X34" s="116">
        <v>1831</v>
      </c>
      <c r="Y34" s="117">
        <v>1707</v>
      </c>
      <c r="Z34" s="117">
        <v>1352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87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566</v>
      </c>
      <c r="W37" s="109">
        <v>656</v>
      </c>
      <c r="X37" s="109">
        <v>1166</v>
      </c>
      <c r="Y37" s="109">
        <v>1108</v>
      </c>
      <c r="Z37" s="109">
        <v>817</v>
      </c>
      <c r="AB37" s="129">
        <f>Z37/Z40*100</f>
        <v>82.608695652173907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98</v>
      </c>
      <c r="W38" s="109">
        <v>93</v>
      </c>
      <c r="X38" s="109">
        <v>236</v>
      </c>
      <c r="Y38" s="109">
        <v>195</v>
      </c>
      <c r="Z38" s="109">
        <v>172</v>
      </c>
      <c r="AB38" s="129">
        <f>Z38/Z40*100</f>
        <v>17.391304347826086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664</v>
      </c>
      <c r="W40" s="109">
        <v>749</v>
      </c>
      <c r="X40" s="109">
        <v>1402</v>
      </c>
      <c r="Y40" s="109">
        <v>1303</v>
      </c>
      <c r="Z40" s="109">
        <v>989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4</v>
      </c>
      <c r="X45" s="109">
        <v>4</v>
      </c>
      <c r="Y45" s="109">
        <v>9</v>
      </c>
      <c r="Z45" s="109">
        <v>2</v>
      </c>
    </row>
    <row r="46" spans="19:32" x14ac:dyDescent="0.25">
      <c r="S46" s="112" t="s">
        <v>38</v>
      </c>
      <c r="T46" s="112"/>
      <c r="U46" s="109"/>
      <c r="V46" s="109">
        <v>10</v>
      </c>
      <c r="W46" s="109">
        <v>16</v>
      </c>
      <c r="X46" s="109">
        <v>27</v>
      </c>
      <c r="Y46" s="109">
        <v>31</v>
      </c>
      <c r="Z46" s="109">
        <v>16</v>
      </c>
    </row>
    <row r="47" spans="19:32" x14ac:dyDescent="0.25">
      <c r="S47" s="112" t="s">
        <v>39</v>
      </c>
      <c r="T47" s="112"/>
      <c r="U47" s="109"/>
      <c r="V47" s="109">
        <v>41</v>
      </c>
      <c r="W47" s="109">
        <v>47</v>
      </c>
      <c r="X47" s="109">
        <v>87</v>
      </c>
      <c r="Y47" s="109">
        <v>99</v>
      </c>
      <c r="Z47" s="109">
        <v>47</v>
      </c>
    </row>
    <row r="48" spans="19:32" x14ac:dyDescent="0.25">
      <c r="S48" s="112" t="s">
        <v>40</v>
      </c>
      <c r="T48" s="112"/>
      <c r="U48" s="109"/>
      <c r="V48" s="109">
        <v>52</v>
      </c>
      <c r="W48" s="109">
        <v>61</v>
      </c>
      <c r="X48" s="109">
        <v>116</v>
      </c>
      <c r="Y48" s="109">
        <v>113</v>
      </c>
      <c r="Z48" s="109">
        <v>116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72</v>
      </c>
      <c r="W49" s="109">
        <v>82</v>
      </c>
      <c r="X49" s="109">
        <v>120</v>
      </c>
      <c r="Y49" s="109">
        <v>113</v>
      </c>
      <c r="Z49" s="109">
        <v>107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East Arnhem (2020-21)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78</v>
      </c>
      <c r="W50" s="109">
        <v>58</v>
      </c>
      <c r="X50" s="109">
        <v>124</v>
      </c>
      <c r="Y50" s="109">
        <v>120</v>
      </c>
      <c r="Z50" s="109">
        <v>89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52</v>
      </c>
      <c r="W51" s="109">
        <v>70</v>
      </c>
      <c r="X51" s="109">
        <v>121</v>
      </c>
      <c r="Y51" s="109">
        <v>96</v>
      </c>
      <c r="Z51" s="109">
        <v>70</v>
      </c>
    </row>
    <row r="52" spans="1:26" ht="15" customHeight="1" x14ac:dyDescent="0.25">
      <c r="S52" s="112" t="s">
        <v>44</v>
      </c>
      <c r="T52" s="112"/>
      <c r="U52" s="109"/>
      <c r="V52" s="109">
        <v>53</v>
      </c>
      <c r="W52" s="109">
        <v>38</v>
      </c>
      <c r="X52" s="109">
        <v>98</v>
      </c>
      <c r="Y52" s="109">
        <v>79</v>
      </c>
      <c r="Z52" s="109">
        <v>65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41</v>
      </c>
      <c r="W53" s="109">
        <v>46</v>
      </c>
      <c r="X53" s="109">
        <v>72</v>
      </c>
      <c r="Y53" s="109">
        <v>65</v>
      </c>
      <c r="Z53" s="109">
        <v>58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48</v>
      </c>
      <c r="W54" s="109">
        <v>39</v>
      </c>
      <c r="X54" s="109">
        <v>74</v>
      </c>
      <c r="Y54" s="109">
        <v>58</v>
      </c>
      <c r="Z54" s="109">
        <v>55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20</v>
      </c>
      <c r="W55" s="109">
        <v>37</v>
      </c>
      <c r="X55" s="109">
        <v>50</v>
      </c>
      <c r="Y55" s="109">
        <v>47</v>
      </c>
      <c r="Z55" s="109">
        <v>35</v>
      </c>
    </row>
    <row r="56" spans="1:26" ht="15" customHeight="1" x14ac:dyDescent="0.25">
      <c r="S56" s="112" t="s">
        <v>48</v>
      </c>
      <c r="T56" s="112"/>
      <c r="U56" s="109"/>
      <c r="V56" s="109">
        <v>6</v>
      </c>
      <c r="W56" s="109">
        <v>10</v>
      </c>
      <c r="X56" s="109">
        <v>17</v>
      </c>
      <c r="Y56" s="109">
        <v>24</v>
      </c>
      <c r="Z56" s="109">
        <v>22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4</v>
      </c>
      <c r="Y57" s="109">
        <v>7</v>
      </c>
      <c r="Z57" s="109">
        <v>1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480</v>
      </c>
      <c r="W61" s="109">
        <v>512</v>
      </c>
      <c r="X61" s="109">
        <v>919</v>
      </c>
      <c r="Y61" s="109">
        <v>856</v>
      </c>
      <c r="Z61" s="109">
        <v>684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2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9</v>
      </c>
      <c r="X64" s="109">
        <v>0</v>
      </c>
      <c r="Y64" s="109">
        <v>10</v>
      </c>
      <c r="Z64" s="109">
        <v>6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East Arnhem (2020-21)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12</v>
      </c>
      <c r="W65" s="109">
        <v>16</v>
      </c>
      <c r="X65" s="109">
        <v>7</v>
      </c>
      <c r="Y65" s="109">
        <v>33</v>
      </c>
      <c r="Z65" s="109">
        <v>34</v>
      </c>
    </row>
    <row r="66" spans="1:26" x14ac:dyDescent="0.25">
      <c r="S66" s="112" t="s">
        <v>39</v>
      </c>
      <c r="T66" s="112"/>
      <c r="U66" s="109"/>
      <c r="V66" s="109">
        <v>26</v>
      </c>
      <c r="W66" s="109">
        <v>22</v>
      </c>
      <c r="X66" s="109">
        <v>11</v>
      </c>
      <c r="Y66" s="109">
        <v>83</v>
      </c>
      <c r="Z66" s="109">
        <v>48</v>
      </c>
    </row>
    <row r="67" spans="1:26" x14ac:dyDescent="0.25">
      <c r="S67" s="112" t="s">
        <v>40</v>
      </c>
      <c r="T67" s="112"/>
      <c r="U67" s="109"/>
      <c r="V67" s="109">
        <v>55</v>
      </c>
      <c r="W67" s="109">
        <v>58</v>
      </c>
      <c r="X67" s="109">
        <v>52</v>
      </c>
      <c r="Y67" s="109">
        <v>113</v>
      </c>
      <c r="Z67" s="109">
        <v>89</v>
      </c>
    </row>
    <row r="68" spans="1:26" x14ac:dyDescent="0.25">
      <c r="S68" s="112" t="s">
        <v>41</v>
      </c>
      <c r="T68" s="112"/>
      <c r="U68" s="109"/>
      <c r="V68" s="109">
        <v>82</v>
      </c>
      <c r="W68" s="109">
        <v>75</v>
      </c>
      <c r="X68" s="109">
        <v>37</v>
      </c>
      <c r="Y68" s="109">
        <v>113</v>
      </c>
      <c r="Z68" s="109">
        <v>97</v>
      </c>
    </row>
    <row r="69" spans="1:26" x14ac:dyDescent="0.25">
      <c r="S69" s="112" t="s">
        <v>42</v>
      </c>
      <c r="T69" s="112"/>
      <c r="U69" s="109"/>
      <c r="V69" s="109">
        <v>61</v>
      </c>
      <c r="W69" s="109">
        <v>87</v>
      </c>
      <c r="X69" s="109">
        <v>13</v>
      </c>
      <c r="Y69" s="109">
        <v>139</v>
      </c>
      <c r="Z69" s="109">
        <v>93</v>
      </c>
    </row>
    <row r="70" spans="1:26" x14ac:dyDescent="0.25">
      <c r="S70" s="112" t="s">
        <v>43</v>
      </c>
      <c r="T70" s="112"/>
      <c r="U70" s="109"/>
      <c r="V70" s="109">
        <v>42</v>
      </c>
      <c r="W70" s="109">
        <v>44</v>
      </c>
      <c r="X70" s="109">
        <v>12</v>
      </c>
      <c r="Y70" s="109">
        <v>89</v>
      </c>
      <c r="Z70" s="109">
        <v>79</v>
      </c>
    </row>
    <row r="71" spans="1:26" x14ac:dyDescent="0.25">
      <c r="S71" s="112" t="s">
        <v>44</v>
      </c>
      <c r="T71" s="112"/>
      <c r="U71" s="109"/>
      <c r="V71" s="109">
        <v>31</v>
      </c>
      <c r="W71" s="109">
        <v>46</v>
      </c>
      <c r="X71" s="109">
        <v>11</v>
      </c>
      <c r="Y71" s="109">
        <v>89</v>
      </c>
      <c r="Z71" s="109">
        <v>74</v>
      </c>
    </row>
    <row r="72" spans="1:26" x14ac:dyDescent="0.25">
      <c r="S72" s="112" t="s">
        <v>45</v>
      </c>
      <c r="T72" s="112"/>
      <c r="U72" s="109"/>
      <c r="V72" s="109">
        <v>54</v>
      </c>
      <c r="W72" s="109">
        <v>34</v>
      </c>
      <c r="X72" s="109">
        <v>8</v>
      </c>
      <c r="Y72" s="109">
        <v>57</v>
      </c>
      <c r="Z72" s="109">
        <v>40</v>
      </c>
    </row>
    <row r="73" spans="1:26" x14ac:dyDescent="0.25">
      <c r="S73" s="112" t="s">
        <v>46</v>
      </c>
      <c r="T73" s="112"/>
      <c r="U73" s="109"/>
      <c r="V73" s="109">
        <v>40</v>
      </c>
      <c r="W73" s="109">
        <v>27</v>
      </c>
      <c r="X73" s="109">
        <v>10</v>
      </c>
      <c r="Y73" s="109">
        <v>65</v>
      </c>
      <c r="Z73" s="109">
        <v>49</v>
      </c>
    </row>
    <row r="74" spans="1:26" x14ac:dyDescent="0.25">
      <c r="S74" s="112" t="s">
        <v>47</v>
      </c>
      <c r="T74" s="112"/>
      <c r="U74" s="109"/>
      <c r="V74" s="109">
        <v>17</v>
      </c>
      <c r="W74" s="109">
        <v>21</v>
      </c>
      <c r="X74" s="109">
        <v>5</v>
      </c>
      <c r="Y74" s="109">
        <v>32</v>
      </c>
      <c r="Z74" s="109">
        <v>27</v>
      </c>
    </row>
    <row r="75" spans="1:26" x14ac:dyDescent="0.25">
      <c r="S75" s="112" t="s">
        <v>48</v>
      </c>
      <c r="T75" s="112"/>
      <c r="U75" s="109"/>
      <c r="V75" s="109">
        <v>5</v>
      </c>
      <c r="W75" s="109">
        <v>6</v>
      </c>
      <c r="X75" s="109">
        <v>0</v>
      </c>
      <c r="Y75" s="109">
        <v>22</v>
      </c>
      <c r="Z75" s="109">
        <v>19</v>
      </c>
    </row>
    <row r="76" spans="1:26" x14ac:dyDescent="0.25">
      <c r="S76" s="112" t="s">
        <v>49</v>
      </c>
      <c r="T76" s="112"/>
      <c r="U76" s="109"/>
      <c r="V76" s="109">
        <v>7</v>
      </c>
      <c r="W76" s="109">
        <v>0</v>
      </c>
      <c r="X76" s="109">
        <v>0</v>
      </c>
      <c r="Y76" s="109">
        <v>0</v>
      </c>
      <c r="Z76" s="109">
        <v>5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2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425</v>
      </c>
      <c r="W80" s="109">
        <v>447</v>
      </c>
      <c r="X80" s="109">
        <v>153</v>
      </c>
      <c r="Y80" s="109">
        <v>852</v>
      </c>
      <c r="Z80" s="109">
        <v>664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East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16</v>
      </c>
      <c r="W83" s="109">
        <v>21</v>
      </c>
      <c r="X83" s="109">
        <v>29</v>
      </c>
      <c r="Y83" s="109">
        <v>32</v>
      </c>
      <c r="Z83" s="109">
        <v>27</v>
      </c>
      <c r="AD83" s="114"/>
    </row>
    <row r="84" spans="1:30" ht="15" customHeight="1" x14ac:dyDescent="0.25">
      <c r="A84" s="45"/>
      <c r="B84" s="45"/>
      <c r="C84" s="47"/>
      <c r="D84" s="140" t="s">
        <v>0</v>
      </c>
      <c r="E84" s="140"/>
      <c r="F84" s="140" t="s">
        <v>133</v>
      </c>
      <c r="G84" s="140"/>
      <c r="H84" s="47"/>
      <c r="I84" s="47"/>
      <c r="J84" s="47"/>
      <c r="K84" s="47"/>
      <c r="L84" s="140" t="s">
        <v>0</v>
      </c>
      <c r="M84" s="140"/>
      <c r="N84" s="140" t="s">
        <v>133</v>
      </c>
      <c r="O84" s="140"/>
      <c r="S84" s="112" t="s">
        <v>57</v>
      </c>
      <c r="T84" s="112"/>
      <c r="U84" s="109"/>
      <c r="V84" s="109">
        <v>47</v>
      </c>
      <c r="W84" s="109">
        <v>73</v>
      </c>
      <c r="X84" s="109">
        <v>109</v>
      </c>
      <c r="Y84" s="109">
        <v>94</v>
      </c>
      <c r="Z84" s="109">
        <v>74</v>
      </c>
    </row>
    <row r="85" spans="1:30" ht="15" customHeight="1" x14ac:dyDescent="0.25">
      <c r="A85" s="45"/>
      <c r="B85" s="45"/>
      <c r="C85" s="55" t="s">
        <v>1</v>
      </c>
      <c r="D85" s="140" t="s">
        <v>2</v>
      </c>
      <c r="E85" s="140"/>
      <c r="F85" s="140" t="str">
        <f>"since "&amp;$V$2</f>
        <v>since 2016-17</v>
      </c>
      <c r="G85" s="140"/>
      <c r="H85" s="47"/>
      <c r="I85" s="47"/>
      <c r="J85" s="47"/>
      <c r="K85" s="55" t="s">
        <v>1</v>
      </c>
      <c r="L85" s="140" t="s">
        <v>2</v>
      </c>
      <c r="M85" s="140"/>
      <c r="N85" s="140" t="str">
        <f>"since "&amp;$V$2</f>
        <v>since 2016-17</v>
      </c>
      <c r="O85" s="140"/>
      <c r="S85" s="112" t="s">
        <v>128</v>
      </c>
      <c r="T85" s="112"/>
      <c r="U85" s="109"/>
      <c r="V85" s="109">
        <v>31</v>
      </c>
      <c r="W85" s="109">
        <v>28</v>
      </c>
      <c r="X85" s="109">
        <v>53</v>
      </c>
      <c r="Y85" s="109">
        <v>43</v>
      </c>
      <c r="Z85" s="109">
        <v>29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1,352</v>
      </c>
      <c r="D86" s="93">
        <f t="shared" ref="D86:D91" si="4">AD4</f>
        <v>-0.20935672514619885</v>
      </c>
      <c r="E86" s="94">
        <f t="shared" ref="E86:E91" si="5">AD4</f>
        <v>-0.20935672514619885</v>
      </c>
      <c r="F86" s="93">
        <f t="shared" ref="F86:F91" si="6">AF4</f>
        <v>0.49227373068432678</v>
      </c>
      <c r="G86" s="94">
        <f t="shared" ref="G86:G91" si="7">AF4</f>
        <v>0.49227373068432678</v>
      </c>
      <c r="H86" s="56"/>
      <c r="I86" s="56"/>
      <c r="J86" s="141" t="str">
        <f>'State data for spotlight'!J4</f>
        <v>211,826</v>
      </c>
      <c r="K86" s="141"/>
      <c r="L86" s="93">
        <f>'State data for spotlight'!L4</f>
        <v>5.566741089227345E-2</v>
      </c>
      <c r="M86" s="94">
        <f>'State data for spotlight'!L4</f>
        <v>5.566741089227345E-2</v>
      </c>
      <c r="N86" s="93">
        <f>'State data for spotlight'!N4</f>
        <v>1.0181648234783625E-2</v>
      </c>
      <c r="O86" s="94">
        <f>'State data for spotlight'!N4</f>
        <v>1.0181648234783625E-2</v>
      </c>
      <c r="S86" s="112" t="s">
        <v>129</v>
      </c>
      <c r="T86" s="112"/>
      <c r="U86" s="109"/>
      <c r="V86" s="109">
        <v>90</v>
      </c>
      <c r="W86" s="109">
        <v>74</v>
      </c>
      <c r="X86" s="109">
        <v>166</v>
      </c>
      <c r="Y86" s="109">
        <v>118</v>
      </c>
      <c r="Z86" s="109">
        <v>95</v>
      </c>
    </row>
    <row r="87" spans="1:30" ht="15" customHeight="1" x14ac:dyDescent="0.25">
      <c r="A87" s="95" t="s">
        <v>4</v>
      </c>
      <c r="B87" s="48"/>
      <c r="C87" s="56" t="str">
        <f t="shared" si="3"/>
        <v>684</v>
      </c>
      <c r="D87" s="93">
        <f t="shared" si="4"/>
        <v>-0.19999999999999996</v>
      </c>
      <c r="E87" s="94">
        <f t="shared" si="5"/>
        <v>-0.19999999999999996</v>
      </c>
      <c r="F87" s="93">
        <f t="shared" si="6"/>
        <v>0.42203742203742212</v>
      </c>
      <c r="G87" s="94">
        <f t="shared" si="7"/>
        <v>0.42203742203742212</v>
      </c>
      <c r="H87" s="56"/>
      <c r="I87" s="56"/>
      <c r="J87" s="141" t="str">
        <f>'State data for spotlight'!J5</f>
        <v>110,279</v>
      </c>
      <c r="K87" s="141"/>
      <c r="L87" s="93">
        <f>'State data for spotlight'!L5</f>
        <v>4.9576472827638662E-2</v>
      </c>
      <c r="M87" s="94">
        <f>'State data for spotlight'!L5</f>
        <v>4.9576472827638662E-2</v>
      </c>
      <c r="N87" s="93">
        <f>'State data for spotlight'!N5</f>
        <v>-5.3574810819586594E-3</v>
      </c>
      <c r="O87" s="94">
        <f>'State data for spotlight'!N5</f>
        <v>-5.3574810819586594E-3</v>
      </c>
      <c r="S87" s="112" t="s">
        <v>130</v>
      </c>
      <c r="T87" s="112"/>
      <c r="U87" s="109"/>
      <c r="V87" s="109">
        <v>6</v>
      </c>
      <c r="W87" s="109">
        <v>6</v>
      </c>
      <c r="X87" s="109">
        <v>17</v>
      </c>
      <c r="Y87" s="109">
        <v>12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664</v>
      </c>
      <c r="D88" s="93">
        <f t="shared" si="4"/>
        <v>-0.22339181286549703</v>
      </c>
      <c r="E88" s="94">
        <f t="shared" si="5"/>
        <v>-0.22339181286549703</v>
      </c>
      <c r="F88" s="93">
        <f t="shared" si="6"/>
        <v>0.55868544600938974</v>
      </c>
      <c r="G88" s="94">
        <f t="shared" si="7"/>
        <v>0.55868544600938974</v>
      </c>
      <c r="H88" s="56"/>
      <c r="I88" s="56"/>
      <c r="J88" s="141" t="str">
        <f>'State data for spotlight'!J6</f>
        <v>101,319</v>
      </c>
      <c r="K88" s="141"/>
      <c r="L88" s="93">
        <f>'State data for spotlight'!L6</f>
        <v>6.0010671353692535E-2</v>
      </c>
      <c r="M88" s="94">
        <f>'State data for spotlight'!L6</f>
        <v>6.0010671353692535E-2</v>
      </c>
      <c r="N88" s="93">
        <f>'State data for spotlight'!N6</f>
        <v>2.5340282345797771E-2</v>
      </c>
      <c r="O88" s="94">
        <f>'State data for spotlight'!N6</f>
        <v>2.5340282345797771E-2</v>
      </c>
      <c r="S88" s="112" t="s">
        <v>131</v>
      </c>
      <c r="T88" s="112"/>
      <c r="U88" s="109"/>
      <c r="V88" s="109">
        <v>7</v>
      </c>
      <c r="W88" s="109">
        <v>10</v>
      </c>
      <c r="X88" s="109">
        <v>16</v>
      </c>
      <c r="Y88" s="109">
        <v>5</v>
      </c>
      <c r="Z88" s="109">
        <v>8</v>
      </c>
    </row>
    <row r="89" spans="1:30" ht="15" customHeight="1" x14ac:dyDescent="0.25">
      <c r="A89" s="48" t="s">
        <v>6</v>
      </c>
      <c r="B89" s="48"/>
      <c r="C89" s="56" t="str">
        <f t="shared" si="3"/>
        <v>981</v>
      </c>
      <c r="D89" s="93">
        <f t="shared" si="4"/>
        <v>-0.2471220260936301</v>
      </c>
      <c r="E89" s="94">
        <f t="shared" si="5"/>
        <v>-0.2471220260936301</v>
      </c>
      <c r="F89" s="93">
        <f t="shared" si="6"/>
        <v>0.47518796992481205</v>
      </c>
      <c r="G89" s="94">
        <f t="shared" si="7"/>
        <v>0.47518796992481205</v>
      </c>
      <c r="H89" s="56"/>
      <c r="I89" s="56"/>
      <c r="J89" s="141" t="str">
        <f>'State data for spotlight'!J7</f>
        <v>135,880</v>
      </c>
      <c r="K89" s="141"/>
      <c r="L89" s="93">
        <f>'State data for spotlight'!L7</f>
        <v>2.8488346347439464E-3</v>
      </c>
      <c r="M89" s="94">
        <f>'State data for spotlight'!L7</f>
        <v>2.8488346347439464E-3</v>
      </c>
      <c r="N89" s="93">
        <f>'State data for spotlight'!N7</f>
        <v>-1.9900605168819752E-2</v>
      </c>
      <c r="O89" s="94">
        <f>'State data for spotlight'!N7</f>
        <v>-1.9900605168819752E-2</v>
      </c>
      <c r="S89" s="112" t="s">
        <v>132</v>
      </c>
      <c r="T89" s="112"/>
      <c r="U89" s="109"/>
      <c r="V89" s="109">
        <v>10</v>
      </c>
      <c r="W89" s="109">
        <v>22</v>
      </c>
      <c r="X89" s="109">
        <v>44</v>
      </c>
      <c r="Y89" s="109">
        <v>25</v>
      </c>
      <c r="Z89" s="109">
        <v>19</v>
      </c>
    </row>
    <row r="90" spans="1:30" ht="15" customHeight="1" x14ac:dyDescent="0.25">
      <c r="A90" s="48" t="s">
        <v>98</v>
      </c>
      <c r="B90" s="48"/>
      <c r="C90" s="56" t="str">
        <f t="shared" si="3"/>
        <v>$20,167</v>
      </c>
      <c r="D90" s="93">
        <f t="shared" si="4"/>
        <v>-9.1787021879132791E-3</v>
      </c>
      <c r="E90" s="94">
        <f t="shared" si="5"/>
        <v>-9.1787021879132791E-3</v>
      </c>
      <c r="F90" s="93">
        <f t="shared" si="6"/>
        <v>-7.8884914167951625E-2</v>
      </c>
      <c r="G90" s="94">
        <f t="shared" si="7"/>
        <v>-7.8884914167951625E-2</v>
      </c>
      <c r="H90" s="56"/>
      <c r="I90" s="56"/>
      <c r="J90" s="56"/>
      <c r="K90" s="56" t="str">
        <f>'State data for spotlight'!J8</f>
        <v>$50,169</v>
      </c>
      <c r="L90" s="93">
        <f>'State data for spotlight'!L8</f>
        <v>3.8065505577152825E-2</v>
      </c>
      <c r="M90" s="94">
        <f>'State data for spotlight'!L8</f>
        <v>3.8065505577152825E-2</v>
      </c>
      <c r="N90" s="93">
        <f>'State data for spotlight'!N8</f>
        <v>5.9153989957153597E-2</v>
      </c>
      <c r="O90" s="94">
        <f>'State data for spotlight'!N8</f>
        <v>5.9153989957153597E-2</v>
      </c>
      <c r="S90" s="112" t="s">
        <v>58</v>
      </c>
      <c r="T90" s="112"/>
      <c r="U90" s="109"/>
      <c r="V90" s="109">
        <v>43</v>
      </c>
      <c r="W90" s="109">
        <v>58</v>
      </c>
      <c r="X90" s="109">
        <v>103</v>
      </c>
      <c r="Y90" s="109">
        <v>85</v>
      </c>
      <c r="Z90" s="109">
        <v>60</v>
      </c>
    </row>
    <row r="91" spans="1:30" ht="15" customHeight="1" x14ac:dyDescent="0.25">
      <c r="A91" s="48" t="s">
        <v>7</v>
      </c>
      <c r="B91" s="48"/>
      <c r="C91" s="56" t="str">
        <f t="shared" si="3"/>
        <v>$33.9 mil</v>
      </c>
      <c r="D91" s="93">
        <f t="shared" si="4"/>
        <v>-0.22375863289644715</v>
      </c>
      <c r="E91" s="94">
        <f t="shared" si="5"/>
        <v>-0.22375863289644715</v>
      </c>
      <c r="F91" s="93">
        <f t="shared" si="6"/>
        <v>0.58473567148133454</v>
      </c>
      <c r="G91" s="94">
        <f t="shared" si="7"/>
        <v>0.58473567148133454</v>
      </c>
      <c r="H91" s="56"/>
      <c r="I91" s="56"/>
      <c r="J91" s="56"/>
      <c r="K91" s="56" t="str">
        <f>'State data for spotlight'!J9</f>
        <v>$9.5 bil</v>
      </c>
      <c r="L91" s="93">
        <f>'State data for spotlight'!L9</f>
        <v>5.0846741495287784E-2</v>
      </c>
      <c r="M91" s="94">
        <f>'State data for spotlight'!L9</f>
        <v>5.0846741495287784E-2</v>
      </c>
      <c r="N91" s="93">
        <f>'State data for spotlight'!N9</f>
        <v>6.2918652650410412E-2</v>
      </c>
      <c r="O91" s="94">
        <f>'State data for spotlight'!N9</f>
        <v>6.2918652650410412E-2</v>
      </c>
      <c r="S91" s="115" t="s">
        <v>53</v>
      </c>
      <c r="T91" s="115"/>
      <c r="U91" s="109"/>
      <c r="V91" s="109">
        <v>347</v>
      </c>
      <c r="W91" s="109">
        <v>411</v>
      </c>
      <c r="X91" s="109">
        <v>717</v>
      </c>
      <c r="Y91" s="109">
        <v>654</v>
      </c>
      <c r="Z91" s="109">
        <v>497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134</v>
      </c>
      <c r="S93" s="112" t="s">
        <v>56</v>
      </c>
      <c r="T93" s="112"/>
      <c r="U93" s="109"/>
      <c r="V93" s="109">
        <v>13</v>
      </c>
      <c r="W93" s="109">
        <v>12</v>
      </c>
      <c r="X93" s="109">
        <v>24</v>
      </c>
      <c r="Y93" s="109">
        <v>19</v>
      </c>
      <c r="Z93" s="109">
        <v>14</v>
      </c>
    </row>
    <row r="94" spans="1:30" ht="15" customHeight="1" x14ac:dyDescent="0.25">
      <c r="A94" s="136" t="s">
        <v>135</v>
      </c>
      <c r="S94" s="112" t="s">
        <v>57</v>
      </c>
      <c r="T94" s="112"/>
      <c r="U94" s="109"/>
      <c r="V94" s="109">
        <v>50</v>
      </c>
      <c r="W94" s="109">
        <v>81</v>
      </c>
      <c r="X94" s="109">
        <v>122</v>
      </c>
      <c r="Y94" s="109">
        <v>135</v>
      </c>
      <c r="Z94" s="109">
        <v>119</v>
      </c>
    </row>
    <row r="95" spans="1:30" ht="15" customHeight="1" x14ac:dyDescent="0.25">
      <c r="A95" s="137" t="s">
        <v>162</v>
      </c>
      <c r="S95" s="112" t="s">
        <v>128</v>
      </c>
      <c r="T95" s="112"/>
      <c r="U95" s="109"/>
      <c r="V95" s="109">
        <v>0</v>
      </c>
      <c r="W95" s="109">
        <v>0</v>
      </c>
      <c r="X95" s="109">
        <v>10</v>
      </c>
      <c r="Y95" s="109">
        <v>5</v>
      </c>
      <c r="Z95" s="109">
        <v>4</v>
      </c>
    </row>
    <row r="96" spans="1:30" ht="15" customHeight="1" x14ac:dyDescent="0.25">
      <c r="A96" s="135" t="s">
        <v>154</v>
      </c>
      <c r="S96" s="112" t="s">
        <v>129</v>
      </c>
      <c r="T96" s="112"/>
      <c r="U96" s="109"/>
      <c r="V96" s="109">
        <v>102</v>
      </c>
      <c r="W96" s="109">
        <v>93</v>
      </c>
      <c r="X96" s="109">
        <v>212</v>
      </c>
      <c r="Y96" s="109">
        <v>166</v>
      </c>
      <c r="Z96" s="109">
        <v>110</v>
      </c>
    </row>
    <row r="97" spans="1:32" ht="15" customHeight="1" x14ac:dyDescent="0.25">
      <c r="A97" s="137" t="s">
        <v>168</v>
      </c>
      <c r="S97" s="112" t="s">
        <v>130</v>
      </c>
      <c r="T97" s="112"/>
      <c r="U97" s="109"/>
      <c r="V97" s="109">
        <v>35</v>
      </c>
      <c r="W97" s="109">
        <v>34</v>
      </c>
      <c r="X97" s="109">
        <v>82</v>
      </c>
      <c r="Y97" s="109">
        <v>73</v>
      </c>
      <c r="Z97" s="109">
        <v>42</v>
      </c>
    </row>
    <row r="98" spans="1:32" ht="15" customHeight="1" x14ac:dyDescent="0.25">
      <c r="A98" s="137" t="s">
        <v>169</v>
      </c>
      <c r="S98" s="112" t="s">
        <v>131</v>
      </c>
      <c r="T98" s="112"/>
      <c r="U98" s="109"/>
      <c r="V98" s="109">
        <v>20</v>
      </c>
      <c r="W98" s="109">
        <v>6</v>
      </c>
      <c r="X98" s="109">
        <v>48</v>
      </c>
      <c r="Y98" s="109">
        <v>42</v>
      </c>
      <c r="Z98" s="109">
        <v>16</v>
      </c>
    </row>
    <row r="99" spans="1:32" ht="15" customHeight="1" x14ac:dyDescent="0.25">
      <c r="S99" s="112" t="s">
        <v>132</v>
      </c>
      <c r="T99" s="112"/>
      <c r="U99" s="109"/>
      <c r="V99" s="109">
        <v>0</v>
      </c>
      <c r="W99" s="109">
        <v>5</v>
      </c>
      <c r="X99" s="109">
        <v>3</v>
      </c>
      <c r="Y99" s="109">
        <v>6</v>
      </c>
      <c r="Z99" s="109">
        <v>5</v>
      </c>
    </row>
    <row r="100" spans="1:32" ht="15" customHeight="1" x14ac:dyDescent="0.25">
      <c r="S100" s="112" t="s">
        <v>58</v>
      </c>
      <c r="T100" s="112"/>
      <c r="U100" s="109"/>
      <c r="V100" s="109">
        <v>11</v>
      </c>
      <c r="W100" s="109">
        <v>22</v>
      </c>
      <c r="X100" s="109">
        <v>38</v>
      </c>
      <c r="Y100" s="109">
        <v>34</v>
      </c>
      <c r="Z100" s="109">
        <v>29</v>
      </c>
    </row>
    <row r="101" spans="1:32" x14ac:dyDescent="0.25">
      <c r="A101" s="16"/>
      <c r="S101" s="115" t="s">
        <v>53</v>
      </c>
      <c r="T101" s="115"/>
      <c r="U101" s="109"/>
      <c r="V101" s="109">
        <v>315</v>
      </c>
      <c r="W101" s="109">
        <v>342</v>
      </c>
      <c r="X101" s="109">
        <v>685</v>
      </c>
      <c r="Y101" s="109">
        <v>650</v>
      </c>
      <c r="Z101" s="109">
        <v>484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90</v>
      </c>
      <c r="W103" s="103" t="s">
        <v>127</v>
      </c>
      <c r="X103" s="103" t="s">
        <v>136</v>
      </c>
      <c r="Y103" s="103" t="s">
        <v>157</v>
      </c>
      <c r="Z103" s="103" t="s">
        <v>165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650</v>
      </c>
      <c r="W104" s="109">
        <v>696</v>
      </c>
      <c r="X104" s="109">
        <v>1152</v>
      </c>
      <c r="Y104" s="109">
        <v>965</v>
      </c>
      <c r="Z104" s="109">
        <v>965</v>
      </c>
      <c r="AB104" s="106" t="str">
        <f>TEXT(Z104,"###,###")</f>
        <v>965</v>
      </c>
      <c r="AD104" s="127">
        <f>Z104/($Z$4)*100</f>
        <v>71.375739644970409</v>
      </c>
      <c r="AF104" s="106"/>
    </row>
    <row r="105" spans="1:32" x14ac:dyDescent="0.25">
      <c r="S105" s="112" t="s">
        <v>17</v>
      </c>
      <c r="T105" s="112"/>
      <c r="U105" s="109"/>
      <c r="V105" s="109">
        <v>317</v>
      </c>
      <c r="W105" s="109">
        <v>272</v>
      </c>
      <c r="X105" s="109">
        <v>641</v>
      </c>
      <c r="Y105" s="109">
        <v>577</v>
      </c>
      <c r="Z105" s="109">
        <v>422</v>
      </c>
      <c r="AB105" s="106" t="str">
        <f>TEXT(Z105,"###,###")</f>
        <v>422</v>
      </c>
      <c r="AD105" s="127">
        <f>Z105/($Z$4)*100</f>
        <v>31.213017751479288</v>
      </c>
      <c r="AF105" s="106"/>
    </row>
    <row r="106" spans="1:32" x14ac:dyDescent="0.25">
      <c r="S106" s="115" t="s">
        <v>53</v>
      </c>
      <c r="T106" s="115"/>
      <c r="U106" s="117"/>
      <c r="V106" s="117">
        <v>967</v>
      </c>
      <c r="W106" s="117">
        <v>968</v>
      </c>
      <c r="X106" s="117">
        <v>1793</v>
      </c>
      <c r="Y106" s="117">
        <v>1542</v>
      </c>
      <c r="Z106" s="117">
        <v>1387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44</v>
      </c>
      <c r="W108" s="109">
        <v>38</v>
      </c>
      <c r="X108" s="109">
        <v>50</v>
      </c>
      <c r="Y108" s="109">
        <v>89</v>
      </c>
      <c r="Z108" s="109">
        <v>104</v>
      </c>
      <c r="AB108" s="106" t="str">
        <f>TEXT(Z108,"###,###")</f>
        <v>104</v>
      </c>
      <c r="AD108" s="127">
        <f>Z108/($Z$4)*100</f>
        <v>7.6923076923076925</v>
      </c>
      <c r="AF108" s="106"/>
    </row>
    <row r="109" spans="1:32" x14ac:dyDescent="0.25">
      <c r="S109" s="112" t="s">
        <v>20</v>
      </c>
      <c r="T109" s="112"/>
      <c r="U109" s="109"/>
      <c r="V109" s="109">
        <v>54</v>
      </c>
      <c r="W109" s="109">
        <v>83</v>
      </c>
      <c r="X109" s="109">
        <v>162</v>
      </c>
      <c r="Y109" s="109">
        <v>312</v>
      </c>
      <c r="Z109" s="109">
        <v>179</v>
      </c>
      <c r="AB109" s="106" t="str">
        <f>TEXT(Z109,"###,###")</f>
        <v>179</v>
      </c>
      <c r="AD109" s="127">
        <f>Z109/($Z$4)*100</f>
        <v>13.239644970414203</v>
      </c>
      <c r="AF109" s="106"/>
    </row>
    <row r="110" spans="1:32" x14ac:dyDescent="0.25">
      <c r="S110" s="112" t="s">
        <v>21</v>
      </c>
      <c r="T110" s="112"/>
      <c r="U110" s="109"/>
      <c r="V110" s="109">
        <v>273</v>
      </c>
      <c r="W110" s="109">
        <v>297</v>
      </c>
      <c r="X110" s="109">
        <v>586</v>
      </c>
      <c r="Y110" s="109">
        <v>367</v>
      </c>
      <c r="Z110" s="109">
        <v>367</v>
      </c>
      <c r="AB110" s="106" t="str">
        <f>TEXT(Z110,"###,###")</f>
        <v>367</v>
      </c>
      <c r="AD110" s="127">
        <f>Z110/($Z$4)*100</f>
        <v>27.144970414201186</v>
      </c>
      <c r="AF110" s="106"/>
    </row>
    <row r="111" spans="1:32" x14ac:dyDescent="0.25">
      <c r="S111" s="112" t="s">
        <v>22</v>
      </c>
      <c r="T111" s="112"/>
      <c r="U111" s="109"/>
      <c r="V111" s="109">
        <v>487</v>
      </c>
      <c r="W111" s="109">
        <v>476</v>
      </c>
      <c r="X111" s="109">
        <v>995</v>
      </c>
      <c r="Y111" s="109">
        <v>913</v>
      </c>
      <c r="Z111" s="109">
        <v>682</v>
      </c>
      <c r="AB111" s="106" t="str">
        <f>TEXT(Z111,"###,###")</f>
        <v>682</v>
      </c>
      <c r="AD111" s="127">
        <f>Z111/($Z$4)*100</f>
        <v>50.443786982248518</v>
      </c>
      <c r="AF111" s="106"/>
    </row>
    <row r="112" spans="1:32" x14ac:dyDescent="0.25">
      <c r="S112" s="115" t="s">
        <v>53</v>
      </c>
      <c r="T112" s="115"/>
      <c r="U112" s="109"/>
      <c r="V112" s="109">
        <v>906</v>
      </c>
      <c r="W112" s="109">
        <v>960</v>
      </c>
      <c r="X112" s="109">
        <v>1825</v>
      </c>
      <c r="Y112" s="109">
        <v>1708</v>
      </c>
      <c r="Z112" s="109">
        <v>1352</v>
      </c>
    </row>
    <row r="113" spans="19:32" x14ac:dyDescent="0.25">
      <c r="AB113" s="122" t="s">
        <v>24</v>
      </c>
      <c r="AC113" s="103"/>
      <c r="AD113" s="103" t="s">
        <v>125</v>
      </c>
      <c r="AF113" s="103" t="s">
        <v>126</v>
      </c>
    </row>
    <row r="114" spans="19:32" x14ac:dyDescent="0.25">
      <c r="S114" s="112" t="s">
        <v>88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89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99</v>
      </c>
      <c r="T118" s="128"/>
      <c r="U118" s="128"/>
      <c r="V118" s="128">
        <v>39.630000000000003</v>
      </c>
      <c r="W118" s="128">
        <v>38.58</v>
      </c>
      <c r="X118" s="128">
        <v>39.43</v>
      </c>
      <c r="Y118" s="128">
        <v>38.49</v>
      </c>
      <c r="Z118" s="128">
        <v>39.270000000000003</v>
      </c>
      <c r="AB118" s="106" t="str">
        <f>TEXT(Z118,"##.0")</f>
        <v>39.3</v>
      </c>
    </row>
    <row r="120" spans="19:32" x14ac:dyDescent="0.25">
      <c r="S120" s="98" t="s">
        <v>100</v>
      </c>
      <c r="T120" s="109"/>
      <c r="U120" s="109"/>
      <c r="V120" s="109">
        <v>653</v>
      </c>
      <c r="W120" s="109">
        <v>739</v>
      </c>
      <c r="X120" s="109">
        <v>1380</v>
      </c>
      <c r="Y120" s="109">
        <v>1274</v>
      </c>
      <c r="Z120" s="109">
        <v>960</v>
      </c>
      <c r="AB120" s="106" t="str">
        <f>TEXT(Z120,"###,###")</f>
        <v>960</v>
      </c>
    </row>
    <row r="121" spans="19:32" x14ac:dyDescent="0.25">
      <c r="S121" s="98" t="s">
        <v>101</v>
      </c>
      <c r="T121" s="109"/>
      <c r="U121" s="109"/>
      <c r="V121" s="109">
        <v>0</v>
      </c>
      <c r="W121" s="109">
        <v>0</v>
      </c>
      <c r="X121" s="109">
        <v>7</v>
      </c>
      <c r="Y121" s="109">
        <v>6</v>
      </c>
      <c r="Z121" s="109">
        <v>6</v>
      </c>
      <c r="AB121" s="106" t="str">
        <f>TEXT(Z121,"###,###")</f>
        <v>6</v>
      </c>
    </row>
    <row r="122" spans="19:32" x14ac:dyDescent="0.25">
      <c r="S122" s="98" t="s">
        <v>102</v>
      </c>
      <c r="T122" s="109"/>
      <c r="U122" s="109"/>
      <c r="V122" s="109">
        <v>18</v>
      </c>
      <c r="W122" s="109">
        <v>10</v>
      </c>
      <c r="X122" s="109">
        <v>21</v>
      </c>
      <c r="Y122" s="109">
        <v>21</v>
      </c>
      <c r="Z122" s="109">
        <v>18</v>
      </c>
      <c r="AB122" s="106" t="str">
        <f>TEXT(Z122,"###,###")</f>
        <v>18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103</v>
      </c>
      <c r="T124" s="109"/>
      <c r="U124" s="109"/>
      <c r="V124" s="109">
        <v>671</v>
      </c>
      <c r="W124" s="109">
        <v>749</v>
      </c>
      <c r="X124" s="109">
        <v>1401</v>
      </c>
      <c r="Y124" s="109">
        <v>1295</v>
      </c>
      <c r="Z124" s="109">
        <v>978</v>
      </c>
      <c r="AB124" s="106" t="str">
        <f>TEXT(Z124,"###,###")</f>
        <v>978</v>
      </c>
      <c r="AD124" s="124">
        <f>Z124/$Z$7*100</f>
        <v>99.694189602446485</v>
      </c>
    </row>
    <row r="125" spans="19:32" x14ac:dyDescent="0.25">
      <c r="S125" s="98" t="s">
        <v>104</v>
      </c>
      <c r="T125" s="109"/>
      <c r="U125" s="109"/>
      <c r="V125" s="109">
        <v>18</v>
      </c>
      <c r="W125" s="109">
        <v>10</v>
      </c>
      <c r="X125" s="109">
        <v>28</v>
      </c>
      <c r="Y125" s="109">
        <v>27</v>
      </c>
      <c r="Z125" s="109">
        <v>24</v>
      </c>
      <c r="AB125" s="106" t="str">
        <f>TEXT(Z125,"###,###")</f>
        <v>24</v>
      </c>
      <c r="AD125" s="124">
        <f>Z125/$Z$7*100</f>
        <v>2.4464831804281344</v>
      </c>
    </row>
    <row r="127" spans="19:32" x14ac:dyDescent="0.25">
      <c r="S127" s="98" t="s">
        <v>105</v>
      </c>
      <c r="T127" s="109"/>
      <c r="U127" s="109"/>
      <c r="V127" s="109">
        <v>346</v>
      </c>
      <c r="W127" s="109">
        <v>409</v>
      </c>
      <c r="X127" s="109">
        <v>719</v>
      </c>
      <c r="Y127" s="109">
        <v>654</v>
      </c>
      <c r="Z127" s="109">
        <v>491</v>
      </c>
      <c r="AB127" s="106" t="str">
        <f>TEXT(Z127,"###,###")</f>
        <v>491</v>
      </c>
      <c r="AD127" s="124">
        <f>Z127/$Z$7*100</f>
        <v>50.050968399592257</v>
      </c>
    </row>
    <row r="128" spans="19:32" x14ac:dyDescent="0.25">
      <c r="S128" s="98" t="s">
        <v>106</v>
      </c>
      <c r="T128" s="109"/>
      <c r="U128" s="109"/>
      <c r="V128" s="109">
        <v>315</v>
      </c>
      <c r="W128" s="109">
        <v>341</v>
      </c>
      <c r="X128" s="109">
        <v>689</v>
      </c>
      <c r="Y128" s="109">
        <v>647</v>
      </c>
      <c r="Z128" s="109">
        <v>484</v>
      </c>
      <c r="AB128" s="106" t="str">
        <f>TEXT(Z128,"###,###")</f>
        <v>484</v>
      </c>
      <c r="AD128" s="124">
        <f>Z128/$Z$7*100</f>
        <v>49.337410805300713</v>
      </c>
    </row>
    <row r="130" spans="19:20" x14ac:dyDescent="0.25">
      <c r="S130" s="98" t="s">
        <v>158</v>
      </c>
      <c r="T130" s="124">
        <v>97.859327217125383</v>
      </c>
    </row>
    <row r="131" spans="19:20" x14ac:dyDescent="0.25">
      <c r="S131" s="98" t="s">
        <v>159</v>
      </c>
      <c r="T131" s="124">
        <v>0.6116207951070336</v>
      </c>
    </row>
    <row r="132" spans="19:20" x14ac:dyDescent="0.25">
      <c r="S132" s="98" t="s">
        <v>160</v>
      </c>
      <c r="T132" s="124">
        <v>1.834862385321101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F1B5D10-7E0F-4854-BEC2-BFDC5F5B4F3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548E59E-9147-4980-9692-5AA6EA517BC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D968FA3-C250-484D-B1C5-2531A81207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41AB550-AF20-48FB-8DC6-7F4A188062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Table 13.18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13.18'!Print_Area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Mark Murray</cp:lastModifiedBy>
  <cp:lastPrinted>2021-10-22T04:56:09Z</cp:lastPrinted>
  <dcterms:created xsi:type="dcterms:W3CDTF">2019-07-02T01:38:47Z</dcterms:created>
  <dcterms:modified xsi:type="dcterms:W3CDTF">2024-03-05T04:43:53Z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