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2 JIA Publication\Output tables\test MM\IPE Contents and DL Tables - Final Checks\Data Downloads\"/>
    </mc:Choice>
  </mc:AlternateContent>
  <xr:revisionPtr revIDLastSave="0" documentId="13_ncr:1_{34BE2E1B-0C09-478E-8338-E0DE49DC8D22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75" r:id="rId1"/>
    <sheet name="Table 13.1" sheetId="180" r:id="rId2"/>
    <sheet name="Table 13.2" sheetId="181" r:id="rId3"/>
    <sheet name="Table 13.3" sheetId="182" r:id="rId4"/>
    <sheet name="Table 13.4" sheetId="183" r:id="rId5"/>
    <sheet name="Table 13.5" sheetId="184" r:id="rId6"/>
    <sheet name="Table 13.6" sheetId="185" r:id="rId7"/>
    <sheet name="Table 13.7" sheetId="186" r:id="rId8"/>
    <sheet name="Table 13.8" sheetId="187" r:id="rId9"/>
    <sheet name="Table 13.9" sheetId="188" r:id="rId10"/>
    <sheet name="Table 13.10" sheetId="189" r:id="rId11"/>
    <sheet name="Table 13.11" sheetId="190" r:id="rId12"/>
    <sheet name="Table 13.12" sheetId="191" r:id="rId13"/>
    <sheet name="Table 13.13" sheetId="192" r:id="rId14"/>
    <sheet name="Table 13.14" sheetId="193" r:id="rId15"/>
    <sheet name="Table 13.15" sheetId="194" r:id="rId16"/>
    <sheet name="Table 13.16" sheetId="195" r:id="rId17"/>
    <sheet name="Table 13.17" sheetId="196" r:id="rId18"/>
    <sheet name="State data for spotlight" sheetId="179" state="hidden" r:id="rId19"/>
  </sheets>
  <definedNames>
    <definedName name="_AMO_UniqueIdentifier" hidden="1">"'2995e12c-7f92-4103-a2d1-a1d598d57c6f'"</definedName>
    <definedName name="_xlnm.Print_Area" localSheetId="1">'Table 13.1'!$A$1:$P$99</definedName>
    <definedName name="_xlnm.Print_Area" localSheetId="10">'Table 13.10'!$A$1:$P$99</definedName>
    <definedName name="_xlnm.Print_Area" localSheetId="11">'Table 13.11'!$A$1:$P$99</definedName>
    <definedName name="_xlnm.Print_Area" localSheetId="12">'Table 13.12'!$A$1:$P$99</definedName>
    <definedName name="_xlnm.Print_Area" localSheetId="13">'Table 13.13'!$A$1:$P$99</definedName>
    <definedName name="_xlnm.Print_Area" localSheetId="14">'Table 13.14'!$A$1:$P$99</definedName>
    <definedName name="_xlnm.Print_Area" localSheetId="15">'Table 13.15'!$A$1:$P$99</definedName>
    <definedName name="_xlnm.Print_Area" localSheetId="16">'Table 13.16'!$A$1:$P$99</definedName>
    <definedName name="_xlnm.Print_Area" localSheetId="17">'Table 13.17'!$A$1:$P$99</definedName>
    <definedName name="_xlnm.Print_Area" localSheetId="2">'Table 13.2'!$A$1:$P$99</definedName>
    <definedName name="_xlnm.Print_Area" localSheetId="3">'Table 13.3'!$A$1:$P$99</definedName>
    <definedName name="_xlnm.Print_Area" localSheetId="4">'Table 13.4'!$A$1:$P$99</definedName>
    <definedName name="_xlnm.Print_Area" localSheetId="5">'Table 13.5'!$A$1:$P$99</definedName>
    <definedName name="_xlnm.Print_Area" localSheetId="6">'Table 13.6'!$A$1:$P$99</definedName>
    <definedName name="_xlnm.Print_Area" localSheetId="7">'Table 13.7'!$A$1:$P$99</definedName>
    <definedName name="_xlnm.Print_Area" localSheetId="8">'Table 13.8'!$A$1:$P$99</definedName>
    <definedName name="_xlnm.Print_Area" localSheetId="9">'Table 13.9'!$A$1:$P$99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75" l="1"/>
  <c r="AB9" i="182"/>
  <c r="C91" i="182"/>
  <c r="AB8" i="182"/>
  <c r="C90" i="182"/>
  <c r="D90" i="182"/>
  <c r="D91" i="182"/>
  <c r="AB5" i="182"/>
  <c r="C87" i="182"/>
  <c r="AB6" i="182"/>
  <c r="C88" i="182"/>
  <c r="AB7" i="182"/>
  <c r="C89" i="182"/>
  <c r="AB4" i="182"/>
  <c r="C86" i="182"/>
  <c r="AD111" i="182"/>
  <c r="D16" i="182"/>
  <c r="AF5" i="182"/>
  <c r="AF8" i="182"/>
  <c r="AF9" i="182"/>
  <c r="AD109" i="182"/>
  <c r="D14" i="182"/>
  <c r="AD110" i="182"/>
  <c r="D15" i="182"/>
  <c r="AD108" i="182"/>
  <c r="D13" i="182"/>
  <c r="AB37" i="182"/>
  <c r="O16" i="182"/>
  <c r="AB38" i="182"/>
  <c r="O15" i="182"/>
  <c r="AB118" i="182"/>
  <c r="O14" i="182"/>
  <c r="AD128" i="182"/>
  <c r="O10" i="182"/>
  <c r="AD127" i="182"/>
  <c r="O9" i="182"/>
  <c r="AD127" i="183"/>
  <c r="O9" i="183"/>
  <c r="AD105" i="182"/>
  <c r="D10" i="182"/>
  <c r="AD104" i="182"/>
  <c r="D9" i="182"/>
  <c r="O13" i="196"/>
  <c r="O12" i="196"/>
  <c r="O11" i="196"/>
  <c r="O13" i="195"/>
  <c r="O12" i="195"/>
  <c r="O11" i="195"/>
  <c r="O13" i="194"/>
  <c r="O12" i="194"/>
  <c r="O11" i="194"/>
  <c r="O13" i="193"/>
  <c r="O12" i="193"/>
  <c r="O11" i="193"/>
  <c r="O13" i="192"/>
  <c r="O12" i="192"/>
  <c r="O11" i="192"/>
  <c r="O13" i="191"/>
  <c r="O12" i="191"/>
  <c r="O11" i="191"/>
  <c r="O13" i="190"/>
  <c r="O12" i="190"/>
  <c r="O11" i="190"/>
  <c r="O13" i="189"/>
  <c r="O12" i="189"/>
  <c r="O11" i="189"/>
  <c r="O13" i="188"/>
  <c r="O12" i="188"/>
  <c r="O11" i="188"/>
  <c r="O13" i="187"/>
  <c r="O12" i="187"/>
  <c r="O11" i="187"/>
  <c r="O13" i="186"/>
  <c r="O12" i="186"/>
  <c r="O11" i="186"/>
  <c r="O13" i="185"/>
  <c r="O12" i="185"/>
  <c r="O11" i="185"/>
  <c r="O13" i="184"/>
  <c r="O12" i="184"/>
  <c r="O11" i="184"/>
  <c r="O13" i="183"/>
  <c r="O12" i="183"/>
  <c r="O11" i="183"/>
  <c r="O13" i="182"/>
  <c r="O12" i="182"/>
  <c r="O11" i="182"/>
  <c r="O13" i="181"/>
  <c r="O12" i="181"/>
  <c r="O11" i="181"/>
  <c r="O13" i="180"/>
  <c r="O12" i="180"/>
  <c r="O11" i="180"/>
  <c r="AB38" i="181"/>
  <c r="AB37" i="181"/>
  <c r="AB38" i="183"/>
  <c r="AB37" i="183"/>
  <c r="AB38" i="184"/>
  <c r="AB37" i="184"/>
  <c r="AB38" i="185"/>
  <c r="AB37" i="185"/>
  <c r="AB38" i="186"/>
  <c r="AB37" i="186"/>
  <c r="AB38" i="187"/>
  <c r="AB37" i="187"/>
  <c r="AB38" i="188"/>
  <c r="AB37" i="188"/>
  <c r="AB38" i="189"/>
  <c r="AB37" i="189"/>
  <c r="AB38" i="190"/>
  <c r="AB37" i="190"/>
  <c r="AB38" i="191"/>
  <c r="AB37" i="191"/>
  <c r="AB38" i="192"/>
  <c r="AB37" i="192"/>
  <c r="AB38" i="193"/>
  <c r="AB37" i="193"/>
  <c r="AB38" i="194"/>
  <c r="AB37" i="194"/>
  <c r="AB38" i="195"/>
  <c r="AB37" i="195"/>
  <c r="AB38" i="196"/>
  <c r="AB37" i="196"/>
  <c r="AB38" i="180"/>
  <c r="AB37" i="180"/>
  <c r="O16" i="181"/>
  <c r="O15" i="181"/>
  <c r="O16" i="183"/>
  <c r="O15" i="183"/>
  <c r="O16" i="184"/>
  <c r="O15" i="184"/>
  <c r="O16" i="185"/>
  <c r="O15" i="185"/>
  <c r="O16" i="186"/>
  <c r="O15" i="186"/>
  <c r="O16" i="187"/>
  <c r="O15" i="187"/>
  <c r="O16" i="188"/>
  <c r="O15" i="188"/>
  <c r="O16" i="189"/>
  <c r="O15" i="189"/>
  <c r="O16" i="190"/>
  <c r="O15" i="190"/>
  <c r="O16" i="191"/>
  <c r="O15" i="191"/>
  <c r="O16" i="192"/>
  <c r="O15" i="192"/>
  <c r="O16" i="193"/>
  <c r="O15" i="193"/>
  <c r="O16" i="194"/>
  <c r="O15" i="194"/>
  <c r="O16" i="195"/>
  <c r="O15" i="195"/>
  <c r="O16" i="196"/>
  <c r="O15" i="196"/>
  <c r="O16" i="180"/>
  <c r="O15" i="180"/>
  <c r="AD128" i="196"/>
  <c r="AB128" i="196"/>
  <c r="AD127" i="196"/>
  <c r="AB127" i="196"/>
  <c r="AD125" i="196"/>
  <c r="AB125" i="196"/>
  <c r="AD124" i="196"/>
  <c r="AB124" i="196"/>
  <c r="AB122" i="196"/>
  <c r="AB121" i="196"/>
  <c r="AB120" i="196"/>
  <c r="AB118" i="196"/>
  <c r="AD111" i="196"/>
  <c r="AB111" i="196"/>
  <c r="AD110" i="196"/>
  <c r="AB110" i="196"/>
  <c r="AD109" i="196"/>
  <c r="AB109" i="196"/>
  <c r="AD108" i="196"/>
  <c r="AB108" i="196"/>
  <c r="AD105" i="196"/>
  <c r="AB105" i="196"/>
  <c r="AD104" i="196"/>
  <c r="AB104" i="196"/>
  <c r="N9" i="179"/>
  <c r="O91" i="196"/>
  <c r="N91" i="196"/>
  <c r="L9" i="179"/>
  <c r="M91" i="196"/>
  <c r="L91" i="196"/>
  <c r="J9" i="179"/>
  <c r="K91" i="196"/>
  <c r="AF9" i="196"/>
  <c r="G91" i="196"/>
  <c r="F91" i="196"/>
  <c r="AD9" i="196"/>
  <c r="E91" i="196"/>
  <c r="D91" i="196"/>
  <c r="AB9" i="196"/>
  <c r="C91" i="196"/>
  <c r="N8" i="179"/>
  <c r="O90" i="196"/>
  <c r="N90" i="196"/>
  <c r="L8" i="179"/>
  <c r="M90" i="196"/>
  <c r="L90" i="196"/>
  <c r="J8" i="179"/>
  <c r="K90" i="196"/>
  <c r="AF8" i="196"/>
  <c r="G90" i="196"/>
  <c r="F90" i="196"/>
  <c r="AD8" i="196"/>
  <c r="E90" i="196"/>
  <c r="D90" i="196"/>
  <c r="AB8" i="196"/>
  <c r="C90" i="196"/>
  <c r="N7" i="179"/>
  <c r="O89" i="196"/>
  <c r="N89" i="196"/>
  <c r="L7" i="179"/>
  <c r="M89" i="196"/>
  <c r="L89" i="196"/>
  <c r="J7" i="179"/>
  <c r="J89" i="196"/>
  <c r="AF7" i="196"/>
  <c r="G89" i="196"/>
  <c r="F89" i="196"/>
  <c r="AD7" i="196"/>
  <c r="E89" i="196"/>
  <c r="D89" i="196"/>
  <c r="AB7" i="196"/>
  <c r="C89" i="196"/>
  <c r="N6" i="179"/>
  <c r="O88" i="196"/>
  <c r="N88" i="196"/>
  <c r="L6" i="179"/>
  <c r="M88" i="196"/>
  <c r="L88" i="196"/>
  <c r="J6" i="179"/>
  <c r="J88" i="196"/>
  <c r="AF6" i="196"/>
  <c r="G88" i="196"/>
  <c r="F88" i="196"/>
  <c r="AD6" i="196"/>
  <c r="E88" i="196"/>
  <c r="D88" i="196"/>
  <c r="AB6" i="196"/>
  <c r="C88" i="196"/>
  <c r="N5" i="179"/>
  <c r="O87" i="196"/>
  <c r="N87" i="196"/>
  <c r="L5" i="179"/>
  <c r="M87" i="196"/>
  <c r="L87" i="196"/>
  <c r="J5" i="179"/>
  <c r="J87" i="196"/>
  <c r="AF5" i="196"/>
  <c r="G87" i="196"/>
  <c r="F87" i="196"/>
  <c r="AD5" i="196"/>
  <c r="E87" i="196"/>
  <c r="D87" i="196"/>
  <c r="AB5" i="196"/>
  <c r="C87" i="196"/>
  <c r="N4" i="179"/>
  <c r="O86" i="196"/>
  <c r="N86" i="196"/>
  <c r="L4" i="179"/>
  <c r="M86" i="196"/>
  <c r="L86" i="196"/>
  <c r="J4" i="179"/>
  <c r="J86" i="196"/>
  <c r="AF4" i="196"/>
  <c r="G86" i="196"/>
  <c r="F86" i="196"/>
  <c r="AD4" i="196"/>
  <c r="E86" i="196"/>
  <c r="D86" i="196"/>
  <c r="AB4" i="196"/>
  <c r="C86" i="196"/>
  <c r="N85" i="196"/>
  <c r="F85" i="196"/>
  <c r="A1" i="179"/>
  <c r="J83" i="196"/>
  <c r="C83" i="196"/>
  <c r="A65" i="196"/>
  <c r="AB34" i="196"/>
  <c r="AB33" i="196"/>
  <c r="AB32" i="196"/>
  <c r="AB31" i="196"/>
  <c r="A32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9" i="196"/>
  <c r="AB17" i="196"/>
  <c r="AB16" i="196"/>
  <c r="AB15" i="196"/>
  <c r="D16" i="196"/>
  <c r="D15" i="196"/>
  <c r="O14" i="196"/>
  <c r="D14" i="196"/>
  <c r="D13" i="196"/>
  <c r="O10" i="196"/>
  <c r="D10" i="196"/>
  <c r="O9" i="196"/>
  <c r="D9" i="196"/>
  <c r="O8" i="196"/>
  <c r="A7" i="196"/>
  <c r="A4" i="196"/>
  <c r="AB2" i="196"/>
  <c r="A2" i="196"/>
  <c r="AD128" i="195"/>
  <c r="AB128" i="195"/>
  <c r="AD127" i="195"/>
  <c r="AB127" i="195"/>
  <c r="AD125" i="195"/>
  <c r="AB125" i="195"/>
  <c r="AD124" i="195"/>
  <c r="AB124" i="195"/>
  <c r="AB122" i="195"/>
  <c r="AB121" i="195"/>
  <c r="AB120" i="195"/>
  <c r="AB118" i="195"/>
  <c r="O14" i="195"/>
  <c r="AD111" i="195"/>
  <c r="AB111" i="195"/>
  <c r="AD110" i="195"/>
  <c r="AB110" i="195"/>
  <c r="AD109" i="195"/>
  <c r="AB109" i="195"/>
  <c r="AD108" i="195"/>
  <c r="AB108" i="195"/>
  <c r="AD105" i="195"/>
  <c r="AB105" i="195"/>
  <c r="AD104" i="195"/>
  <c r="AB104" i="195"/>
  <c r="O91" i="195"/>
  <c r="N91" i="195"/>
  <c r="M91" i="195"/>
  <c r="L91" i="195"/>
  <c r="K91" i="195"/>
  <c r="AF9" i="195"/>
  <c r="G91" i="195"/>
  <c r="F91" i="195"/>
  <c r="AD9" i="195"/>
  <c r="E91" i="195"/>
  <c r="D91" i="195"/>
  <c r="AB9" i="195"/>
  <c r="C91" i="195"/>
  <c r="O90" i="195"/>
  <c r="N90" i="195"/>
  <c r="M90" i="195"/>
  <c r="L90" i="195"/>
  <c r="K90" i="195"/>
  <c r="AF8" i="195"/>
  <c r="G90" i="195"/>
  <c r="F90" i="195"/>
  <c r="AD8" i="195"/>
  <c r="E90" i="195"/>
  <c r="D90" i="195"/>
  <c r="AB8" i="195"/>
  <c r="C90" i="195"/>
  <c r="O89" i="195"/>
  <c r="N89" i="195"/>
  <c r="M89" i="195"/>
  <c r="L89" i="195"/>
  <c r="J89" i="195"/>
  <c r="AF7" i="195"/>
  <c r="G89" i="195"/>
  <c r="F89" i="195"/>
  <c r="AD7" i="195"/>
  <c r="E89" i="195"/>
  <c r="D89" i="195"/>
  <c r="AB7" i="195"/>
  <c r="C89" i="195"/>
  <c r="O88" i="195"/>
  <c r="N88" i="195"/>
  <c r="M88" i="195"/>
  <c r="L88" i="195"/>
  <c r="J88" i="195"/>
  <c r="AF6" i="195"/>
  <c r="G88" i="195"/>
  <c r="F88" i="195"/>
  <c r="AD6" i="195"/>
  <c r="E88" i="195"/>
  <c r="D88" i="195"/>
  <c r="AB6" i="195"/>
  <c r="C88" i="195"/>
  <c r="O87" i="195"/>
  <c r="N87" i="195"/>
  <c r="M87" i="195"/>
  <c r="L87" i="195"/>
  <c r="J87" i="195"/>
  <c r="AF5" i="195"/>
  <c r="G87" i="195"/>
  <c r="F87" i="195"/>
  <c r="AD5" i="195"/>
  <c r="E87" i="195"/>
  <c r="D87" i="195"/>
  <c r="AB5" i="195"/>
  <c r="C87" i="195"/>
  <c r="O86" i="195"/>
  <c r="N86" i="195"/>
  <c r="M86" i="195"/>
  <c r="L86" i="195"/>
  <c r="J86" i="195"/>
  <c r="AF4" i="195"/>
  <c r="G86" i="195"/>
  <c r="F86" i="195"/>
  <c r="AD4" i="195"/>
  <c r="E86" i="195"/>
  <c r="D86" i="195"/>
  <c r="AB4" i="195"/>
  <c r="C86" i="195"/>
  <c r="N85" i="195"/>
  <c r="F85" i="195"/>
  <c r="J83" i="195"/>
  <c r="C83" i="195"/>
  <c r="A65" i="195"/>
  <c r="AB34" i="195"/>
  <c r="AB33" i="195"/>
  <c r="AB32" i="195"/>
  <c r="AB31" i="195"/>
  <c r="A32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AB17" i="195"/>
  <c r="AB16" i="195"/>
  <c r="AB15" i="195"/>
  <c r="D16" i="195"/>
  <c r="D15" i="195"/>
  <c r="D14" i="195"/>
  <c r="D13" i="195"/>
  <c r="O10" i="195"/>
  <c r="D10" i="195"/>
  <c r="O9" i="195"/>
  <c r="D9" i="195"/>
  <c r="O8" i="195"/>
  <c r="D8" i="195"/>
  <c r="A7" i="195"/>
  <c r="A4" i="195"/>
  <c r="AB2" i="195"/>
  <c r="A2" i="195"/>
  <c r="AD128" i="194"/>
  <c r="AB128" i="194"/>
  <c r="AD127" i="194"/>
  <c r="AB127" i="194"/>
  <c r="AD125" i="194"/>
  <c r="AB125" i="194"/>
  <c r="AD124" i="194"/>
  <c r="AB124" i="194"/>
  <c r="AB122" i="194"/>
  <c r="AB121" i="194"/>
  <c r="AB120" i="194"/>
  <c r="AB118" i="194"/>
  <c r="O14" i="194"/>
  <c r="AD111" i="194"/>
  <c r="AB111" i="194"/>
  <c r="AD110" i="194"/>
  <c r="AB110" i="194"/>
  <c r="AD109" i="194"/>
  <c r="AB109" i="194"/>
  <c r="AD108" i="194"/>
  <c r="AB108" i="194"/>
  <c r="AD105" i="194"/>
  <c r="AB105" i="194"/>
  <c r="AD104" i="194"/>
  <c r="AB104" i="194"/>
  <c r="O91" i="194"/>
  <c r="N91" i="194"/>
  <c r="M91" i="194"/>
  <c r="L91" i="194"/>
  <c r="K91" i="194"/>
  <c r="AF9" i="194"/>
  <c r="G91" i="194"/>
  <c r="F91" i="194"/>
  <c r="AD9" i="194"/>
  <c r="E91" i="194"/>
  <c r="D91" i="194"/>
  <c r="AB9" i="194"/>
  <c r="C91" i="194"/>
  <c r="O90" i="194"/>
  <c r="N90" i="194"/>
  <c r="M90" i="194"/>
  <c r="L90" i="194"/>
  <c r="K90" i="194"/>
  <c r="AF8" i="194"/>
  <c r="G90" i="194"/>
  <c r="F90" i="194"/>
  <c r="AD8" i="194"/>
  <c r="E90" i="194"/>
  <c r="D90" i="194"/>
  <c r="AB8" i="194"/>
  <c r="C90" i="194"/>
  <c r="O89" i="194"/>
  <c r="N89" i="194"/>
  <c r="M89" i="194"/>
  <c r="L89" i="194"/>
  <c r="J89" i="194"/>
  <c r="AF7" i="194"/>
  <c r="G89" i="194"/>
  <c r="F89" i="194"/>
  <c r="AD7" i="194"/>
  <c r="E89" i="194"/>
  <c r="D89" i="194"/>
  <c r="AB7" i="194"/>
  <c r="C89" i="194"/>
  <c r="O88" i="194"/>
  <c r="N88" i="194"/>
  <c r="M88" i="194"/>
  <c r="L88" i="194"/>
  <c r="J88" i="194"/>
  <c r="AF6" i="194"/>
  <c r="G88" i="194"/>
  <c r="F88" i="194"/>
  <c r="AD6" i="194"/>
  <c r="E88" i="194"/>
  <c r="D88" i="194"/>
  <c r="AB6" i="194"/>
  <c r="C88" i="194"/>
  <c r="O87" i="194"/>
  <c r="N87" i="194"/>
  <c r="M87" i="194"/>
  <c r="L87" i="194"/>
  <c r="J87" i="194"/>
  <c r="AF5" i="194"/>
  <c r="G87" i="194"/>
  <c r="F87" i="194"/>
  <c r="AD5" i="194"/>
  <c r="E87" i="194"/>
  <c r="D87" i="194"/>
  <c r="AB5" i="194"/>
  <c r="C87" i="194"/>
  <c r="O86" i="194"/>
  <c r="N86" i="194"/>
  <c r="M86" i="194"/>
  <c r="L86" i="194"/>
  <c r="J86" i="194"/>
  <c r="AF4" i="194"/>
  <c r="G86" i="194"/>
  <c r="F86" i="194"/>
  <c r="AD4" i="194"/>
  <c r="E86" i="194"/>
  <c r="D86" i="194"/>
  <c r="AB4" i="194"/>
  <c r="C86" i="194"/>
  <c r="N85" i="194"/>
  <c r="F85" i="194"/>
  <c r="J83" i="194"/>
  <c r="C83" i="194"/>
  <c r="A65" i="194"/>
  <c r="AB34" i="194"/>
  <c r="AB33" i="194"/>
  <c r="AB32" i="194"/>
  <c r="AB31" i="194"/>
  <c r="A32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9" i="194"/>
  <c r="AB17" i="194"/>
  <c r="AB16" i="194"/>
  <c r="AB15" i="194"/>
  <c r="D16" i="194"/>
  <c r="D15" i="194"/>
  <c r="D14" i="194"/>
  <c r="D13" i="194"/>
  <c r="O10" i="194"/>
  <c r="D10" i="194"/>
  <c r="O9" i="194"/>
  <c r="D9" i="194"/>
  <c r="O8" i="194"/>
  <c r="D8" i="194"/>
  <c r="A7" i="194"/>
  <c r="A4" i="194"/>
  <c r="AB2" i="194"/>
  <c r="A2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O14" i="193"/>
  <c r="AD111" i="193"/>
  <c r="AB111" i="193"/>
  <c r="AD110" i="193"/>
  <c r="AB110" i="193"/>
  <c r="AD109" i="193"/>
  <c r="AB109" i="193"/>
  <c r="AD108" i="193"/>
  <c r="AB108" i="193"/>
  <c r="AD105" i="193"/>
  <c r="AB105" i="193"/>
  <c r="AD104" i="193"/>
  <c r="AB104" i="193"/>
  <c r="O91" i="193"/>
  <c r="N91" i="193"/>
  <c r="M91" i="193"/>
  <c r="L91" i="193"/>
  <c r="K91" i="193"/>
  <c r="AF9" i="193"/>
  <c r="G91" i="193"/>
  <c r="F91" i="193"/>
  <c r="AD9" i="193"/>
  <c r="E91" i="193"/>
  <c r="D91" i="193"/>
  <c r="AB9" i="193"/>
  <c r="C91" i="193"/>
  <c r="O90" i="193"/>
  <c r="N90" i="193"/>
  <c r="M90" i="193"/>
  <c r="L90" i="193"/>
  <c r="K90" i="193"/>
  <c r="AF8" i="193"/>
  <c r="G90" i="193"/>
  <c r="F90" i="193"/>
  <c r="AD8" i="193"/>
  <c r="E90" i="193"/>
  <c r="AB8" i="193"/>
  <c r="C90" i="193"/>
  <c r="O89" i="193"/>
  <c r="N89" i="193"/>
  <c r="M89" i="193"/>
  <c r="L89" i="193"/>
  <c r="J89" i="193"/>
  <c r="AF7" i="193"/>
  <c r="G89" i="193"/>
  <c r="F89" i="193"/>
  <c r="AD7" i="193"/>
  <c r="E89" i="193"/>
  <c r="D89" i="193"/>
  <c r="AB7" i="193"/>
  <c r="C89" i="193"/>
  <c r="O88" i="193"/>
  <c r="N88" i="193"/>
  <c r="M88" i="193"/>
  <c r="L88" i="193"/>
  <c r="J88" i="193"/>
  <c r="AF6" i="193"/>
  <c r="G88" i="193"/>
  <c r="F88" i="193"/>
  <c r="AD6" i="193"/>
  <c r="E88" i="193"/>
  <c r="D88" i="193"/>
  <c r="AB6" i="193"/>
  <c r="C88" i="193"/>
  <c r="O87" i="193"/>
  <c r="N87" i="193"/>
  <c r="M87" i="193"/>
  <c r="L87" i="193"/>
  <c r="J87" i="193"/>
  <c r="AF5" i="193"/>
  <c r="G87" i="193"/>
  <c r="AD5" i="193"/>
  <c r="E87" i="193"/>
  <c r="D87" i="193"/>
  <c r="AB5" i="193"/>
  <c r="C87" i="193"/>
  <c r="O86" i="193"/>
  <c r="N86" i="193"/>
  <c r="M86" i="193"/>
  <c r="L86" i="193"/>
  <c r="J86" i="193"/>
  <c r="AF4" i="193"/>
  <c r="G86" i="193"/>
  <c r="F86" i="193"/>
  <c r="AD4" i="193"/>
  <c r="E86" i="193"/>
  <c r="AB4" i="193"/>
  <c r="C86" i="193"/>
  <c r="N85" i="193"/>
  <c r="F85" i="193"/>
  <c r="J83" i="193"/>
  <c r="A65" i="193"/>
  <c r="AB34" i="193"/>
  <c r="AB33" i="193"/>
  <c r="AB32" i="193"/>
  <c r="AB31" i="193"/>
  <c r="A32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9" i="193"/>
  <c r="AB17" i="193"/>
  <c r="AB16" i="193"/>
  <c r="AB15" i="193"/>
  <c r="D16" i="193"/>
  <c r="D15" i="193"/>
  <c r="D14" i="193"/>
  <c r="D13" i="193"/>
  <c r="O10" i="193"/>
  <c r="D10" i="193"/>
  <c r="O9" i="193"/>
  <c r="D9" i="193"/>
  <c r="D8" i="193"/>
  <c r="A7" i="193"/>
  <c r="A4" i="193"/>
  <c r="AB2" i="193"/>
  <c r="A2" i="193"/>
  <c r="AD128" i="192"/>
  <c r="AB128" i="192"/>
  <c r="AD127" i="192"/>
  <c r="AB127" i="192"/>
  <c r="AD125" i="192"/>
  <c r="AB125" i="192"/>
  <c r="AD124" i="192"/>
  <c r="AB124" i="192"/>
  <c r="AB122" i="192"/>
  <c r="AB121" i="192"/>
  <c r="AB120" i="192"/>
  <c r="AB118" i="192"/>
  <c r="O14" i="192"/>
  <c r="AD111" i="192"/>
  <c r="AB111" i="192"/>
  <c r="AD110" i="192"/>
  <c r="AB110" i="192"/>
  <c r="AD109" i="192"/>
  <c r="AB109" i="192"/>
  <c r="AD108" i="192"/>
  <c r="AB108" i="192"/>
  <c r="AD105" i="192"/>
  <c r="AB105" i="192"/>
  <c r="AD104" i="192"/>
  <c r="AB104" i="192"/>
  <c r="O91" i="192"/>
  <c r="N91" i="192"/>
  <c r="M91" i="192"/>
  <c r="L91" i="192"/>
  <c r="K91" i="192"/>
  <c r="AF9" i="192"/>
  <c r="G91" i="192"/>
  <c r="F91" i="192"/>
  <c r="AD9" i="192"/>
  <c r="E91" i="192"/>
  <c r="D91" i="192"/>
  <c r="AB9" i="192"/>
  <c r="C91" i="192"/>
  <c r="O90" i="192"/>
  <c r="N90" i="192"/>
  <c r="M90" i="192"/>
  <c r="L90" i="192"/>
  <c r="K90" i="192"/>
  <c r="AF8" i="192"/>
  <c r="G90" i="192"/>
  <c r="F90" i="192"/>
  <c r="AD8" i="192"/>
  <c r="E90" i="192"/>
  <c r="D90" i="192"/>
  <c r="AB8" i="192"/>
  <c r="C90" i="192"/>
  <c r="O89" i="192"/>
  <c r="N89" i="192"/>
  <c r="M89" i="192"/>
  <c r="L89" i="192"/>
  <c r="J89" i="192"/>
  <c r="AF7" i="192"/>
  <c r="G89" i="192"/>
  <c r="AD7" i="192"/>
  <c r="E89" i="192"/>
  <c r="D89" i="192"/>
  <c r="AB7" i="192"/>
  <c r="C89" i="192"/>
  <c r="O88" i="192"/>
  <c r="N88" i="192"/>
  <c r="M88" i="192"/>
  <c r="L88" i="192"/>
  <c r="J88" i="192"/>
  <c r="AF6" i="192"/>
  <c r="G88" i="192"/>
  <c r="F88" i="192"/>
  <c r="AD6" i="192"/>
  <c r="E88" i="192"/>
  <c r="AB6" i="192"/>
  <c r="C88" i="192"/>
  <c r="O87" i="192"/>
  <c r="N87" i="192"/>
  <c r="M87" i="192"/>
  <c r="L87" i="192"/>
  <c r="J87" i="192"/>
  <c r="AF5" i="192"/>
  <c r="G87" i="192"/>
  <c r="F87" i="192"/>
  <c r="AD5" i="192"/>
  <c r="E87" i="192"/>
  <c r="D87" i="192"/>
  <c r="AB5" i="192"/>
  <c r="C87" i="192"/>
  <c r="O86" i="192"/>
  <c r="N86" i="192"/>
  <c r="M86" i="192"/>
  <c r="L86" i="192"/>
  <c r="J86" i="192"/>
  <c r="AF4" i="192"/>
  <c r="G86" i="192"/>
  <c r="F86" i="192"/>
  <c r="AD4" i="192"/>
  <c r="E86" i="192"/>
  <c r="D86" i="192"/>
  <c r="AB4" i="192"/>
  <c r="C86" i="192"/>
  <c r="N85" i="192"/>
  <c r="F85" i="192"/>
  <c r="J83" i="192"/>
  <c r="AB34" i="192"/>
  <c r="AB33" i="192"/>
  <c r="AB32" i="192"/>
  <c r="AB31" i="192"/>
  <c r="A32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9" i="192"/>
  <c r="AB17" i="192"/>
  <c r="AB16" i="192"/>
  <c r="AB15" i="192"/>
  <c r="D16" i="192"/>
  <c r="D15" i="192"/>
  <c r="D14" i="192"/>
  <c r="D13" i="192"/>
  <c r="O10" i="192"/>
  <c r="D10" i="192"/>
  <c r="O9" i="192"/>
  <c r="D9" i="192"/>
  <c r="O8" i="192"/>
  <c r="A7" i="192"/>
  <c r="A4" i="192"/>
  <c r="AB2" i="192"/>
  <c r="A2" i="192"/>
  <c r="AD128" i="191"/>
  <c r="AB128" i="191"/>
  <c r="AD127" i="191"/>
  <c r="AB127" i="191"/>
  <c r="AD125" i="191"/>
  <c r="AB125" i="191"/>
  <c r="AD124" i="191"/>
  <c r="AB124" i="191"/>
  <c r="AB122" i="191"/>
  <c r="AB121" i="191"/>
  <c r="AB120" i="191"/>
  <c r="AB118" i="191"/>
  <c r="AD111" i="191"/>
  <c r="AB111" i="191"/>
  <c r="AD110" i="191"/>
  <c r="AB110" i="191"/>
  <c r="AD109" i="191"/>
  <c r="AB109" i="191"/>
  <c r="AD108" i="191"/>
  <c r="AB108" i="191"/>
  <c r="AD105" i="191"/>
  <c r="AB105" i="191"/>
  <c r="AD104" i="191"/>
  <c r="AB104" i="191"/>
  <c r="O91" i="191"/>
  <c r="N91" i="191"/>
  <c r="M91" i="191"/>
  <c r="L91" i="191"/>
  <c r="K91" i="191"/>
  <c r="AF9" i="191"/>
  <c r="G91" i="191"/>
  <c r="AD9" i="191"/>
  <c r="E91" i="191"/>
  <c r="D91" i="191"/>
  <c r="AB9" i="191"/>
  <c r="C91" i="191"/>
  <c r="O90" i="191"/>
  <c r="N90" i="191"/>
  <c r="M90" i="191"/>
  <c r="L90" i="191"/>
  <c r="K90" i="191"/>
  <c r="AF8" i="191"/>
  <c r="G90" i="191"/>
  <c r="F90" i="191"/>
  <c r="AD8" i="191"/>
  <c r="E90" i="191"/>
  <c r="AB8" i="191"/>
  <c r="C90" i="191"/>
  <c r="O89" i="191"/>
  <c r="N89" i="191"/>
  <c r="M89" i="191"/>
  <c r="L89" i="191"/>
  <c r="J89" i="191"/>
  <c r="AF7" i="191"/>
  <c r="G89" i="191"/>
  <c r="F89" i="191"/>
  <c r="AD7" i="191"/>
  <c r="E89" i="191"/>
  <c r="D89" i="191"/>
  <c r="AB7" i="191"/>
  <c r="C89" i="191"/>
  <c r="O88" i="191"/>
  <c r="N88" i="191"/>
  <c r="M88" i="191"/>
  <c r="L88" i="191"/>
  <c r="J88" i="191"/>
  <c r="AF6" i="191"/>
  <c r="G88" i="191"/>
  <c r="F88" i="191"/>
  <c r="AD6" i="191"/>
  <c r="E88" i="191"/>
  <c r="D88" i="191"/>
  <c r="AB6" i="191"/>
  <c r="C88" i="191"/>
  <c r="O87" i="191"/>
  <c r="N87" i="191"/>
  <c r="M87" i="191"/>
  <c r="L87" i="191"/>
  <c r="J87" i="191"/>
  <c r="AF5" i="191"/>
  <c r="G87" i="191"/>
  <c r="AD5" i="191"/>
  <c r="E87" i="191"/>
  <c r="D87" i="191"/>
  <c r="AB5" i="191"/>
  <c r="C87" i="191"/>
  <c r="O86" i="191"/>
  <c r="N86" i="191"/>
  <c r="M86" i="191"/>
  <c r="L86" i="191"/>
  <c r="J86" i="191"/>
  <c r="AF4" i="191"/>
  <c r="G86" i="191"/>
  <c r="F86" i="191"/>
  <c r="AD4" i="191"/>
  <c r="E86" i="191"/>
  <c r="D86" i="191"/>
  <c r="AB4" i="191"/>
  <c r="C86" i="191"/>
  <c r="N85" i="191"/>
  <c r="F85" i="191"/>
  <c r="J83" i="191"/>
  <c r="C83" i="191"/>
  <c r="A65" i="191"/>
  <c r="A50" i="191"/>
  <c r="AB34" i="191"/>
  <c r="AB33" i="191"/>
  <c r="AB32" i="191"/>
  <c r="AB31" i="191"/>
  <c r="A32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9" i="191"/>
  <c r="A19" i="191"/>
  <c r="AB17" i="191"/>
  <c r="AB16" i="191"/>
  <c r="AB15" i="191"/>
  <c r="D16" i="191"/>
  <c r="D15" i="191"/>
  <c r="O14" i="191"/>
  <c r="D14" i="191"/>
  <c r="D13" i="191"/>
  <c r="O10" i="191"/>
  <c r="D10" i="191"/>
  <c r="O9" i="191"/>
  <c r="D9" i="191"/>
  <c r="D8" i="191"/>
  <c r="A7" i="191"/>
  <c r="A4" i="191"/>
  <c r="AB2" i="191"/>
  <c r="A2" i="191"/>
  <c r="AD128" i="190"/>
  <c r="O10" i="190"/>
  <c r="AB128" i="190"/>
  <c r="AD127" i="190"/>
  <c r="O9" i="190"/>
  <c r="AB127" i="190"/>
  <c r="AD125" i="190"/>
  <c r="AB125" i="190"/>
  <c r="AD124" i="190"/>
  <c r="AB124" i="190"/>
  <c r="AB122" i="190"/>
  <c r="AB121" i="190"/>
  <c r="AB120" i="190"/>
  <c r="AB118" i="190"/>
  <c r="AD111" i="190"/>
  <c r="AB111" i="190"/>
  <c r="AD110" i="190"/>
  <c r="D15" i="190"/>
  <c r="AB110" i="190"/>
  <c r="AD109" i="190"/>
  <c r="D14" i="190"/>
  <c r="AB109" i="190"/>
  <c r="AD108" i="190"/>
  <c r="D13" i="190"/>
  <c r="AB108" i="190"/>
  <c r="AD105" i="190"/>
  <c r="AB105" i="190"/>
  <c r="AD104" i="190"/>
  <c r="AB104" i="190"/>
  <c r="O91" i="190"/>
  <c r="N91" i="190"/>
  <c r="M91" i="190"/>
  <c r="L91" i="190"/>
  <c r="K91" i="190"/>
  <c r="AF9" i="190"/>
  <c r="G91" i="190"/>
  <c r="F91" i="190"/>
  <c r="AD9" i="190"/>
  <c r="E91" i="190"/>
  <c r="D91" i="190"/>
  <c r="AB9" i="190"/>
  <c r="C91" i="190"/>
  <c r="O90" i="190"/>
  <c r="N90" i="190"/>
  <c r="M90" i="190"/>
  <c r="L90" i="190"/>
  <c r="K90" i="190"/>
  <c r="AF8" i="190"/>
  <c r="G90" i="190"/>
  <c r="F90" i="190"/>
  <c r="AD8" i="190"/>
  <c r="E90" i="190"/>
  <c r="D90" i="190"/>
  <c r="AB8" i="190"/>
  <c r="C90" i="190"/>
  <c r="O89" i="190"/>
  <c r="N89" i="190"/>
  <c r="M89" i="190"/>
  <c r="L89" i="190"/>
  <c r="J89" i="190"/>
  <c r="AF7" i="190"/>
  <c r="G89" i="190"/>
  <c r="F89" i="190"/>
  <c r="AD7" i="190"/>
  <c r="E89" i="190"/>
  <c r="D89" i="190"/>
  <c r="AB7" i="190"/>
  <c r="C89" i="190"/>
  <c r="O88" i="190"/>
  <c r="N88" i="190"/>
  <c r="M88" i="190"/>
  <c r="L88" i="190"/>
  <c r="J88" i="190"/>
  <c r="AF6" i="190"/>
  <c r="G88" i="190"/>
  <c r="F88" i="190"/>
  <c r="AD6" i="190"/>
  <c r="E88" i="190"/>
  <c r="D88" i="190"/>
  <c r="AB6" i="190"/>
  <c r="C88" i="190"/>
  <c r="O87" i="190"/>
  <c r="N87" i="190"/>
  <c r="M87" i="190"/>
  <c r="L87" i="190"/>
  <c r="J87" i="190"/>
  <c r="AF5" i="190"/>
  <c r="G87" i="190"/>
  <c r="F87" i="190"/>
  <c r="AD5" i="190"/>
  <c r="E87" i="190"/>
  <c r="D87" i="190"/>
  <c r="AB5" i="190"/>
  <c r="C87" i="190"/>
  <c r="O86" i="190"/>
  <c r="N86" i="190"/>
  <c r="M86" i="190"/>
  <c r="L86" i="190"/>
  <c r="J86" i="190"/>
  <c r="AF4" i="190"/>
  <c r="G86" i="190"/>
  <c r="F86" i="190"/>
  <c r="AD4" i="190"/>
  <c r="E86" i="190"/>
  <c r="D86" i="190"/>
  <c r="AB4" i="190"/>
  <c r="C86" i="190"/>
  <c r="N85" i="190"/>
  <c r="F85" i="190"/>
  <c r="J83" i="190"/>
  <c r="C83" i="190"/>
  <c r="A65" i="190"/>
  <c r="AB34" i="190"/>
  <c r="AB33" i="190"/>
  <c r="AB32" i="190"/>
  <c r="AB31" i="190"/>
  <c r="A32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9" i="190"/>
  <c r="AB17" i="190"/>
  <c r="AB16" i="190"/>
  <c r="AB15" i="190"/>
  <c r="D16" i="190"/>
  <c r="O14" i="190"/>
  <c r="D10" i="190"/>
  <c r="D9" i="190"/>
  <c r="O8" i="190"/>
  <c r="D8" i="190"/>
  <c r="A7" i="190"/>
  <c r="A4" i="190"/>
  <c r="AB2" i="190"/>
  <c r="A2" i="190"/>
  <c r="AD128" i="189"/>
  <c r="O10" i="189"/>
  <c r="AB128" i="189"/>
  <c r="AD127" i="189"/>
  <c r="O9" i="189"/>
  <c r="AB127" i="189"/>
  <c r="AD125" i="189"/>
  <c r="AB125" i="189"/>
  <c r="AD124" i="189"/>
  <c r="AB124" i="189"/>
  <c r="AB122" i="189"/>
  <c r="AB121" i="189"/>
  <c r="AB120" i="189"/>
  <c r="AB118" i="189"/>
  <c r="AD111" i="189"/>
  <c r="AB111" i="189"/>
  <c r="AD110" i="189"/>
  <c r="D15" i="189"/>
  <c r="AB110" i="189"/>
  <c r="AD109" i="189"/>
  <c r="D14" i="189"/>
  <c r="AB109" i="189"/>
  <c r="AD108" i="189"/>
  <c r="D13" i="189"/>
  <c r="AB108" i="189"/>
  <c r="AD105" i="189"/>
  <c r="AB105" i="189"/>
  <c r="AD104" i="189"/>
  <c r="AB104" i="189"/>
  <c r="O91" i="189"/>
  <c r="N91" i="189"/>
  <c r="M91" i="189"/>
  <c r="L91" i="189"/>
  <c r="K91" i="189"/>
  <c r="AF9" i="189"/>
  <c r="G91" i="189"/>
  <c r="F91" i="189"/>
  <c r="AD9" i="189"/>
  <c r="E91" i="189"/>
  <c r="D91" i="189"/>
  <c r="AB9" i="189"/>
  <c r="C91" i="189"/>
  <c r="O90" i="189"/>
  <c r="N90" i="189"/>
  <c r="M90" i="189"/>
  <c r="L90" i="189"/>
  <c r="K90" i="189"/>
  <c r="AF8" i="189"/>
  <c r="G90" i="189"/>
  <c r="F90" i="189"/>
  <c r="AD8" i="189"/>
  <c r="E90" i="189"/>
  <c r="D90" i="189"/>
  <c r="AB8" i="189"/>
  <c r="C90" i="189"/>
  <c r="O89" i="189"/>
  <c r="N89" i="189"/>
  <c r="M89" i="189"/>
  <c r="L89" i="189"/>
  <c r="J89" i="189"/>
  <c r="AF7" i="189"/>
  <c r="G89" i="189"/>
  <c r="F89" i="189"/>
  <c r="AD7" i="189"/>
  <c r="E89" i="189"/>
  <c r="D89" i="189"/>
  <c r="AB7" i="189"/>
  <c r="C89" i="189"/>
  <c r="O88" i="189"/>
  <c r="N88" i="189"/>
  <c r="M88" i="189"/>
  <c r="L88" i="189"/>
  <c r="J88" i="189"/>
  <c r="AF6" i="189"/>
  <c r="G88" i="189"/>
  <c r="F88" i="189"/>
  <c r="AD6" i="189"/>
  <c r="E88" i="189"/>
  <c r="D88" i="189"/>
  <c r="AB6" i="189"/>
  <c r="C88" i="189"/>
  <c r="O87" i="189"/>
  <c r="N87" i="189"/>
  <c r="M87" i="189"/>
  <c r="L87" i="189"/>
  <c r="J87" i="189"/>
  <c r="AF5" i="189"/>
  <c r="G87" i="189"/>
  <c r="F87" i="189"/>
  <c r="AD5" i="189"/>
  <c r="E87" i="189"/>
  <c r="D87" i="189"/>
  <c r="AB5" i="189"/>
  <c r="C87" i="189"/>
  <c r="O86" i="189"/>
  <c r="N86" i="189"/>
  <c r="M86" i="189"/>
  <c r="L86" i="189"/>
  <c r="J86" i="189"/>
  <c r="AF4" i="189"/>
  <c r="G86" i="189"/>
  <c r="F86" i="189"/>
  <c r="AD4" i="189"/>
  <c r="E86" i="189"/>
  <c r="D86" i="189"/>
  <c r="AB4" i="189"/>
  <c r="C86" i="189"/>
  <c r="N85" i="189"/>
  <c r="F85" i="189"/>
  <c r="J83" i="189"/>
  <c r="C83" i="189"/>
  <c r="A65" i="189"/>
  <c r="AB34" i="189"/>
  <c r="AB33" i="189"/>
  <c r="AB32" i="189"/>
  <c r="AB31" i="189"/>
  <c r="A32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9" i="189"/>
  <c r="AB17" i="189"/>
  <c r="AB16" i="189"/>
  <c r="AB15" i="189"/>
  <c r="D16" i="189"/>
  <c r="O14" i="189"/>
  <c r="D10" i="189"/>
  <c r="D9" i="189"/>
  <c r="D8" i="189"/>
  <c r="A7" i="189"/>
  <c r="A4" i="189"/>
  <c r="AB2" i="189"/>
  <c r="A2" i="189"/>
  <c r="AD128" i="188"/>
  <c r="O10" i="188"/>
  <c r="AB128" i="188"/>
  <c r="AD127" i="188"/>
  <c r="O9" i="188"/>
  <c r="AB127" i="188"/>
  <c r="AD125" i="188"/>
  <c r="AB125" i="188"/>
  <c r="AD124" i="188"/>
  <c r="AB124" i="188"/>
  <c r="AB122" i="188"/>
  <c r="AB121" i="188"/>
  <c r="AB120" i="188"/>
  <c r="AB118" i="188"/>
  <c r="AD111" i="188"/>
  <c r="AB111" i="188"/>
  <c r="AD110" i="188"/>
  <c r="D15" i="188"/>
  <c r="AB110" i="188"/>
  <c r="AD109" i="188"/>
  <c r="D14" i="188"/>
  <c r="AB109" i="188"/>
  <c r="AD108" i="188"/>
  <c r="D13" i="188"/>
  <c r="AB108" i="188"/>
  <c r="AD105" i="188"/>
  <c r="AB105" i="188"/>
  <c r="AD104" i="188"/>
  <c r="AB104" i="188"/>
  <c r="O91" i="188"/>
  <c r="N91" i="188"/>
  <c r="M91" i="188"/>
  <c r="L91" i="188"/>
  <c r="K91" i="188"/>
  <c r="AF9" i="188"/>
  <c r="G91" i="188"/>
  <c r="F91" i="188"/>
  <c r="AD9" i="188"/>
  <c r="E91" i="188"/>
  <c r="D91" i="188"/>
  <c r="AB9" i="188"/>
  <c r="C91" i="188"/>
  <c r="O90" i="188"/>
  <c r="N90" i="188"/>
  <c r="M90" i="188"/>
  <c r="L90" i="188"/>
  <c r="K90" i="188"/>
  <c r="AF8" i="188"/>
  <c r="G90" i="188"/>
  <c r="F90" i="188"/>
  <c r="AD8" i="188"/>
  <c r="E90" i="188"/>
  <c r="D90" i="188"/>
  <c r="AB8" i="188"/>
  <c r="C90" i="188"/>
  <c r="O89" i="188"/>
  <c r="N89" i="188"/>
  <c r="M89" i="188"/>
  <c r="L89" i="188"/>
  <c r="J89" i="188"/>
  <c r="AF7" i="188"/>
  <c r="G89" i="188"/>
  <c r="F89" i="188"/>
  <c r="AD7" i="188"/>
  <c r="E89" i="188"/>
  <c r="D89" i="188"/>
  <c r="AB7" i="188"/>
  <c r="C89" i="188"/>
  <c r="O88" i="188"/>
  <c r="N88" i="188"/>
  <c r="M88" i="188"/>
  <c r="L88" i="188"/>
  <c r="J88" i="188"/>
  <c r="AF6" i="188"/>
  <c r="G88" i="188"/>
  <c r="F88" i="188"/>
  <c r="AD6" i="188"/>
  <c r="E88" i="188"/>
  <c r="D88" i="188"/>
  <c r="AB6" i="188"/>
  <c r="C88" i="188"/>
  <c r="O87" i="188"/>
  <c r="N87" i="188"/>
  <c r="M87" i="188"/>
  <c r="L87" i="188"/>
  <c r="J87" i="188"/>
  <c r="AF5" i="188"/>
  <c r="G87" i="188"/>
  <c r="F87" i="188"/>
  <c r="AD5" i="188"/>
  <c r="E87" i="188"/>
  <c r="D87" i="188"/>
  <c r="AB5" i="188"/>
  <c r="C87" i="188"/>
  <c r="O86" i="188"/>
  <c r="N86" i="188"/>
  <c r="M86" i="188"/>
  <c r="L86" i="188"/>
  <c r="J86" i="188"/>
  <c r="AF4" i="188"/>
  <c r="G86" i="188"/>
  <c r="F86" i="188"/>
  <c r="AD4" i="188"/>
  <c r="E86" i="188"/>
  <c r="D86" i="188"/>
  <c r="AB4" i="188"/>
  <c r="C86" i="188"/>
  <c r="N85" i="188"/>
  <c r="F85" i="188"/>
  <c r="J83" i="188"/>
  <c r="C83" i="188"/>
  <c r="A65" i="188"/>
  <c r="AB34" i="188"/>
  <c r="AB33" i="188"/>
  <c r="AB32" i="188"/>
  <c r="AB31" i="188"/>
  <c r="A32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9" i="188"/>
  <c r="A19" i="188"/>
  <c r="AB17" i="188"/>
  <c r="AB16" i="188"/>
  <c r="AB15" i="188"/>
  <c r="D16" i="188"/>
  <c r="O14" i="188"/>
  <c r="D10" i="188"/>
  <c r="D9" i="188"/>
  <c r="O8" i="188"/>
  <c r="D8" i="188"/>
  <c r="A7" i="188"/>
  <c r="A4" i="188"/>
  <c r="AB2" i="188"/>
  <c r="A2" i="188"/>
  <c r="AD128" i="187"/>
  <c r="O10" i="187"/>
  <c r="AB128" i="187"/>
  <c r="AD127" i="187"/>
  <c r="O9" i="187"/>
  <c r="AB127" i="187"/>
  <c r="AD125" i="187"/>
  <c r="AB125" i="187"/>
  <c r="AD124" i="187"/>
  <c r="AB124" i="187"/>
  <c r="AB122" i="187"/>
  <c r="AB121" i="187"/>
  <c r="AB120" i="187"/>
  <c r="AB118" i="187"/>
  <c r="AD111" i="187"/>
  <c r="AB111" i="187"/>
  <c r="AD110" i="187"/>
  <c r="D15" i="187"/>
  <c r="AB110" i="187"/>
  <c r="AD109" i="187"/>
  <c r="D14" i="187"/>
  <c r="AB109" i="187"/>
  <c r="AD108" i="187"/>
  <c r="D13" i="187"/>
  <c r="AB108" i="187"/>
  <c r="AD105" i="187"/>
  <c r="AB105" i="187"/>
  <c r="AD104" i="187"/>
  <c r="AB104" i="187"/>
  <c r="O91" i="187"/>
  <c r="N91" i="187"/>
  <c r="M91" i="187"/>
  <c r="L91" i="187"/>
  <c r="K91" i="187"/>
  <c r="AF9" i="187"/>
  <c r="G91" i="187"/>
  <c r="F91" i="187"/>
  <c r="AD9" i="187"/>
  <c r="E91" i="187"/>
  <c r="D91" i="187"/>
  <c r="AB9" i="187"/>
  <c r="C91" i="187"/>
  <c r="O90" i="187"/>
  <c r="N90" i="187"/>
  <c r="M90" i="187"/>
  <c r="L90" i="187"/>
  <c r="K90" i="187"/>
  <c r="AF8" i="187"/>
  <c r="G90" i="187"/>
  <c r="F90" i="187"/>
  <c r="AD8" i="187"/>
  <c r="E90" i="187"/>
  <c r="D90" i="187"/>
  <c r="AB8" i="187"/>
  <c r="C90" i="187"/>
  <c r="O89" i="187"/>
  <c r="N89" i="187"/>
  <c r="M89" i="187"/>
  <c r="L89" i="187"/>
  <c r="J89" i="187"/>
  <c r="AF7" i="187"/>
  <c r="G89" i="187"/>
  <c r="F89" i="187"/>
  <c r="AD7" i="187"/>
  <c r="E89" i="187"/>
  <c r="D89" i="187"/>
  <c r="AB7" i="187"/>
  <c r="C89" i="187"/>
  <c r="O88" i="187"/>
  <c r="N88" i="187"/>
  <c r="M88" i="187"/>
  <c r="L88" i="187"/>
  <c r="J88" i="187"/>
  <c r="AF6" i="187"/>
  <c r="G88" i="187"/>
  <c r="F88" i="187"/>
  <c r="AD6" i="187"/>
  <c r="E88" i="187"/>
  <c r="D88" i="187"/>
  <c r="AB6" i="187"/>
  <c r="C88" i="187"/>
  <c r="O87" i="187"/>
  <c r="N87" i="187"/>
  <c r="M87" i="187"/>
  <c r="L87" i="187"/>
  <c r="J87" i="187"/>
  <c r="AF5" i="187"/>
  <c r="G87" i="187"/>
  <c r="F87" i="187"/>
  <c r="AD5" i="187"/>
  <c r="E87" i="187"/>
  <c r="D87" i="187"/>
  <c r="AB5" i="187"/>
  <c r="C87" i="187"/>
  <c r="O86" i="187"/>
  <c r="N86" i="187"/>
  <c r="M86" i="187"/>
  <c r="L86" i="187"/>
  <c r="J86" i="187"/>
  <c r="AF4" i="187"/>
  <c r="G86" i="187"/>
  <c r="F86" i="187"/>
  <c r="AD4" i="187"/>
  <c r="E86" i="187"/>
  <c r="D86" i="187"/>
  <c r="AB4" i="187"/>
  <c r="C86" i="187"/>
  <c r="N85" i="187"/>
  <c r="F85" i="187"/>
  <c r="J83" i="187"/>
  <c r="C83" i="187"/>
  <c r="A65" i="187"/>
  <c r="AB34" i="187"/>
  <c r="AB33" i="187"/>
  <c r="AB32" i="187"/>
  <c r="AB31" i="187"/>
  <c r="A32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9" i="187"/>
  <c r="A19" i="187"/>
  <c r="AB17" i="187"/>
  <c r="AB16" i="187"/>
  <c r="AB15" i="187"/>
  <c r="D16" i="187"/>
  <c r="O14" i="187"/>
  <c r="D10" i="187"/>
  <c r="D9" i="187"/>
  <c r="O8" i="187"/>
  <c r="D8" i="187"/>
  <c r="A7" i="187"/>
  <c r="A4" i="187"/>
  <c r="AB2" i="187"/>
  <c r="A2" i="187"/>
  <c r="AD128" i="186"/>
  <c r="O10" i="186"/>
  <c r="AB128" i="186"/>
  <c r="AD127" i="186"/>
  <c r="O9" i="186"/>
  <c r="AB127" i="186"/>
  <c r="AD125" i="186"/>
  <c r="AB125" i="186"/>
  <c r="AD124" i="186"/>
  <c r="AB124" i="186"/>
  <c r="AB122" i="186"/>
  <c r="AB121" i="186"/>
  <c r="AB120" i="186"/>
  <c r="AB118" i="186"/>
  <c r="AD111" i="186"/>
  <c r="AB111" i="186"/>
  <c r="AD110" i="186"/>
  <c r="D15" i="186"/>
  <c r="AB110" i="186"/>
  <c r="AD109" i="186"/>
  <c r="D14" i="186"/>
  <c r="AB109" i="186"/>
  <c r="AD108" i="186"/>
  <c r="D13" i="186"/>
  <c r="AB108" i="186"/>
  <c r="AD105" i="186"/>
  <c r="AB105" i="186"/>
  <c r="AD104" i="186"/>
  <c r="AB104" i="186"/>
  <c r="O91" i="186"/>
  <c r="N91" i="186"/>
  <c r="M91" i="186"/>
  <c r="L91" i="186"/>
  <c r="K91" i="186"/>
  <c r="AF9" i="186"/>
  <c r="G91" i="186"/>
  <c r="F91" i="186"/>
  <c r="AD9" i="186"/>
  <c r="E91" i="186"/>
  <c r="D91" i="186"/>
  <c r="AB9" i="186"/>
  <c r="C91" i="186"/>
  <c r="O90" i="186"/>
  <c r="N90" i="186"/>
  <c r="M90" i="186"/>
  <c r="L90" i="186"/>
  <c r="K90" i="186"/>
  <c r="AF8" i="186"/>
  <c r="G90" i="186"/>
  <c r="F90" i="186"/>
  <c r="AD8" i="186"/>
  <c r="E90" i="186"/>
  <c r="D90" i="186"/>
  <c r="AB8" i="186"/>
  <c r="C90" i="186"/>
  <c r="O89" i="186"/>
  <c r="N89" i="186"/>
  <c r="M89" i="186"/>
  <c r="L89" i="186"/>
  <c r="J89" i="186"/>
  <c r="AF7" i="186"/>
  <c r="G89" i="186"/>
  <c r="F89" i="186"/>
  <c r="AD7" i="186"/>
  <c r="E89" i="186"/>
  <c r="D89" i="186"/>
  <c r="AB7" i="186"/>
  <c r="C89" i="186"/>
  <c r="O88" i="186"/>
  <c r="N88" i="186"/>
  <c r="M88" i="186"/>
  <c r="L88" i="186"/>
  <c r="J88" i="186"/>
  <c r="AF6" i="186"/>
  <c r="G88" i="186"/>
  <c r="F88" i="186"/>
  <c r="AD6" i="186"/>
  <c r="E88" i="186"/>
  <c r="D88" i="186"/>
  <c r="AB6" i="186"/>
  <c r="C88" i="186"/>
  <c r="O87" i="186"/>
  <c r="N87" i="186"/>
  <c r="M87" i="186"/>
  <c r="L87" i="186"/>
  <c r="J87" i="186"/>
  <c r="AF5" i="186"/>
  <c r="G87" i="186"/>
  <c r="F87" i="186"/>
  <c r="AD5" i="186"/>
  <c r="E87" i="186"/>
  <c r="D87" i="186"/>
  <c r="AB5" i="186"/>
  <c r="C87" i="186"/>
  <c r="O86" i="186"/>
  <c r="N86" i="186"/>
  <c r="M86" i="186"/>
  <c r="L86" i="186"/>
  <c r="J86" i="186"/>
  <c r="AF4" i="186"/>
  <c r="G86" i="186"/>
  <c r="F86" i="186"/>
  <c r="AD4" i="186"/>
  <c r="E86" i="186"/>
  <c r="D86" i="186"/>
  <c r="AB4" i="186"/>
  <c r="C86" i="186"/>
  <c r="N85" i="186"/>
  <c r="F85" i="186"/>
  <c r="J83" i="186"/>
  <c r="C83" i="186"/>
  <c r="A65" i="186"/>
  <c r="AB34" i="186"/>
  <c r="AB33" i="186"/>
  <c r="AB32" i="186"/>
  <c r="AB31" i="186"/>
  <c r="A32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9" i="186"/>
  <c r="AB17" i="186"/>
  <c r="AB16" i="186"/>
  <c r="AB15" i="186"/>
  <c r="D16" i="186"/>
  <c r="O14" i="186"/>
  <c r="D10" i="186"/>
  <c r="D9" i="186"/>
  <c r="O8" i="186"/>
  <c r="D8" i="186"/>
  <c r="A7" i="186"/>
  <c r="A4" i="186"/>
  <c r="AB2" i="186"/>
  <c r="A2" i="186"/>
  <c r="AD128" i="185"/>
  <c r="O10" i="185"/>
  <c r="AB128" i="185"/>
  <c r="AD127" i="185"/>
  <c r="O9" i="185"/>
  <c r="AB127" i="185"/>
  <c r="AD125" i="185"/>
  <c r="AB125" i="185"/>
  <c r="AD124" i="185"/>
  <c r="AB124" i="185"/>
  <c r="AB122" i="185"/>
  <c r="AB121" i="185"/>
  <c r="AB120" i="185"/>
  <c r="AB118" i="185"/>
  <c r="AD111" i="185"/>
  <c r="D16" i="185"/>
  <c r="AB111" i="185"/>
  <c r="AD110" i="185"/>
  <c r="D15" i="185"/>
  <c r="AB110" i="185"/>
  <c r="AD109" i="185"/>
  <c r="D14" i="185"/>
  <c r="AB109" i="185"/>
  <c r="AD108" i="185"/>
  <c r="D13" i="185"/>
  <c r="AB108" i="185"/>
  <c r="AD105" i="185"/>
  <c r="AB105" i="185"/>
  <c r="AD104" i="185"/>
  <c r="AB104" i="185"/>
  <c r="O91" i="185"/>
  <c r="N91" i="185"/>
  <c r="M91" i="185"/>
  <c r="L91" i="185"/>
  <c r="K91" i="185"/>
  <c r="AF9" i="185"/>
  <c r="G91" i="185"/>
  <c r="F91" i="185"/>
  <c r="AD9" i="185"/>
  <c r="E91" i="185"/>
  <c r="D91" i="185"/>
  <c r="AB9" i="185"/>
  <c r="C91" i="185"/>
  <c r="O90" i="185"/>
  <c r="N90" i="185"/>
  <c r="M90" i="185"/>
  <c r="L90" i="185"/>
  <c r="K90" i="185"/>
  <c r="AF8" i="185"/>
  <c r="G90" i="185"/>
  <c r="F90" i="185"/>
  <c r="AD8" i="185"/>
  <c r="E90" i="185"/>
  <c r="D90" i="185"/>
  <c r="AB8" i="185"/>
  <c r="C90" i="185"/>
  <c r="O89" i="185"/>
  <c r="N89" i="185"/>
  <c r="M89" i="185"/>
  <c r="L89" i="185"/>
  <c r="J89" i="185"/>
  <c r="AF7" i="185"/>
  <c r="G89" i="185"/>
  <c r="F89" i="185"/>
  <c r="AD7" i="185"/>
  <c r="E89" i="185"/>
  <c r="D89" i="185"/>
  <c r="AB7" i="185"/>
  <c r="C89" i="185"/>
  <c r="O88" i="185"/>
  <c r="N88" i="185"/>
  <c r="M88" i="185"/>
  <c r="L88" i="185"/>
  <c r="J88" i="185"/>
  <c r="AF6" i="185"/>
  <c r="G88" i="185"/>
  <c r="F88" i="185"/>
  <c r="AD6" i="185"/>
  <c r="E88" i="185"/>
  <c r="D88" i="185"/>
  <c r="AB6" i="185"/>
  <c r="C88" i="185"/>
  <c r="O87" i="185"/>
  <c r="N87" i="185"/>
  <c r="M87" i="185"/>
  <c r="L87" i="185"/>
  <c r="J87" i="185"/>
  <c r="AF5" i="185"/>
  <c r="G87" i="185"/>
  <c r="F87" i="185"/>
  <c r="AD5" i="185"/>
  <c r="E87" i="185"/>
  <c r="D87" i="185"/>
  <c r="AB5" i="185"/>
  <c r="C87" i="185"/>
  <c r="O86" i="185"/>
  <c r="N86" i="185"/>
  <c r="M86" i="185"/>
  <c r="L86" i="185"/>
  <c r="J86" i="185"/>
  <c r="AF4" i="185"/>
  <c r="G86" i="185"/>
  <c r="F86" i="185"/>
  <c r="AD4" i="185"/>
  <c r="E86" i="185"/>
  <c r="D86" i="185"/>
  <c r="AB4" i="185"/>
  <c r="C86" i="185"/>
  <c r="N85" i="185"/>
  <c r="F85" i="185"/>
  <c r="J83" i="185"/>
  <c r="C83" i="185"/>
  <c r="A65" i="185"/>
  <c r="AB34" i="185"/>
  <c r="AB33" i="185"/>
  <c r="AB32" i="185"/>
  <c r="AB31" i="185"/>
  <c r="A32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9" i="185"/>
  <c r="AB17" i="185"/>
  <c r="AB16" i="185"/>
  <c r="AB15" i="185"/>
  <c r="O14" i="185"/>
  <c r="D10" i="185"/>
  <c r="D9" i="185"/>
  <c r="D8" i="185"/>
  <c r="A7" i="185"/>
  <c r="A4" i="185"/>
  <c r="AB2" i="185"/>
  <c r="A2" i="185"/>
  <c r="AD128" i="184"/>
  <c r="O10" i="184"/>
  <c r="AB128" i="184"/>
  <c r="AD127" i="184"/>
  <c r="O9" i="184"/>
  <c r="AB127" i="184"/>
  <c r="AD125" i="184"/>
  <c r="AB125" i="184"/>
  <c r="AD124" i="184"/>
  <c r="AB124" i="184"/>
  <c r="AB122" i="184"/>
  <c r="AB121" i="184"/>
  <c r="AB120" i="184"/>
  <c r="AB118" i="184"/>
  <c r="O14" i="184"/>
  <c r="AD111" i="184"/>
  <c r="AB111" i="184"/>
  <c r="AD110" i="184"/>
  <c r="D15" i="184"/>
  <c r="AB110" i="184"/>
  <c r="AD109" i="184"/>
  <c r="D14" i="184"/>
  <c r="AB109" i="184"/>
  <c r="AD108" i="184"/>
  <c r="D13" i="184"/>
  <c r="AB108" i="184"/>
  <c r="AD105" i="184"/>
  <c r="AB105" i="184"/>
  <c r="AD104" i="184"/>
  <c r="D9" i="184"/>
  <c r="AB104" i="184"/>
  <c r="O91" i="184"/>
  <c r="N91" i="184"/>
  <c r="M91" i="184"/>
  <c r="L91" i="184"/>
  <c r="K91" i="184"/>
  <c r="AF9" i="184"/>
  <c r="G91" i="184"/>
  <c r="F91" i="184"/>
  <c r="AD9" i="184"/>
  <c r="E91" i="184"/>
  <c r="D91" i="184"/>
  <c r="AB9" i="184"/>
  <c r="C91" i="184"/>
  <c r="O90" i="184"/>
  <c r="N90" i="184"/>
  <c r="M90" i="184"/>
  <c r="L90" i="184"/>
  <c r="K90" i="184"/>
  <c r="AF8" i="184"/>
  <c r="G90" i="184"/>
  <c r="F90" i="184"/>
  <c r="AD8" i="184"/>
  <c r="E90" i="184"/>
  <c r="D90" i="184"/>
  <c r="AB8" i="184"/>
  <c r="C90" i="184"/>
  <c r="O89" i="184"/>
  <c r="N89" i="184"/>
  <c r="M89" i="184"/>
  <c r="L89" i="184"/>
  <c r="J89" i="184"/>
  <c r="AF7" i="184"/>
  <c r="G89" i="184"/>
  <c r="F89" i="184"/>
  <c r="AD7" i="184"/>
  <c r="E89" i="184"/>
  <c r="D89" i="184"/>
  <c r="AB7" i="184"/>
  <c r="C89" i="184"/>
  <c r="O88" i="184"/>
  <c r="N88" i="184"/>
  <c r="M88" i="184"/>
  <c r="L88" i="184"/>
  <c r="J88" i="184"/>
  <c r="AF6" i="184"/>
  <c r="G88" i="184"/>
  <c r="F88" i="184"/>
  <c r="AD6" i="184"/>
  <c r="E88" i="184"/>
  <c r="D88" i="184"/>
  <c r="AB6" i="184"/>
  <c r="C88" i="184"/>
  <c r="O87" i="184"/>
  <c r="N87" i="184"/>
  <c r="M87" i="184"/>
  <c r="L87" i="184"/>
  <c r="J87" i="184"/>
  <c r="AF5" i="184"/>
  <c r="G87" i="184"/>
  <c r="F87" i="184"/>
  <c r="AD5" i="184"/>
  <c r="E87" i="184"/>
  <c r="D87" i="184"/>
  <c r="AB5" i="184"/>
  <c r="C87" i="184"/>
  <c r="O86" i="184"/>
  <c r="N86" i="184"/>
  <c r="M86" i="184"/>
  <c r="L86" i="184"/>
  <c r="J86" i="184"/>
  <c r="AF4" i="184"/>
  <c r="G86" i="184"/>
  <c r="F86" i="184"/>
  <c r="AD4" i="184"/>
  <c r="E86" i="184"/>
  <c r="D86" i="184"/>
  <c r="AB4" i="184"/>
  <c r="C86" i="184"/>
  <c r="N85" i="184"/>
  <c r="F85" i="184"/>
  <c r="J83" i="184"/>
  <c r="C83" i="184"/>
  <c r="A65" i="184"/>
  <c r="A50" i="184"/>
  <c r="AB34" i="184"/>
  <c r="AB33" i="184"/>
  <c r="AB32" i="184"/>
  <c r="AB31" i="184"/>
  <c r="A32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9" i="184"/>
  <c r="A19" i="184"/>
  <c r="AB17" i="184"/>
  <c r="AB16" i="184"/>
  <c r="AB15" i="184"/>
  <c r="D16" i="184"/>
  <c r="D10" i="184"/>
  <c r="O8" i="184"/>
  <c r="A7" i="184"/>
  <c r="A4" i="184"/>
  <c r="AB2" i="184"/>
  <c r="A2" i="184"/>
  <c r="AD128" i="183"/>
  <c r="O10" i="183"/>
  <c r="AB128" i="183"/>
  <c r="AB127" i="183"/>
  <c r="AD125" i="183"/>
  <c r="AB125" i="183"/>
  <c r="AD124" i="183"/>
  <c r="AB124" i="183"/>
  <c r="AB122" i="183"/>
  <c r="AB121" i="183"/>
  <c r="AB120" i="183"/>
  <c r="AB118" i="183"/>
  <c r="AD111" i="183"/>
  <c r="AB111" i="183"/>
  <c r="AD110" i="183"/>
  <c r="D15" i="183"/>
  <c r="AB110" i="183"/>
  <c r="AD109" i="183"/>
  <c r="D14" i="183"/>
  <c r="AB109" i="183"/>
  <c r="AD108" i="183"/>
  <c r="D13" i="183"/>
  <c r="AB108" i="183"/>
  <c r="AD105" i="183"/>
  <c r="AB105" i="183"/>
  <c r="AD104" i="183"/>
  <c r="AB104" i="183"/>
  <c r="O91" i="183"/>
  <c r="N91" i="183"/>
  <c r="M91" i="183"/>
  <c r="L91" i="183"/>
  <c r="K91" i="183"/>
  <c r="AF9" i="183"/>
  <c r="G91" i="183"/>
  <c r="F91" i="183"/>
  <c r="AD9" i="183"/>
  <c r="E91" i="183"/>
  <c r="D91" i="183"/>
  <c r="AB9" i="183"/>
  <c r="C91" i="183"/>
  <c r="O90" i="183"/>
  <c r="N90" i="183"/>
  <c r="M90" i="183"/>
  <c r="L90" i="183"/>
  <c r="K90" i="183"/>
  <c r="AF8" i="183"/>
  <c r="G90" i="183"/>
  <c r="F90" i="183"/>
  <c r="AD8" i="183"/>
  <c r="E90" i="183"/>
  <c r="D90" i="183"/>
  <c r="AB8" i="183"/>
  <c r="C90" i="183"/>
  <c r="O89" i="183"/>
  <c r="N89" i="183"/>
  <c r="M89" i="183"/>
  <c r="L89" i="183"/>
  <c r="J89" i="183"/>
  <c r="AF7" i="183"/>
  <c r="G89" i="183"/>
  <c r="F89" i="183"/>
  <c r="AD7" i="183"/>
  <c r="E89" i="183"/>
  <c r="D89" i="183"/>
  <c r="AB7" i="183"/>
  <c r="C89" i="183"/>
  <c r="O88" i="183"/>
  <c r="N88" i="183"/>
  <c r="M88" i="183"/>
  <c r="L88" i="183"/>
  <c r="J88" i="183"/>
  <c r="AF6" i="183"/>
  <c r="G88" i="183"/>
  <c r="F88" i="183"/>
  <c r="AD6" i="183"/>
  <c r="E88" i="183"/>
  <c r="D88" i="183"/>
  <c r="AB6" i="183"/>
  <c r="C88" i="183"/>
  <c r="O87" i="183"/>
  <c r="N87" i="183"/>
  <c r="M87" i="183"/>
  <c r="L87" i="183"/>
  <c r="J87" i="183"/>
  <c r="AF5" i="183"/>
  <c r="G87" i="183"/>
  <c r="F87" i="183"/>
  <c r="AD5" i="183"/>
  <c r="E87" i="183"/>
  <c r="D87" i="183"/>
  <c r="AB5" i="183"/>
  <c r="C87" i="183"/>
  <c r="O86" i="183"/>
  <c r="N86" i="183"/>
  <c r="M86" i="183"/>
  <c r="L86" i="183"/>
  <c r="J86" i="183"/>
  <c r="AF4" i="183"/>
  <c r="G86" i="183"/>
  <c r="F86" i="183"/>
  <c r="AD4" i="183"/>
  <c r="E86" i="183"/>
  <c r="D86" i="183"/>
  <c r="AB4" i="183"/>
  <c r="C86" i="183"/>
  <c r="N85" i="183"/>
  <c r="F85" i="183"/>
  <c r="J83" i="183"/>
  <c r="C83" i="183"/>
  <c r="A65" i="183"/>
  <c r="AB34" i="183"/>
  <c r="AB33" i="183"/>
  <c r="AB32" i="183"/>
  <c r="AB31" i="183"/>
  <c r="A32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9" i="183"/>
  <c r="A19" i="183"/>
  <c r="AB17" i="183"/>
  <c r="AB16" i="183"/>
  <c r="AB15" i="183"/>
  <c r="D16" i="183"/>
  <c r="O14" i="183"/>
  <c r="D10" i="183"/>
  <c r="D9" i="183"/>
  <c r="O8" i="183"/>
  <c r="D8" i="183"/>
  <c r="A7" i="183"/>
  <c r="A4" i="183"/>
  <c r="AB2" i="183"/>
  <c r="A2" i="183"/>
  <c r="AB128" i="182"/>
  <c r="AB127" i="182"/>
  <c r="AD125" i="182"/>
  <c r="AB125" i="182"/>
  <c r="AD124" i="182"/>
  <c r="AB124" i="182"/>
  <c r="AB122" i="182"/>
  <c r="AB121" i="182"/>
  <c r="AB120" i="182"/>
  <c r="AB111" i="182"/>
  <c r="AB110" i="182"/>
  <c r="AB109" i="182"/>
  <c r="AB108" i="182"/>
  <c r="AB105" i="182"/>
  <c r="AB104" i="182"/>
  <c r="O91" i="182"/>
  <c r="N91" i="182"/>
  <c r="M91" i="182"/>
  <c r="L91" i="182"/>
  <c r="K91" i="182"/>
  <c r="G91" i="182"/>
  <c r="F91" i="182"/>
  <c r="E91" i="182"/>
  <c r="O90" i="182"/>
  <c r="N90" i="182"/>
  <c r="M90" i="182"/>
  <c r="L90" i="182"/>
  <c r="K90" i="182"/>
  <c r="G90" i="182"/>
  <c r="F90" i="182"/>
  <c r="E90" i="182"/>
  <c r="O89" i="182"/>
  <c r="N89" i="182"/>
  <c r="M89" i="182"/>
  <c r="L89" i="182"/>
  <c r="J89" i="182"/>
  <c r="AF7" i="182"/>
  <c r="G89" i="182"/>
  <c r="F89" i="182"/>
  <c r="E89" i="182"/>
  <c r="D89" i="182"/>
  <c r="O88" i="182"/>
  <c r="N88" i="182"/>
  <c r="M88" i="182"/>
  <c r="L88" i="182"/>
  <c r="J88" i="182"/>
  <c r="AF6" i="182"/>
  <c r="G88" i="182"/>
  <c r="F88" i="182"/>
  <c r="E88" i="182"/>
  <c r="D88" i="182"/>
  <c r="O87" i="182"/>
  <c r="N87" i="182"/>
  <c r="M87" i="182"/>
  <c r="L87" i="182"/>
  <c r="J87" i="182"/>
  <c r="G87" i="182"/>
  <c r="F87" i="182"/>
  <c r="E87" i="182"/>
  <c r="D87" i="182"/>
  <c r="O86" i="182"/>
  <c r="N86" i="182"/>
  <c r="M86" i="182"/>
  <c r="L86" i="182"/>
  <c r="J86" i="182"/>
  <c r="AF4" i="182"/>
  <c r="G86" i="182"/>
  <c r="F86" i="182"/>
  <c r="E86" i="182"/>
  <c r="D86" i="182"/>
  <c r="N85" i="182"/>
  <c r="F85" i="182"/>
  <c r="J83" i="182"/>
  <c r="C83" i="182"/>
  <c r="A65" i="182"/>
  <c r="AB34" i="182"/>
  <c r="AB33" i="182"/>
  <c r="AB32" i="182"/>
  <c r="AB31" i="182"/>
  <c r="A32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9" i="182"/>
  <c r="AB17" i="182"/>
  <c r="AB16" i="182"/>
  <c r="AB15" i="182"/>
  <c r="D8" i="182"/>
  <c r="A7" i="182"/>
  <c r="A4" i="182"/>
  <c r="AB2" i="182"/>
  <c r="A2" i="182"/>
  <c r="AD128" i="181"/>
  <c r="O10" i="181"/>
  <c r="AB128" i="181"/>
  <c r="AD127" i="181"/>
  <c r="O9" i="181"/>
  <c r="AB127" i="181"/>
  <c r="AD125" i="181"/>
  <c r="AB125" i="181"/>
  <c r="AD124" i="181"/>
  <c r="AB124" i="181"/>
  <c r="AB122" i="181"/>
  <c r="AB121" i="181"/>
  <c r="AB120" i="181"/>
  <c r="AB118" i="181"/>
  <c r="AD111" i="181"/>
  <c r="AB111" i="181"/>
  <c r="AD110" i="181"/>
  <c r="D15" i="181"/>
  <c r="AB110" i="181"/>
  <c r="AD109" i="181"/>
  <c r="D14" i="181"/>
  <c r="AB109" i="181"/>
  <c r="AD108" i="181"/>
  <c r="D13" i="181"/>
  <c r="AB108" i="181"/>
  <c r="AD105" i="181"/>
  <c r="AB105" i="181"/>
  <c r="AD104" i="181"/>
  <c r="AB104" i="181"/>
  <c r="O91" i="181"/>
  <c r="N91" i="181"/>
  <c r="M91" i="181"/>
  <c r="L91" i="181"/>
  <c r="K91" i="181"/>
  <c r="AF9" i="181"/>
  <c r="G91" i="181"/>
  <c r="F91" i="181"/>
  <c r="AD9" i="181"/>
  <c r="E91" i="181"/>
  <c r="D91" i="181"/>
  <c r="AB9" i="181"/>
  <c r="C91" i="181"/>
  <c r="O90" i="181"/>
  <c r="N90" i="181"/>
  <c r="M90" i="181"/>
  <c r="L90" i="181"/>
  <c r="K90" i="181"/>
  <c r="AF8" i="181"/>
  <c r="G90" i="181"/>
  <c r="F90" i="181"/>
  <c r="AD8" i="181"/>
  <c r="E90" i="181"/>
  <c r="D90" i="181"/>
  <c r="AB8" i="181"/>
  <c r="C90" i="181"/>
  <c r="O89" i="181"/>
  <c r="N89" i="181"/>
  <c r="M89" i="181"/>
  <c r="L89" i="181"/>
  <c r="J89" i="181"/>
  <c r="AF7" i="181"/>
  <c r="G89" i="181"/>
  <c r="F89" i="181"/>
  <c r="AD7" i="181"/>
  <c r="E89" i="181"/>
  <c r="D89" i="181"/>
  <c r="AB7" i="181"/>
  <c r="C89" i="181"/>
  <c r="O88" i="181"/>
  <c r="N88" i="181"/>
  <c r="M88" i="181"/>
  <c r="L88" i="181"/>
  <c r="J88" i="181"/>
  <c r="AF6" i="181"/>
  <c r="G88" i="181"/>
  <c r="F88" i="181"/>
  <c r="AD6" i="181"/>
  <c r="E88" i="181"/>
  <c r="D88" i="181"/>
  <c r="AB6" i="181"/>
  <c r="C88" i="181"/>
  <c r="O87" i="181"/>
  <c r="N87" i="181"/>
  <c r="M87" i="181"/>
  <c r="L87" i="181"/>
  <c r="J87" i="181"/>
  <c r="AF5" i="181"/>
  <c r="G87" i="181"/>
  <c r="F87" i="181"/>
  <c r="AD5" i="181"/>
  <c r="E87" i="181"/>
  <c r="D87" i="181"/>
  <c r="AB5" i="181"/>
  <c r="C87" i="181"/>
  <c r="O86" i="181"/>
  <c r="N86" i="181"/>
  <c r="M86" i="181"/>
  <c r="L86" i="181"/>
  <c r="J86" i="181"/>
  <c r="AF4" i="181"/>
  <c r="G86" i="181"/>
  <c r="F86" i="181"/>
  <c r="AD4" i="181"/>
  <c r="E86" i="181"/>
  <c r="D86" i="181"/>
  <c r="AB4" i="181"/>
  <c r="C86" i="181"/>
  <c r="N85" i="181"/>
  <c r="F85" i="181"/>
  <c r="J83" i="181"/>
  <c r="C83" i="181"/>
  <c r="A65" i="181"/>
  <c r="A50" i="181"/>
  <c r="AB34" i="181"/>
  <c r="AB33" i="181"/>
  <c r="AB32" i="181"/>
  <c r="AB31" i="181"/>
  <c r="A32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9" i="181"/>
  <c r="A19" i="181"/>
  <c r="AB17" i="181"/>
  <c r="AB16" i="181"/>
  <c r="AB15" i="181"/>
  <c r="D16" i="181"/>
  <c r="O14" i="181"/>
  <c r="D10" i="181"/>
  <c r="D9" i="181"/>
  <c r="O8" i="181"/>
  <c r="D8" i="181"/>
  <c r="A7" i="181"/>
  <c r="A4" i="181"/>
  <c r="AB2" i="181"/>
  <c r="A2" i="181"/>
  <c r="AD128" i="180"/>
  <c r="O10" i="180"/>
  <c r="AB128" i="180"/>
  <c r="AD127" i="180"/>
  <c r="O9" i="180"/>
  <c r="AB127" i="180"/>
  <c r="AD125" i="180"/>
  <c r="AB125" i="180"/>
  <c r="AD124" i="180"/>
  <c r="AB124" i="180"/>
  <c r="AB122" i="180"/>
  <c r="AB121" i="180"/>
  <c r="AB120" i="180"/>
  <c r="AB118" i="180"/>
  <c r="AD111" i="180"/>
  <c r="AB111" i="180"/>
  <c r="AD110" i="180"/>
  <c r="D15" i="180"/>
  <c r="AB110" i="180"/>
  <c r="AD109" i="180"/>
  <c r="D14" i="180"/>
  <c r="AB109" i="180"/>
  <c r="AD108" i="180"/>
  <c r="D13" i="180"/>
  <c r="AB108" i="180"/>
  <c r="AD105" i="180"/>
  <c r="AB105" i="180"/>
  <c r="AD104" i="180"/>
  <c r="AB104" i="180"/>
  <c r="O91" i="180"/>
  <c r="N91" i="180"/>
  <c r="M91" i="180"/>
  <c r="L91" i="180"/>
  <c r="K91" i="180"/>
  <c r="AF9" i="180"/>
  <c r="G91" i="180"/>
  <c r="F91" i="180"/>
  <c r="AD9" i="180"/>
  <c r="E91" i="180"/>
  <c r="D91" i="180"/>
  <c r="AB9" i="180"/>
  <c r="C91" i="180"/>
  <c r="O90" i="180"/>
  <c r="N90" i="180"/>
  <c r="M90" i="180"/>
  <c r="L90" i="180"/>
  <c r="K90" i="180"/>
  <c r="AF8" i="180"/>
  <c r="G90" i="180"/>
  <c r="F90" i="180"/>
  <c r="AD8" i="180"/>
  <c r="E90" i="180"/>
  <c r="D90" i="180"/>
  <c r="AB8" i="180"/>
  <c r="C90" i="180"/>
  <c r="O89" i="180"/>
  <c r="N89" i="180"/>
  <c r="M89" i="180"/>
  <c r="L89" i="180"/>
  <c r="J89" i="180"/>
  <c r="AF7" i="180"/>
  <c r="G89" i="180"/>
  <c r="F89" i="180"/>
  <c r="AD7" i="180"/>
  <c r="E89" i="180"/>
  <c r="D89" i="180"/>
  <c r="AB7" i="180"/>
  <c r="C89" i="180"/>
  <c r="O88" i="180"/>
  <c r="N88" i="180"/>
  <c r="M88" i="180"/>
  <c r="L88" i="180"/>
  <c r="J88" i="180"/>
  <c r="AF6" i="180"/>
  <c r="G88" i="180"/>
  <c r="F88" i="180"/>
  <c r="AD6" i="180"/>
  <c r="E88" i="180"/>
  <c r="D88" i="180"/>
  <c r="AB6" i="180"/>
  <c r="C88" i="180"/>
  <c r="O87" i="180"/>
  <c r="N87" i="180"/>
  <c r="M87" i="180"/>
  <c r="L87" i="180"/>
  <c r="J87" i="180"/>
  <c r="AF5" i="180"/>
  <c r="G87" i="180"/>
  <c r="F87" i="180"/>
  <c r="AD5" i="180"/>
  <c r="E87" i="180"/>
  <c r="D87" i="180"/>
  <c r="AB5" i="180"/>
  <c r="C87" i="180"/>
  <c r="O86" i="180"/>
  <c r="N86" i="180"/>
  <c r="M86" i="180"/>
  <c r="L86" i="180"/>
  <c r="J86" i="180"/>
  <c r="AF4" i="180"/>
  <c r="G86" i="180"/>
  <c r="F86" i="180"/>
  <c r="AD4" i="180"/>
  <c r="E86" i="180"/>
  <c r="D86" i="180"/>
  <c r="AB4" i="180"/>
  <c r="C86" i="180"/>
  <c r="N85" i="180"/>
  <c r="F85" i="180"/>
  <c r="J83" i="180"/>
  <c r="C83" i="180"/>
  <c r="A65" i="180"/>
  <c r="AB34" i="180"/>
  <c r="AB33" i="180"/>
  <c r="AB32" i="180"/>
  <c r="AB31" i="180"/>
  <c r="A32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9" i="180"/>
  <c r="AB17" i="180"/>
  <c r="AB16" i="180"/>
  <c r="AB15" i="180"/>
  <c r="D16" i="180"/>
  <c r="O14" i="180"/>
  <c r="D10" i="180"/>
  <c r="D9" i="180"/>
  <c r="O8" i="180"/>
  <c r="D8" i="180"/>
  <c r="A7" i="180"/>
  <c r="A4" i="180"/>
  <c r="AB2" i="180"/>
  <c r="A2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C83" i="192"/>
  <c r="A50" i="192"/>
  <c r="A19" i="192"/>
  <c r="O8" i="191"/>
  <c r="F87" i="191"/>
  <c r="D90" i="191"/>
  <c r="F91" i="191"/>
  <c r="A65" i="192"/>
  <c r="D88" i="192"/>
  <c r="F89" i="192"/>
  <c r="O8" i="193"/>
  <c r="C83" i="193"/>
  <c r="A50" i="193"/>
  <c r="A19" i="193"/>
  <c r="D86" i="193"/>
  <c r="F87" i="193"/>
  <c r="D90" i="193"/>
  <c r="A19" i="194"/>
  <c r="A50" i="194"/>
  <c r="A19" i="195"/>
  <c r="A50" i="195"/>
  <c r="D8" i="196"/>
  <c r="A19" i="196"/>
  <c r="A50" i="196"/>
  <c r="G19" i="195"/>
  <c r="D8" i="192"/>
  <c r="A19" i="190"/>
  <c r="A50" i="190"/>
  <c r="O8" i="189"/>
  <c r="A19" i="189"/>
  <c r="A50" i="189"/>
  <c r="A50" i="188"/>
  <c r="A50" i="187"/>
  <c r="A19" i="186"/>
  <c r="A50" i="186"/>
  <c r="O8" i="185"/>
  <c r="A19" i="185"/>
  <c r="A50" i="185"/>
  <c r="D8" i="184"/>
  <c r="A50" i="183"/>
  <c r="O8" i="182"/>
  <c r="A19" i="182"/>
  <c r="A50" i="182"/>
  <c r="A19" i="180"/>
  <c r="A50" i="180"/>
</calcChain>
</file>

<file path=xl/sharedStrings.xml><?xml version="1.0" encoding="utf-8"?>
<sst xmlns="http://schemas.openxmlformats.org/spreadsheetml/2006/main" count="3451" uniqueCount="167">
  <si>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</si>
  <si>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</si>
  <si>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</si>
  <si>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</si>
  <si>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</si>
  <si>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</si>
  <si>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</si>
  <si>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</si>
  <si>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</si>
  <si>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Median employee income per job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</si>
  <si>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</si>
  <si>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</si>
  <si>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</si>
  <si>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</si>
  <si>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</si>
  <si>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</si>
  <si>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</si>
  <si>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</si>
  <si>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</si>
  <si>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</si>
  <si>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</si>
  <si>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</si>
  <si>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</si>
  <si>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</si>
  <si>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</si>
  <si>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</si>
  <si>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</si>
  <si>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</si>
  <si>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</si>
  <si>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</si>
  <si>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</si>
  <si>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</si>
  <si>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</si>
  <si>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</si>
  <si>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</si>
  <si>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</si>
  <si>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</si>
  <si>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</si>
  <si>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</si>
  <si>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</si>
  <si>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</si>
  <si>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</si>
  <si>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</si>
  <si>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</si>
  <si>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</si>
  <si>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</si>
  <si>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</si>
  <si>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</si>
  <si>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</si>
  <si>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</si>
  <si>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</si>
  <si>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</si>
  <si>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</si>
  <si>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</si>
  <si>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</si>
  <si>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</si>
  <si>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</si>
  <si>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</si>
  <si>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</si>
  <si>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</si>
  <si>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</si>
  <si>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2013-14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</si>
  <si>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</si>
  <si>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</si>
  <si>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</si>
  <si>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</si>
  <si>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</si>
  <si>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</si>
  <si>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</si>
  <si>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</si>
  <si>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</si>
  <si>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</si>
  <si>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</si>
  <si>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</si>
  <si>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</si>
  <si>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</si>
  <si>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</si>
  <si>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</si>
  <si>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</si>
  <si>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</si>
  <si>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</si>
  <si>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</si>
  <si>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</si>
  <si>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</si>
  <si>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</si>
  <si>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</si>
  <si>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</si>
  <si>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</si>
  <si>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</si>
  <si>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</si>
  <si>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</si>
  <si>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</si>
  <si>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</si>
  <si>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</si>
  <si>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</si>
  <si>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</si>
  <si>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</si>
  <si>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</si>
  <si>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</si>
  <si>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</si>
  <si>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</si>
  <si>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</si>
  <si>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</si>
  <si>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</si>
  <si>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</si>
  <si>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</si>
  <si>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</si>
  <si>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</si>
  <si>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</si>
  <si>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Alice Springs</t>
  </si>
  <si>
    <t>Barkly</t>
  </si>
  <si>
    <t>Belyuen</t>
  </si>
  <si>
    <t>Central Desert</t>
  </si>
  <si>
    <t>Coomalie</t>
  </si>
  <si>
    <t>Darwin</t>
  </si>
  <si>
    <t>East Arnhem</t>
  </si>
  <si>
    <t>Katherine</t>
  </si>
  <si>
    <t>Litchfield</t>
  </si>
  <si>
    <t>MacDonnell</t>
  </si>
  <si>
    <t>13.10</t>
  </si>
  <si>
    <t>Palmerston</t>
  </si>
  <si>
    <t>Roper Gulf</t>
  </si>
  <si>
    <t>Tiwi Islands</t>
  </si>
  <si>
    <t>Victoria Daly</t>
  </si>
  <si>
    <t>Wagait</t>
  </si>
  <si>
    <t>West Arnhem</t>
  </si>
  <si>
    <t>West Daly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</si>
  <si>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</si>
  <si>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</si>
  <si>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</si>
  <si>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</si>
  <si>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</si>
  <si>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</si>
  <si>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</si>
  <si>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</si>
  <si>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</si>
  <si>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</si>
  <si>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</si>
  <si>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</si>
  <si>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</si>
  <si>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</si>
  <si>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</si>
  <si>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</si>
  <si>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</si>
  <si>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</si>
  <si>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</si>
  <si>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</si>
  <si>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</si>
  <si>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13.11</t>
  </si>
  <si>
    <t>13.12</t>
  </si>
  <si>
    <t>13.13</t>
  </si>
  <si>
    <t>13.14</t>
  </si>
  <si>
    <t>13.15</t>
  </si>
  <si>
    <t>13.16</t>
  </si>
  <si>
    <t>13.17</t>
  </si>
  <si>
    <t>Northern Territory</t>
  </si>
  <si>
    <t>* Data for some LGAs are supressed due to small counts.</t>
  </si>
  <si>
    <t>Multiple Job Holders</t>
  </si>
  <si>
    <t>Single Job Holders</t>
  </si>
  <si>
    <t>Released at 11.30am (Canberra time) 8 November 2022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</si>
  <si>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</si>
  <si>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</si>
  <si>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</si>
  <si>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</si>
  <si>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</si>
  <si>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</si>
  <si>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© Commonwealth of Australia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</si>
</sst>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0.0"/>
    <numFmt numFmtId="167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</cellStyleXfs>
  <cellXfs count="153">
    <xf numFmtId="0" fontId="0" fillId="0" borderId="0" xfId="0"/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 applyFill="1"/>
    <xf numFmtId="0" fontId="12" fillId="0" borderId="0" xfId="3" applyFont="1" applyBorder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Font="1" applyBorder="1" applyAlignment="1">
      <alignment horizontal="left"/>
    </xf>
    <xf numFmtId="0" fontId="12" fillId="0" borderId="0" xfId="3" applyFont="1"/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3" applyFont="1" applyBorder="1" applyAlignment="1" applyProtection="1">
      <alignment vertical="center"/>
      <protection locked="0" hidden="1"/>
    </xf>
    <xf numFmtId="0" fontId="27" fillId="0" borderId="11" xfId="6" applyAlignment="1">
      <alignment horizontal="right"/>
    </xf>
    <xf numFmtId="0" fontId="27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7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7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7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8" fillId="0" borderId="12" xfId="8" applyAlignment="1">
      <alignment horizontal="left" indent="1"/>
    </xf>
    <xf numFmtId="4" fontId="28" fillId="0" borderId="12" xfId="8" applyNumberFormat="1"/>
    <xf numFmtId="3" fontId="28" fillId="0" borderId="12" xfId="8" applyNumberFormat="1"/>
    <xf numFmtId="9" fontId="28" fillId="0" borderId="12" xfId="8" applyNumberFormat="1"/>
    <xf numFmtId="2" fontId="0" fillId="0" borderId="0" xfId="0" applyNumberFormat="1"/>
    <xf numFmtId="0" fontId="27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0" fillId="0" borderId="0" xfId="5" quotePrefix="1" applyAlignment="1" applyProtection="1">
      <alignment horizontal="right"/>
    </xf>
    <xf numFmtId="0" fontId="0" fillId="0" borderId="0" xfId="0"/>
    <xf numFmtId="0" fontId="11" fillId="0" borderId="0" xfId="5" applyFont="1" applyAlignment="1" applyProtection="1"/>
    <xf numFmtId="0" fontId="24" fillId="0" borderId="0" xfId="0" applyFont="1" applyAlignment="1">
      <alignment horizontal="left" vertical="center" indent="1"/>
    </xf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9" fillId="0" borderId="0" xfId="3" applyFont="1" applyProtection="1">
      <protection locked="0" hidden="1"/>
    </xf>
    <xf numFmtId="0" fontId="4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7" fillId="0" borderId="0" xfId="6" applyNumberFormat="1" applyBorder="1" applyAlignment="1">
      <alignment horizontal="right"/>
    </xf>
    <xf numFmtId="0" fontId="27" fillId="0" borderId="0" xfId="6" applyBorder="1" applyAlignment="1">
      <alignment horizontal="right"/>
    </xf>
    <xf numFmtId="0" fontId="27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31" fillId="0" borderId="0" xfId="2" applyFont="1" applyFill="1" applyBorder="1" applyProtection="1">
      <protection hidden="1"/>
    </xf>
    <xf numFmtId="0" fontId="31" fillId="0" borderId="0" xfId="2" applyFont="1" applyFill="1" applyBorder="1" applyAlignment="1" applyProtection="1">
      <alignment horizontal="center"/>
      <protection hidden="1"/>
    </xf>
    <xf numFmtId="0" fontId="30" fillId="0" borderId="0" xfId="0" applyFont="1" applyFill="1" applyBorder="1"/>
    <xf numFmtId="0" fontId="31" fillId="0" borderId="0" xfId="2" applyFont="1" applyFill="1" applyBorder="1" applyAlignment="1"/>
    <xf numFmtId="0" fontId="31" fillId="0" borderId="0" xfId="2" applyFont="1" applyFill="1" applyBorder="1" applyAlignment="1" applyProtection="1">
      <alignment horizontal="right"/>
      <protection hidden="1"/>
    </xf>
    <xf numFmtId="0" fontId="32" fillId="0" borderId="0" xfId="3" applyFont="1" applyFill="1" applyBorder="1" applyAlignment="1" applyProtection="1">
      <alignment vertical="center"/>
      <protection locked="0" hidden="1"/>
    </xf>
    <xf numFmtId="0" fontId="30" fillId="0" borderId="0" xfId="0" applyFont="1" applyFill="1" applyBorder="1" applyAlignment="1">
      <alignment horizontal="center"/>
    </xf>
    <xf numFmtId="0" fontId="29" fillId="0" borderId="0" xfId="6" applyFont="1" applyFill="1" applyBorder="1" applyAlignment="1">
      <alignment horizontal="right"/>
    </xf>
    <xf numFmtId="0" fontId="29" fillId="0" borderId="0" xfId="7" applyFont="1" applyFill="1" applyBorder="1"/>
    <xf numFmtId="3" fontId="30" fillId="0" borderId="0" xfId="0" applyNumberFormat="1" applyFont="1" applyFill="1" applyBorder="1" applyProtection="1">
      <protection hidden="1"/>
    </xf>
    <xf numFmtId="0" fontId="30" fillId="0" borderId="0" xfId="0" applyFont="1" applyFill="1" applyBorder="1" applyAlignment="1">
      <alignment horizontal="right"/>
    </xf>
    <xf numFmtId="2" fontId="30" fillId="0" borderId="0" xfId="1" applyNumberFormat="1" applyFont="1" applyFill="1" applyBorder="1"/>
    <xf numFmtId="0" fontId="29" fillId="0" borderId="0" xfId="7" applyFont="1" applyFill="1" applyBorder="1" applyAlignment="1">
      <alignment horizontal="left" indent="1"/>
    </xf>
    <xf numFmtId="3" fontId="30" fillId="0" borderId="0" xfId="0" applyNumberFormat="1" applyFont="1" applyFill="1" applyBorder="1"/>
    <xf numFmtId="0" fontId="29" fillId="0" borderId="0" xfId="6" applyFont="1" applyFill="1" applyBorder="1" applyAlignment="1">
      <alignment horizontal="center"/>
    </xf>
    <xf numFmtId="0" fontId="29" fillId="0" borderId="0" xfId="6" applyFont="1" applyFill="1" applyBorder="1"/>
    <xf numFmtId="0" fontId="30" fillId="0" borderId="0" xfId="0" applyFont="1" applyFill="1" applyBorder="1" applyAlignment="1">
      <alignment horizontal="left" indent="1"/>
    </xf>
    <xf numFmtId="4" fontId="30" fillId="0" borderId="0" xfId="0" applyNumberFormat="1" applyFont="1" applyFill="1" applyBorder="1"/>
    <xf numFmtId="164" fontId="30" fillId="0" borderId="0" xfId="1" applyNumberFormat="1" applyFont="1" applyFill="1" applyBorder="1"/>
    <xf numFmtId="0" fontId="29" fillId="0" borderId="0" xfId="8" applyFont="1" applyFill="1" applyBorder="1" applyAlignment="1">
      <alignment horizontal="left" indent="1"/>
    </xf>
    <xf numFmtId="4" fontId="29" fillId="0" borderId="0" xfId="8" applyNumberFormat="1" applyFont="1" applyFill="1" applyBorder="1"/>
    <xf numFmtId="3" fontId="29" fillId="0" borderId="0" xfId="8" applyNumberFormat="1" applyFont="1" applyFill="1" applyBorder="1"/>
    <xf numFmtId="0" fontId="29" fillId="0" borderId="0" xfId="8" applyFont="1" applyFill="1" applyBorder="1"/>
    <xf numFmtId="9" fontId="29" fillId="0" borderId="0" xfId="8" applyNumberFormat="1" applyFont="1" applyFill="1" applyBorder="1"/>
    <xf numFmtId="2" fontId="30" fillId="0" borderId="0" xfId="0" applyNumberFormat="1" applyFont="1" applyFill="1" applyBorder="1"/>
    <xf numFmtId="0" fontId="29" fillId="0" borderId="0" xfId="6" applyFont="1" applyFill="1" applyBorder="1" applyAlignment="1"/>
    <xf numFmtId="9" fontId="29" fillId="0" borderId="0" xfId="6" applyNumberFormat="1" applyFont="1" applyFill="1" applyBorder="1" applyAlignment="1">
      <alignment horizontal="right"/>
    </xf>
    <xf numFmtId="0" fontId="29" fillId="0" borderId="0" xfId="7" applyFont="1" applyFill="1" applyBorder="1" applyAlignment="1">
      <alignment horizontal="right"/>
    </xf>
    <xf numFmtId="165" fontId="30" fillId="0" borderId="0" xfId="0" applyNumberFormat="1" applyFont="1" applyFill="1" applyBorder="1"/>
    <xf numFmtId="0" fontId="29" fillId="0" borderId="0" xfId="6" applyFont="1" applyFill="1" applyBorder="1" applyAlignment="1">
      <alignment horizontal="left"/>
    </xf>
    <xf numFmtId="0" fontId="29" fillId="0" borderId="0" xfId="7" applyFont="1" applyFill="1" applyBorder="1" applyAlignment="1">
      <alignment horizontal="left"/>
    </xf>
    <xf numFmtId="165" fontId="30" fillId="0" borderId="0" xfId="1" applyNumberFormat="1" applyFont="1" applyFill="1" applyBorder="1"/>
    <xf numFmtId="166" fontId="30" fillId="0" borderId="0" xfId="0" applyNumberFormat="1" applyFont="1" applyFill="1" applyBorder="1"/>
    <xf numFmtId="165" fontId="30" fillId="0" borderId="0" xfId="1" applyNumberFormat="1" applyFont="1" applyBorder="1" applyAlignment="1">
      <alignment horizontal="right"/>
    </xf>
    <xf numFmtId="0" fontId="23" fillId="0" borderId="0" xfId="0" applyFont="1"/>
    <xf numFmtId="0" fontId="33" fillId="0" borderId="0" xfId="0" applyFont="1" applyFill="1" applyBorder="1"/>
    <xf numFmtId="0" fontId="18" fillId="0" borderId="0" xfId="0" applyFont="1" applyAlignment="1" applyProtection="1">
      <alignment horizontal="right"/>
      <protection locked="0" hidden="1"/>
    </xf>
    <xf numFmtId="167" fontId="18" fillId="0" borderId="0" xfId="0" applyNumberFormat="1" applyFont="1" applyAlignment="1" applyProtection="1">
      <alignment horizontal="right"/>
      <protection locked="0" hidden="1"/>
    </xf>
    <xf numFmtId="0" fontId="34" fillId="0" borderId="0" xfId="0" applyFont="1"/>
    <xf numFmtId="0" fontId="30" fillId="0" borderId="0" xfId="0" applyFont="1"/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31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13.1'!$U$4:$Y$4</c:f>
              <c:numCache>
                <c:formatCode>#,##0</c:formatCode>
                <c:ptCount val="5"/>
                <c:pt idx="1">
                  <c:v>24879</c:v>
                </c:pt>
                <c:pt idx="2">
                  <c:v>26290</c:v>
                </c:pt>
                <c:pt idx="3">
                  <c:v>32303</c:v>
                </c:pt>
                <c:pt idx="4">
                  <c:v>27708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892-BFF1-6A538434158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13.1'!$U$7:$Y$7</c:f>
              <c:numCache>
                <c:formatCode>#,##0</c:formatCode>
                <c:ptCount val="5"/>
                <c:pt idx="1">
                  <c:v>15828</c:v>
                </c:pt>
                <c:pt idx="2">
                  <c:v>16545</c:v>
                </c:pt>
                <c:pt idx="3">
                  <c:v>20927</c:v>
                </c:pt>
                <c:pt idx="4">
                  <c:v>17520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6-4892-BFF1-6A538434158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13.1'!$U$11:$Y$11</c:f>
              <c:numCache>
                <c:formatCode>#,##0</c:formatCode>
                <c:ptCount val="5"/>
                <c:pt idx="1">
                  <c:v>23512</c:v>
                </c:pt>
                <c:pt idx="2">
                  <c:v>24842</c:v>
                </c:pt>
                <c:pt idx="3">
                  <c:v>30572</c:v>
                </c:pt>
                <c:pt idx="4">
                  <c:v>26127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6-4892-BFF1-6A538434158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13.1'!$U$12:$Y$12</c:f>
              <c:numCache>
                <c:formatCode>#,##0</c:formatCode>
                <c:ptCount val="5"/>
                <c:pt idx="1">
                  <c:v>1365</c:v>
                </c:pt>
                <c:pt idx="2">
                  <c:v>1448</c:v>
                </c:pt>
                <c:pt idx="3">
                  <c:v>1733</c:v>
                </c:pt>
                <c:pt idx="4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6-4892-BFF1-6A538434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13.1'!$V$8:$Z$8</c:f>
              <c:numCache>
                <c:formatCode>#,##0</c:formatCode>
                <c:ptCount val="5"/>
                <c:pt idx="0">
                  <c:v>47256</c:v>
                </c:pt>
                <c:pt idx="1">
                  <c:v>46871</c:v>
                </c:pt>
                <c:pt idx="2">
                  <c:v>42441.04</c:v>
                </c:pt>
                <c:pt idx="3">
                  <c:v>47954</c:v>
                </c:pt>
                <c:pt idx="4">
                  <c:v>43572.34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E51-9000-0E22923120E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E51-9000-0E229231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13.10'!$V$8:$Z$8</c:f>
              <c:numCache>
                <c:formatCode>#,##0</c:formatCode>
                <c:ptCount val="5"/>
                <c:pt idx="0">
                  <c:v>19499.810000000001</c:v>
                </c:pt>
                <c:pt idx="1">
                  <c:v>19986.41</c:v>
                </c:pt>
                <c:pt idx="2">
                  <c:v>20015</c:v>
                </c:pt>
                <c:pt idx="3">
                  <c:v>21014.94</c:v>
                </c:pt>
                <c:pt idx="4">
                  <c:v>22353.759999999998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0-4E6E-B702-577742B21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0-4E6E-B702-577742B2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13.11'!$U$4:$Y$4</c:f>
              <c:numCache>
                <c:formatCode>#,##0</c:formatCode>
                <c:ptCount val="5"/>
                <c:pt idx="1">
                  <c:v>32734</c:v>
                </c:pt>
                <c:pt idx="2">
                  <c:v>34256</c:v>
                </c:pt>
                <c:pt idx="3">
                  <c:v>35284</c:v>
                </c:pt>
                <c:pt idx="4">
                  <c:v>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6-405E-8582-2E7D618A85FE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13.11'!$U$7:$Y$7</c:f>
              <c:numCache>
                <c:formatCode>#,##0</c:formatCode>
                <c:ptCount val="5"/>
                <c:pt idx="1">
                  <c:v>22019</c:v>
                </c:pt>
                <c:pt idx="2">
                  <c:v>23008</c:v>
                </c:pt>
                <c:pt idx="3">
                  <c:v>23545</c:v>
                </c:pt>
                <c:pt idx="4">
                  <c:v>23588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6-405E-8582-2E7D618A85FE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13.11'!$U$11:$Y$11</c:f>
              <c:numCache>
                <c:formatCode>#,##0</c:formatCode>
                <c:ptCount val="5"/>
                <c:pt idx="1">
                  <c:v>31098</c:v>
                </c:pt>
                <c:pt idx="2">
                  <c:v>32625</c:v>
                </c:pt>
                <c:pt idx="3">
                  <c:v>33605</c:v>
                </c:pt>
                <c:pt idx="4">
                  <c:v>33656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6-405E-8582-2E7D618A85FE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13.11'!$U$12:$Y$12</c:f>
              <c:numCache>
                <c:formatCode>#,##0</c:formatCode>
                <c:ptCount val="5"/>
                <c:pt idx="1">
                  <c:v>1636</c:v>
                </c:pt>
                <c:pt idx="2">
                  <c:v>1631</c:v>
                </c:pt>
                <c:pt idx="3">
                  <c:v>1677</c:v>
                </c:pt>
                <c:pt idx="4">
                  <c:v>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26-405E-8582-2E7D618A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9.5696571845368342E-3</c:v>
                </c:pt>
                <c:pt idx="1">
                  <c:v>2.048140043763676E-2</c:v>
                </c:pt>
                <c:pt idx="2">
                  <c:v>3.5506929248723562E-2</c:v>
                </c:pt>
                <c:pt idx="3">
                  <c:v>1.2487235594456601E-2</c:v>
                </c:pt>
                <c:pt idx="4">
                  <c:v>0.10427425237053246</c:v>
                </c:pt>
                <c:pt idx="5">
                  <c:v>3.0634573304157548E-2</c:v>
                </c:pt>
                <c:pt idx="6">
                  <c:v>8.6593727206418669E-2</c:v>
                </c:pt>
                <c:pt idx="7">
                  <c:v>7.530269876002918E-2</c:v>
                </c:pt>
                <c:pt idx="8">
                  <c:v>4.9336250911743255E-2</c:v>
                </c:pt>
                <c:pt idx="9">
                  <c:v>3.8220277169948944E-3</c:v>
                </c:pt>
                <c:pt idx="10">
                  <c:v>1.6601021152443472E-2</c:v>
                </c:pt>
                <c:pt idx="11">
                  <c:v>1.6717724288840264E-2</c:v>
                </c:pt>
                <c:pt idx="12">
                  <c:v>4.7498176513493799E-2</c:v>
                </c:pt>
                <c:pt idx="13">
                  <c:v>8.6943836615609046E-2</c:v>
                </c:pt>
                <c:pt idx="14">
                  <c:v>0.13700948212983224</c:v>
                </c:pt>
                <c:pt idx="15">
                  <c:v>7.36688548504741E-2</c:v>
                </c:pt>
                <c:pt idx="16">
                  <c:v>0.11156819839533187</c:v>
                </c:pt>
                <c:pt idx="17">
                  <c:v>2.1035740335521518E-2</c:v>
                </c:pt>
                <c:pt idx="18">
                  <c:v>4.1371261852662287E-2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C-49A3-8423-8E54F387E91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C-49A3-8423-8E54F387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13.11'!$Y$44:$Y$60</c:f>
              <c:numCache>
                <c:formatCode>#,##0</c:formatCode>
                <c:ptCount val="17"/>
                <c:pt idx="0">
                  <c:v>23</c:v>
                </c:pt>
                <c:pt idx="1">
                  <c:v>362</c:v>
                </c:pt>
                <c:pt idx="2">
                  <c:v>921</c:v>
                </c:pt>
                <c:pt idx="3">
                  <c:v>1962</c:v>
                </c:pt>
                <c:pt idx="4">
                  <c:v>2733</c:v>
                </c:pt>
                <c:pt idx="5">
                  <c:v>2967</c:v>
                </c:pt>
                <c:pt idx="6">
                  <c:v>2417</c:v>
                </c:pt>
                <c:pt idx="7">
                  <c:v>2018</c:v>
                </c:pt>
                <c:pt idx="8">
                  <c:v>1817</c:v>
                </c:pt>
                <c:pt idx="9">
                  <c:v>1468</c:v>
                </c:pt>
                <c:pt idx="10">
                  <c:v>1038</c:v>
                </c:pt>
                <c:pt idx="11">
                  <c:v>715</c:v>
                </c:pt>
                <c:pt idx="12">
                  <c:v>281</c:v>
                </c:pt>
                <c:pt idx="13">
                  <c:v>88</c:v>
                </c:pt>
                <c:pt idx="14">
                  <c:v>29</c:v>
                </c:pt>
                <c:pt idx="15">
                  <c:v>4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26C-95D6-F2449DBBE508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13.11'!$Y$63:$Y$79</c:f>
              <c:numCache>
                <c:formatCode>#,##0</c:formatCode>
                <c:ptCount val="17"/>
                <c:pt idx="0">
                  <c:v>55</c:v>
                </c:pt>
                <c:pt idx="1">
                  <c:v>459</c:v>
                </c:pt>
                <c:pt idx="2">
                  <c:v>1063</c:v>
                </c:pt>
                <c:pt idx="3">
                  <c:v>1764</c:v>
                </c:pt>
                <c:pt idx="4">
                  <c:v>2572</c:v>
                </c:pt>
                <c:pt idx="5">
                  <c:v>2343</c:v>
                </c:pt>
                <c:pt idx="6">
                  <c:v>2131</c:v>
                </c:pt>
                <c:pt idx="7">
                  <c:v>1730</c:v>
                </c:pt>
                <c:pt idx="8">
                  <c:v>1525</c:v>
                </c:pt>
                <c:pt idx="9">
                  <c:v>1171</c:v>
                </c:pt>
                <c:pt idx="10">
                  <c:v>971</c:v>
                </c:pt>
                <c:pt idx="11">
                  <c:v>498</c:v>
                </c:pt>
                <c:pt idx="12">
                  <c:v>208</c:v>
                </c:pt>
                <c:pt idx="13">
                  <c:v>67</c:v>
                </c:pt>
                <c:pt idx="14">
                  <c:v>16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A-426C-95D6-F2449DBB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13.11'!$Y$83:$Y$90</c:f>
              <c:numCache>
                <c:formatCode>#,##0</c:formatCode>
                <c:ptCount val="8"/>
                <c:pt idx="0">
                  <c:v>1449</c:v>
                </c:pt>
                <c:pt idx="1">
                  <c:v>1033</c:v>
                </c:pt>
                <c:pt idx="2">
                  <c:v>3085</c:v>
                </c:pt>
                <c:pt idx="3">
                  <c:v>1691</c:v>
                </c:pt>
                <c:pt idx="4">
                  <c:v>638</c:v>
                </c:pt>
                <c:pt idx="5">
                  <c:v>480</c:v>
                </c:pt>
                <c:pt idx="6">
                  <c:v>1324</c:v>
                </c:pt>
                <c:pt idx="7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9-4735-A35E-393A35B78F2D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13.11'!$Y$93:$Y$100</c:f>
              <c:numCache>
                <c:formatCode>#,##0</c:formatCode>
                <c:ptCount val="8"/>
                <c:pt idx="0">
                  <c:v>1220</c:v>
                </c:pt>
                <c:pt idx="1">
                  <c:v>1814</c:v>
                </c:pt>
                <c:pt idx="2">
                  <c:v>434</c:v>
                </c:pt>
                <c:pt idx="3">
                  <c:v>1958</c:v>
                </c:pt>
                <c:pt idx="4">
                  <c:v>2699</c:v>
                </c:pt>
                <c:pt idx="5">
                  <c:v>1117</c:v>
                </c:pt>
                <c:pt idx="6">
                  <c:v>175</c:v>
                </c:pt>
                <c:pt idx="7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9-4735-A35E-393A35B78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13.11'!$U$8:$Y$8</c:f>
              <c:numCache>
                <c:formatCode>#,##0</c:formatCode>
                <c:ptCount val="5"/>
                <c:pt idx="1">
                  <c:v>57425.2</c:v>
                </c:pt>
                <c:pt idx="2">
                  <c:v>55851.02</c:v>
                </c:pt>
                <c:pt idx="3">
                  <c:v>56741.34</c:v>
                </c:pt>
                <c:pt idx="4">
                  <c:v>56464.44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3-4814-81F7-ADDE958D16E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814-81F7-ADDE958D1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13.11'!$V$4:$Z$4</c:f>
              <c:numCache>
                <c:formatCode>#,##0</c:formatCode>
                <c:ptCount val="5"/>
                <c:pt idx="0">
                  <c:v>32734</c:v>
                </c:pt>
                <c:pt idx="1">
                  <c:v>34256</c:v>
                </c:pt>
                <c:pt idx="2">
                  <c:v>35284</c:v>
                </c:pt>
                <c:pt idx="3">
                  <c:v>35447</c:v>
                </c:pt>
                <c:pt idx="4">
                  <c:v>34280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E-4B9B-AE2D-2E64D661D5B8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13.11'!$V$7:$Z$7</c:f>
              <c:numCache>
                <c:formatCode>#,##0</c:formatCode>
                <c:ptCount val="5"/>
                <c:pt idx="0">
                  <c:v>22019</c:v>
                </c:pt>
                <c:pt idx="1">
                  <c:v>23008</c:v>
                </c:pt>
                <c:pt idx="2">
                  <c:v>23545</c:v>
                </c:pt>
                <c:pt idx="3">
                  <c:v>23588</c:v>
                </c:pt>
                <c:pt idx="4">
                  <c:v>23481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E-4B9B-AE2D-2E64D661D5B8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13.11'!$V$11:$Z$11</c:f>
              <c:numCache>
                <c:formatCode>#,##0</c:formatCode>
                <c:ptCount val="5"/>
                <c:pt idx="0">
                  <c:v>31098</c:v>
                </c:pt>
                <c:pt idx="1">
                  <c:v>32625</c:v>
                </c:pt>
                <c:pt idx="2">
                  <c:v>33605</c:v>
                </c:pt>
                <c:pt idx="3">
                  <c:v>33656</c:v>
                </c:pt>
                <c:pt idx="4">
                  <c:v>32311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E-4B9B-AE2D-2E64D661D5B8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13.11'!$V$12:$Z$12</c:f>
              <c:numCache>
                <c:formatCode>#,##0</c:formatCode>
                <c:ptCount val="5"/>
                <c:pt idx="0">
                  <c:v>1636</c:v>
                </c:pt>
                <c:pt idx="1">
                  <c:v>1631</c:v>
                </c:pt>
                <c:pt idx="2">
                  <c:v>1677</c:v>
                </c:pt>
                <c:pt idx="3">
                  <c:v>1797</c:v>
                </c:pt>
                <c:pt idx="4">
                  <c:v>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DE-4B9B-AE2D-2E64D661D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13.11'!$AB$15:$AB$33</c:f>
              <c:numCache>
                <c:formatCode>0.0%</c:formatCode>
                <c:ptCount val="19"/>
                <c:pt idx="0">
                  <c:v>9.5696571845368342E-3</c:v>
                </c:pt>
                <c:pt idx="1">
                  <c:v>2.048140043763676E-2</c:v>
                </c:pt>
                <c:pt idx="2">
                  <c:v>3.5506929248723562E-2</c:v>
                </c:pt>
                <c:pt idx="3">
                  <c:v>1.2487235594456601E-2</c:v>
                </c:pt>
                <c:pt idx="4">
                  <c:v>0.10427425237053246</c:v>
                </c:pt>
                <c:pt idx="5">
                  <c:v>3.0634573304157548E-2</c:v>
                </c:pt>
                <c:pt idx="6">
                  <c:v>8.6593727206418669E-2</c:v>
                </c:pt>
                <c:pt idx="7">
                  <c:v>7.530269876002918E-2</c:v>
                </c:pt>
                <c:pt idx="8">
                  <c:v>4.9336250911743255E-2</c:v>
                </c:pt>
                <c:pt idx="9">
                  <c:v>3.8220277169948944E-3</c:v>
                </c:pt>
                <c:pt idx="10">
                  <c:v>1.6601021152443472E-2</c:v>
                </c:pt>
                <c:pt idx="11">
                  <c:v>1.6717724288840264E-2</c:v>
                </c:pt>
                <c:pt idx="12">
                  <c:v>4.7498176513493799E-2</c:v>
                </c:pt>
                <c:pt idx="13">
                  <c:v>8.6943836615609046E-2</c:v>
                </c:pt>
                <c:pt idx="14">
                  <c:v>0.13700948212983224</c:v>
                </c:pt>
                <c:pt idx="15">
                  <c:v>7.36688548504741E-2</c:v>
                </c:pt>
                <c:pt idx="16">
                  <c:v>0.11156819839533187</c:v>
                </c:pt>
                <c:pt idx="17">
                  <c:v>2.1035740335521518E-2</c:v>
                </c:pt>
                <c:pt idx="18">
                  <c:v>4.1371261852662287E-2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3-4CE6-93D9-A0407821972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73-4CE6-93D9-A0407821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13.11'!$Z$44:$Z$60</c:f>
              <c:numCache>
                <c:formatCode>#,##0</c:formatCode>
                <c:ptCount val="17"/>
                <c:pt idx="0">
                  <c:v>24</c:v>
                </c:pt>
                <c:pt idx="1">
                  <c:v>375</c:v>
                </c:pt>
                <c:pt idx="2">
                  <c:v>816</c:v>
                </c:pt>
                <c:pt idx="3">
                  <c:v>1770</c:v>
                </c:pt>
                <c:pt idx="4">
                  <c:v>2561</c:v>
                </c:pt>
                <c:pt idx="5">
                  <c:v>2929</c:v>
                </c:pt>
                <c:pt idx="6">
                  <c:v>2402</c:v>
                </c:pt>
                <c:pt idx="7">
                  <c:v>1939</c:v>
                </c:pt>
                <c:pt idx="8">
                  <c:v>1797</c:v>
                </c:pt>
                <c:pt idx="9">
                  <c:v>1438</c:v>
                </c:pt>
                <c:pt idx="10">
                  <c:v>1038</c:v>
                </c:pt>
                <c:pt idx="11">
                  <c:v>704</c:v>
                </c:pt>
                <c:pt idx="12">
                  <c:v>311</c:v>
                </c:pt>
                <c:pt idx="13">
                  <c:v>92</c:v>
                </c:pt>
                <c:pt idx="14">
                  <c:v>24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F-46B8-921B-4DCF255E9C65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13.11'!$Z$63:$Z$79</c:f>
              <c:numCache>
                <c:formatCode>#,##0</c:formatCode>
                <c:ptCount val="17"/>
                <c:pt idx="0">
                  <c:v>39</c:v>
                </c:pt>
                <c:pt idx="1">
                  <c:v>429</c:v>
                </c:pt>
                <c:pt idx="2">
                  <c:v>1007</c:v>
                </c:pt>
                <c:pt idx="3">
                  <c:v>1577</c:v>
                </c:pt>
                <c:pt idx="4">
                  <c:v>2356</c:v>
                </c:pt>
                <c:pt idx="5">
                  <c:v>2319</c:v>
                </c:pt>
                <c:pt idx="6">
                  <c:v>2151</c:v>
                </c:pt>
                <c:pt idx="7">
                  <c:v>1702</c:v>
                </c:pt>
                <c:pt idx="8">
                  <c:v>1530</c:v>
                </c:pt>
                <c:pt idx="9">
                  <c:v>1189</c:v>
                </c:pt>
                <c:pt idx="10">
                  <c:v>902</c:v>
                </c:pt>
                <c:pt idx="11">
                  <c:v>516</c:v>
                </c:pt>
                <c:pt idx="12">
                  <c:v>233</c:v>
                </c:pt>
                <c:pt idx="13">
                  <c:v>77</c:v>
                </c:pt>
                <c:pt idx="14">
                  <c:v>15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F-46B8-921B-4DCF255E9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13.11'!$Z$83:$Z$90</c:f>
              <c:numCache>
                <c:formatCode>#,##0</c:formatCode>
                <c:ptCount val="8"/>
                <c:pt idx="0">
                  <c:v>1430</c:v>
                </c:pt>
                <c:pt idx="1">
                  <c:v>1072</c:v>
                </c:pt>
                <c:pt idx="2">
                  <c:v>3020</c:v>
                </c:pt>
                <c:pt idx="3">
                  <c:v>1672</c:v>
                </c:pt>
                <c:pt idx="4">
                  <c:v>636</c:v>
                </c:pt>
                <c:pt idx="5">
                  <c:v>501</c:v>
                </c:pt>
                <c:pt idx="6">
                  <c:v>1271</c:v>
                </c:pt>
                <c:pt idx="7">
                  <c:v>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5-45E8-A435-51DB65C71E11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13.11'!$Z$93:$Z$100</c:f>
              <c:numCache>
                <c:formatCode>#,##0</c:formatCode>
                <c:ptCount val="8"/>
                <c:pt idx="0">
                  <c:v>1294</c:v>
                </c:pt>
                <c:pt idx="1">
                  <c:v>1839</c:v>
                </c:pt>
                <c:pt idx="2">
                  <c:v>420</c:v>
                </c:pt>
                <c:pt idx="3">
                  <c:v>1989</c:v>
                </c:pt>
                <c:pt idx="4">
                  <c:v>2593</c:v>
                </c:pt>
                <c:pt idx="5">
                  <c:v>1125</c:v>
                </c:pt>
                <c:pt idx="6">
                  <c:v>168</c:v>
                </c:pt>
                <c:pt idx="7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5-45E8-A435-51DB65C71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13.2'!$U$4:$Y$4</c:f>
              <c:numCache>
                <c:formatCode>#,##0</c:formatCode>
                <c:ptCount val="5"/>
                <c:pt idx="1">
                  <c:v>2294</c:v>
                </c:pt>
                <c:pt idx="2">
                  <c:v>2730</c:v>
                </c:pt>
                <c:pt idx="3">
                  <c:v>3513</c:v>
                </c:pt>
                <c:pt idx="4">
                  <c:v>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C-43AD-8B53-9759364B42C5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13.2'!$U$7:$Y$7</c:f>
              <c:numCache>
                <c:formatCode>#,##0</c:formatCode>
                <c:ptCount val="5"/>
                <c:pt idx="1">
                  <c:v>1513</c:v>
                </c:pt>
                <c:pt idx="2">
                  <c:v>1800</c:v>
                </c:pt>
                <c:pt idx="3">
                  <c:v>2362</c:v>
                </c:pt>
                <c:pt idx="4">
                  <c:v>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C-43AD-8B53-9759364B42C5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13.2'!$U$11:$Y$11</c:f>
              <c:numCache>
                <c:formatCode>#,##0</c:formatCode>
                <c:ptCount val="5"/>
                <c:pt idx="1">
                  <c:v>2216</c:v>
                </c:pt>
                <c:pt idx="2">
                  <c:v>2639</c:v>
                </c:pt>
                <c:pt idx="3">
                  <c:v>3374</c:v>
                </c:pt>
                <c:pt idx="4">
                  <c:v>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C-43AD-8B53-9759364B42C5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13.2'!$U$12:$Y$12</c:f>
              <c:numCache>
                <c:formatCode>#,##0</c:formatCode>
                <c:ptCount val="5"/>
                <c:pt idx="1">
                  <c:v>84</c:v>
                </c:pt>
                <c:pt idx="2">
                  <c:v>91</c:v>
                </c:pt>
                <c:pt idx="3">
                  <c:v>138</c:v>
                </c:pt>
                <c:pt idx="4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7C-43AD-8B53-9759364B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13.11'!$V$8:$Z$8</c:f>
              <c:numCache>
                <c:formatCode>#,##0</c:formatCode>
                <c:ptCount val="5"/>
                <c:pt idx="0">
                  <c:v>57425.2</c:v>
                </c:pt>
                <c:pt idx="1">
                  <c:v>55851.02</c:v>
                </c:pt>
                <c:pt idx="2">
                  <c:v>56741.34</c:v>
                </c:pt>
                <c:pt idx="3">
                  <c:v>56464.44</c:v>
                </c:pt>
                <c:pt idx="4">
                  <c:v>55594.79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38A-A22E-16406C8B4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38A-A22E-16406C8B4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13.12'!$U$4:$Y$4</c:f>
              <c:numCache>
                <c:formatCode>#,##0</c:formatCode>
                <c:ptCount val="5"/>
                <c:pt idx="1">
                  <c:v>816</c:v>
                </c:pt>
                <c:pt idx="2">
                  <c:v>995</c:v>
                </c:pt>
                <c:pt idx="3">
                  <c:v>1639</c:v>
                </c:pt>
                <c:pt idx="4">
                  <c:v>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0-466C-B647-A4FE4DE9945A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13.12'!$U$7:$Y$7</c:f>
              <c:numCache>
                <c:formatCode>#,##0</c:formatCode>
                <c:ptCount val="5"/>
                <c:pt idx="1">
                  <c:v>567</c:v>
                </c:pt>
                <c:pt idx="2">
                  <c:v>639</c:v>
                </c:pt>
                <c:pt idx="3">
                  <c:v>1099</c:v>
                </c:pt>
                <c:pt idx="4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0-466C-B647-A4FE4DE9945A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13.12'!$U$11:$Y$11</c:f>
              <c:numCache>
                <c:formatCode>#,##0</c:formatCode>
                <c:ptCount val="5"/>
                <c:pt idx="1">
                  <c:v>774</c:v>
                </c:pt>
                <c:pt idx="2">
                  <c:v>948</c:v>
                </c:pt>
                <c:pt idx="3">
                  <c:v>1546</c:v>
                </c:pt>
                <c:pt idx="4">
                  <c:v>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0-466C-B647-A4FE4DE9945A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13.12'!$U$12:$Y$12</c:f>
              <c:numCache>
                <c:formatCode>#,##0</c:formatCode>
                <c:ptCount val="5"/>
                <c:pt idx="1">
                  <c:v>35</c:v>
                </c:pt>
                <c:pt idx="2">
                  <c:v>47</c:v>
                </c:pt>
                <c:pt idx="3">
                  <c:v>88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20-466C-B647-A4FE4DE9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9.4224924012158054E-2</c:v>
                </c:pt>
                <c:pt idx="1">
                  <c:v>1.6066000868432479E-2</c:v>
                </c:pt>
                <c:pt idx="2">
                  <c:v>6.9474598349978291E-3</c:v>
                </c:pt>
                <c:pt idx="3">
                  <c:v>0</c:v>
                </c:pt>
                <c:pt idx="4">
                  <c:v>4.602692140686062E-2</c:v>
                </c:pt>
                <c:pt idx="5">
                  <c:v>3.0395136778115501E-3</c:v>
                </c:pt>
                <c:pt idx="6">
                  <c:v>8.7711680416847584E-2</c:v>
                </c:pt>
                <c:pt idx="7">
                  <c:v>4.9934867564046893E-2</c:v>
                </c:pt>
                <c:pt idx="8">
                  <c:v>1.7368649587494574E-2</c:v>
                </c:pt>
                <c:pt idx="9">
                  <c:v>2.6052974381241857E-3</c:v>
                </c:pt>
                <c:pt idx="10">
                  <c:v>5.2105948762483714E-3</c:v>
                </c:pt>
                <c:pt idx="11">
                  <c:v>5.2105948762483714E-3</c:v>
                </c:pt>
                <c:pt idx="12">
                  <c:v>1.9539730785931395E-2</c:v>
                </c:pt>
                <c:pt idx="13">
                  <c:v>5.9487624837168913E-2</c:v>
                </c:pt>
                <c:pt idx="14">
                  <c:v>0.20408163265306123</c:v>
                </c:pt>
                <c:pt idx="15">
                  <c:v>0.13938341293964393</c:v>
                </c:pt>
                <c:pt idx="16">
                  <c:v>5.5145462440295265E-2</c:v>
                </c:pt>
                <c:pt idx="17">
                  <c:v>1.2592270950933565E-2</c:v>
                </c:pt>
                <c:pt idx="18">
                  <c:v>0.1580547112462006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F-44E1-B50C-703EF7516FE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6F-44E1-B50C-703EF751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25</c:v>
                </c:pt>
                <c:pt idx="3">
                  <c:v>64</c:v>
                </c:pt>
                <c:pt idx="4">
                  <c:v>130</c:v>
                </c:pt>
                <c:pt idx="5">
                  <c:v>94</c:v>
                </c:pt>
                <c:pt idx="6">
                  <c:v>69</c:v>
                </c:pt>
                <c:pt idx="7">
                  <c:v>37</c:v>
                </c:pt>
                <c:pt idx="8">
                  <c:v>58</c:v>
                </c:pt>
                <c:pt idx="9">
                  <c:v>55</c:v>
                </c:pt>
                <c:pt idx="10">
                  <c:v>40</c:v>
                </c:pt>
                <c:pt idx="11">
                  <c:v>32</c:v>
                </c:pt>
                <c:pt idx="12">
                  <c:v>21</c:v>
                </c:pt>
                <c:pt idx="13">
                  <c:v>11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B30-BA70-1DA647DB3B1C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13.12'!$Y$63:$Y$79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23</c:v>
                </c:pt>
                <c:pt idx="3">
                  <c:v>75</c:v>
                </c:pt>
                <c:pt idx="4">
                  <c:v>105</c:v>
                </c:pt>
                <c:pt idx="5">
                  <c:v>69</c:v>
                </c:pt>
                <c:pt idx="6">
                  <c:v>61</c:v>
                </c:pt>
                <c:pt idx="7">
                  <c:v>48</c:v>
                </c:pt>
                <c:pt idx="8">
                  <c:v>59</c:v>
                </c:pt>
                <c:pt idx="9">
                  <c:v>66</c:v>
                </c:pt>
                <c:pt idx="10">
                  <c:v>41</c:v>
                </c:pt>
                <c:pt idx="11">
                  <c:v>39</c:v>
                </c:pt>
                <c:pt idx="12">
                  <c:v>8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B30-BA70-1DA647DB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13.12'!$Y$83:$Y$90</c:f>
              <c:numCache>
                <c:formatCode>#,##0</c:formatCode>
                <c:ptCount val="8"/>
                <c:pt idx="0">
                  <c:v>30</c:v>
                </c:pt>
                <c:pt idx="1">
                  <c:v>45</c:v>
                </c:pt>
                <c:pt idx="2">
                  <c:v>51</c:v>
                </c:pt>
                <c:pt idx="3">
                  <c:v>93</c:v>
                </c:pt>
                <c:pt idx="4">
                  <c:v>15</c:v>
                </c:pt>
                <c:pt idx="5">
                  <c:v>14</c:v>
                </c:pt>
                <c:pt idx="6">
                  <c:v>38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F-4EC0-A5E1-388565F3BD68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13.12'!$Y$93:$Y$100</c:f>
              <c:numCache>
                <c:formatCode>#,##0</c:formatCode>
                <c:ptCount val="8"/>
                <c:pt idx="0">
                  <c:v>22</c:v>
                </c:pt>
                <c:pt idx="1">
                  <c:v>76</c:v>
                </c:pt>
                <c:pt idx="2">
                  <c:v>14</c:v>
                </c:pt>
                <c:pt idx="3">
                  <c:v>121</c:v>
                </c:pt>
                <c:pt idx="4">
                  <c:v>52</c:v>
                </c:pt>
                <c:pt idx="5">
                  <c:v>22</c:v>
                </c:pt>
                <c:pt idx="6">
                  <c:v>6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F-4EC0-A5E1-388565F3B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13.12'!$U$8:$Y$8</c:f>
              <c:numCache>
                <c:formatCode>#,##0</c:formatCode>
                <c:ptCount val="5"/>
                <c:pt idx="1">
                  <c:v>33597.5</c:v>
                </c:pt>
                <c:pt idx="2">
                  <c:v>32081.75</c:v>
                </c:pt>
                <c:pt idx="3">
                  <c:v>29277.200000000001</c:v>
                </c:pt>
                <c:pt idx="4">
                  <c:v>31482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E-4C58-BDC1-8E07A1818D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E-4C58-BDC1-8E07A181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13.12'!$V$4:$Z$4</c:f>
              <c:numCache>
                <c:formatCode>#,##0</c:formatCode>
                <c:ptCount val="5"/>
                <c:pt idx="0">
                  <c:v>816</c:v>
                </c:pt>
                <c:pt idx="1">
                  <c:v>995</c:v>
                </c:pt>
                <c:pt idx="2">
                  <c:v>1639</c:v>
                </c:pt>
                <c:pt idx="3">
                  <c:v>1261</c:v>
                </c:pt>
                <c:pt idx="4">
                  <c:v>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1-416E-A935-1B21051B4BD9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13.12'!$V$7:$Z$7</c:f>
              <c:numCache>
                <c:formatCode>#,##0</c:formatCode>
                <c:ptCount val="5"/>
                <c:pt idx="0">
                  <c:v>567</c:v>
                </c:pt>
                <c:pt idx="1">
                  <c:v>639</c:v>
                </c:pt>
                <c:pt idx="2">
                  <c:v>1099</c:v>
                </c:pt>
                <c:pt idx="3">
                  <c:v>865</c:v>
                </c:pt>
                <c:pt idx="4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1-416E-A935-1B21051B4BD9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13.12'!$V$11:$Z$11</c:f>
              <c:numCache>
                <c:formatCode>#,##0</c:formatCode>
                <c:ptCount val="5"/>
                <c:pt idx="0">
                  <c:v>774</c:v>
                </c:pt>
                <c:pt idx="1">
                  <c:v>948</c:v>
                </c:pt>
                <c:pt idx="2">
                  <c:v>1546</c:v>
                </c:pt>
                <c:pt idx="3">
                  <c:v>1215</c:v>
                </c:pt>
                <c:pt idx="4">
                  <c:v>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1-416E-A935-1B21051B4BD9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13.12'!$V$12:$Z$12</c:f>
              <c:numCache>
                <c:formatCode>#,##0</c:formatCode>
                <c:ptCount val="5"/>
                <c:pt idx="0">
                  <c:v>35</c:v>
                </c:pt>
                <c:pt idx="1">
                  <c:v>47</c:v>
                </c:pt>
                <c:pt idx="2">
                  <c:v>88</c:v>
                </c:pt>
                <c:pt idx="3">
                  <c:v>46</c:v>
                </c:pt>
                <c:pt idx="4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01-416E-A935-1B21051B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13.12'!$AB$15:$AB$33</c:f>
              <c:numCache>
                <c:formatCode>0.0%</c:formatCode>
                <c:ptCount val="19"/>
                <c:pt idx="0">
                  <c:v>9.4224924012158054E-2</c:v>
                </c:pt>
                <c:pt idx="1">
                  <c:v>1.6066000868432479E-2</c:v>
                </c:pt>
                <c:pt idx="2">
                  <c:v>6.9474598349978291E-3</c:v>
                </c:pt>
                <c:pt idx="3">
                  <c:v>0</c:v>
                </c:pt>
                <c:pt idx="4">
                  <c:v>4.602692140686062E-2</c:v>
                </c:pt>
                <c:pt idx="5">
                  <c:v>3.0395136778115501E-3</c:v>
                </c:pt>
                <c:pt idx="6">
                  <c:v>8.7711680416847584E-2</c:v>
                </c:pt>
                <c:pt idx="7">
                  <c:v>4.9934867564046893E-2</c:v>
                </c:pt>
                <c:pt idx="8">
                  <c:v>1.7368649587494574E-2</c:v>
                </c:pt>
                <c:pt idx="9">
                  <c:v>2.6052974381241857E-3</c:v>
                </c:pt>
                <c:pt idx="10">
                  <c:v>5.2105948762483714E-3</c:v>
                </c:pt>
                <c:pt idx="11">
                  <c:v>5.2105948762483714E-3</c:v>
                </c:pt>
                <c:pt idx="12">
                  <c:v>1.9539730785931395E-2</c:v>
                </c:pt>
                <c:pt idx="13">
                  <c:v>5.9487624837168913E-2</c:v>
                </c:pt>
                <c:pt idx="14">
                  <c:v>0.20408163265306123</c:v>
                </c:pt>
                <c:pt idx="15">
                  <c:v>0.13938341293964393</c:v>
                </c:pt>
                <c:pt idx="16">
                  <c:v>5.5145462440295265E-2</c:v>
                </c:pt>
                <c:pt idx="17">
                  <c:v>1.2592270950933565E-2</c:v>
                </c:pt>
                <c:pt idx="18">
                  <c:v>0.1580547112462006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8-4852-B1F0-7F4A7F17EB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8-4852-B1F0-7F4A7F17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13.12'!$Z$44:$Z$60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41</c:v>
                </c:pt>
                <c:pt idx="3">
                  <c:v>123</c:v>
                </c:pt>
                <c:pt idx="4">
                  <c:v>201</c:v>
                </c:pt>
                <c:pt idx="5">
                  <c:v>153</c:v>
                </c:pt>
                <c:pt idx="6">
                  <c:v>120</c:v>
                </c:pt>
                <c:pt idx="7">
                  <c:v>90</c:v>
                </c:pt>
                <c:pt idx="8">
                  <c:v>97</c:v>
                </c:pt>
                <c:pt idx="9">
                  <c:v>115</c:v>
                </c:pt>
                <c:pt idx="10">
                  <c:v>74</c:v>
                </c:pt>
                <c:pt idx="11">
                  <c:v>69</c:v>
                </c:pt>
                <c:pt idx="12">
                  <c:v>29</c:v>
                </c:pt>
                <c:pt idx="13">
                  <c:v>19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C-4359-A3B3-15417805BC3E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13.12'!$Z$63:$Z$79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59</c:v>
                </c:pt>
                <c:pt idx="3">
                  <c:v>103</c:v>
                </c:pt>
                <c:pt idx="4">
                  <c:v>195</c:v>
                </c:pt>
                <c:pt idx="5">
                  <c:v>128</c:v>
                </c:pt>
                <c:pt idx="6">
                  <c:v>136</c:v>
                </c:pt>
                <c:pt idx="7">
                  <c:v>111</c:v>
                </c:pt>
                <c:pt idx="8">
                  <c:v>107</c:v>
                </c:pt>
                <c:pt idx="9">
                  <c:v>123</c:v>
                </c:pt>
                <c:pt idx="10">
                  <c:v>67</c:v>
                </c:pt>
                <c:pt idx="11">
                  <c:v>63</c:v>
                </c:pt>
                <c:pt idx="12">
                  <c:v>21</c:v>
                </c:pt>
                <c:pt idx="13">
                  <c:v>12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C-4359-A3B3-15417805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13.12'!$Z$83:$Z$90</c:f>
              <c:numCache>
                <c:formatCode>#,##0</c:formatCode>
                <c:ptCount val="8"/>
                <c:pt idx="0">
                  <c:v>56</c:v>
                </c:pt>
                <c:pt idx="1">
                  <c:v>74</c:v>
                </c:pt>
                <c:pt idx="2">
                  <c:v>65</c:v>
                </c:pt>
                <c:pt idx="3">
                  <c:v>133</c:v>
                </c:pt>
                <c:pt idx="4">
                  <c:v>12</c:v>
                </c:pt>
                <c:pt idx="5">
                  <c:v>14</c:v>
                </c:pt>
                <c:pt idx="6">
                  <c:v>68</c:v>
                </c:pt>
                <c:pt idx="7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C-43BA-9EB2-DDCF548CEA8E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13.12'!$Z$93:$Z$100</c:f>
              <c:numCache>
                <c:formatCode>#,##0</c:formatCode>
                <c:ptCount val="8"/>
                <c:pt idx="0">
                  <c:v>39</c:v>
                </c:pt>
                <c:pt idx="1">
                  <c:v>141</c:v>
                </c:pt>
                <c:pt idx="2">
                  <c:v>15</c:v>
                </c:pt>
                <c:pt idx="3">
                  <c:v>228</c:v>
                </c:pt>
                <c:pt idx="4">
                  <c:v>74</c:v>
                </c:pt>
                <c:pt idx="5">
                  <c:v>29</c:v>
                </c:pt>
                <c:pt idx="6">
                  <c:v>13</c:v>
                </c:pt>
                <c:pt idx="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C-43BA-9EB2-DDCF548CE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5.5667724257282954E-2</c:v>
                </c:pt>
                <c:pt idx="1">
                  <c:v>1.0960484568791463E-2</c:v>
                </c:pt>
                <c:pt idx="2">
                  <c:v>8.9414479376982974E-3</c:v>
                </c:pt>
                <c:pt idx="3">
                  <c:v>5.191808479953851E-3</c:v>
                </c:pt>
                <c:pt idx="4">
                  <c:v>7.1243149697144501E-2</c:v>
                </c:pt>
                <c:pt idx="5">
                  <c:v>1.4998557830977791E-2</c:v>
                </c:pt>
                <c:pt idx="6">
                  <c:v>9.5471589270262475E-2</c:v>
                </c:pt>
                <c:pt idx="7">
                  <c:v>6.9512546870493228E-2</c:v>
                </c:pt>
                <c:pt idx="8">
                  <c:v>1.471012402653591E-2</c:v>
                </c:pt>
                <c:pt idx="9">
                  <c:v>2.0190366310931639E-3</c:v>
                </c:pt>
                <c:pt idx="10">
                  <c:v>6.6339775021632538E-3</c:v>
                </c:pt>
                <c:pt idx="11">
                  <c:v>1.1537352177675224E-2</c:v>
                </c:pt>
                <c:pt idx="12">
                  <c:v>1.9036631093164121E-2</c:v>
                </c:pt>
                <c:pt idx="13">
                  <c:v>3.836169599077012E-2</c:v>
                </c:pt>
                <c:pt idx="14">
                  <c:v>0.18344389962503604</c:v>
                </c:pt>
                <c:pt idx="15">
                  <c:v>0.12229593308335737</c:v>
                </c:pt>
                <c:pt idx="16">
                  <c:v>0.19930775886933949</c:v>
                </c:pt>
                <c:pt idx="17">
                  <c:v>5.7686760888376121E-3</c:v>
                </c:pt>
                <c:pt idx="18">
                  <c:v>3.4612056533025667E-2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B-41A0-B981-97C8DA322BF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B-41A0-B981-97C8DA32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13.12'!$V$8:$Z$8</c:f>
              <c:numCache>
                <c:formatCode>#,##0</c:formatCode>
                <c:ptCount val="5"/>
                <c:pt idx="0">
                  <c:v>33597.5</c:v>
                </c:pt>
                <c:pt idx="1">
                  <c:v>32081.75</c:v>
                </c:pt>
                <c:pt idx="2">
                  <c:v>29277.200000000001</c:v>
                </c:pt>
                <c:pt idx="3">
                  <c:v>31482</c:v>
                </c:pt>
                <c:pt idx="4">
                  <c:v>25274.84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8-4E40-A4C9-AC2D672913F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8-4E40-A4C9-AC2D6729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13.13'!$U$4:$Y$4</c:f>
              <c:numCache>
                <c:formatCode>#,##0</c:formatCode>
                <c:ptCount val="5"/>
                <c:pt idx="1">
                  <c:v>296</c:v>
                </c:pt>
                <c:pt idx="2">
                  <c:v>327</c:v>
                </c:pt>
                <c:pt idx="3">
                  <c:v>556</c:v>
                </c:pt>
                <c:pt idx="4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2-415F-88FC-991F5796ADA5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13.13'!$U$7:$Y$7</c:f>
              <c:numCache>
                <c:formatCode>#,##0</c:formatCode>
                <c:ptCount val="5"/>
                <c:pt idx="1">
                  <c:v>218</c:v>
                </c:pt>
                <c:pt idx="2">
                  <c:v>242</c:v>
                </c:pt>
                <c:pt idx="3">
                  <c:v>403</c:v>
                </c:pt>
                <c:pt idx="4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2-415F-88FC-991F5796ADA5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13.13'!$U$11:$Y$11</c:f>
              <c:numCache>
                <c:formatCode>#,##0</c:formatCode>
                <c:ptCount val="5"/>
                <c:pt idx="1">
                  <c:v>297</c:v>
                </c:pt>
                <c:pt idx="2">
                  <c:v>325</c:v>
                </c:pt>
                <c:pt idx="3">
                  <c:v>542</c:v>
                </c:pt>
                <c:pt idx="4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2-415F-88FC-991F5796ADA5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13.13'!$U$12:$Y$12</c:f>
              <c:numCache>
                <c:formatCode>#,##0</c:formatCode>
                <c:ptCount val="5"/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C2-415F-88FC-991F5796A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4.2918454935622317E-3</c:v>
                </c:pt>
                <c:pt idx="3">
                  <c:v>0</c:v>
                </c:pt>
                <c:pt idx="4">
                  <c:v>1.1444921316165951E-2</c:v>
                </c:pt>
                <c:pt idx="5">
                  <c:v>0</c:v>
                </c:pt>
                <c:pt idx="6">
                  <c:v>4.2918454935622317E-2</c:v>
                </c:pt>
                <c:pt idx="7">
                  <c:v>4.1487839771101577E-2</c:v>
                </c:pt>
                <c:pt idx="8">
                  <c:v>5.7224606580829757E-3</c:v>
                </c:pt>
                <c:pt idx="9">
                  <c:v>0</c:v>
                </c:pt>
                <c:pt idx="10">
                  <c:v>1.1444921316165951E-2</c:v>
                </c:pt>
                <c:pt idx="11">
                  <c:v>8.5836909871244635E-3</c:v>
                </c:pt>
                <c:pt idx="12">
                  <c:v>1.0014306151645207E-2</c:v>
                </c:pt>
                <c:pt idx="13">
                  <c:v>3.7195994277539342E-2</c:v>
                </c:pt>
                <c:pt idx="14">
                  <c:v>0.22031473533619456</c:v>
                </c:pt>
                <c:pt idx="15">
                  <c:v>0.23175965665236051</c:v>
                </c:pt>
                <c:pt idx="16">
                  <c:v>0.12303290414878398</c:v>
                </c:pt>
                <c:pt idx="17">
                  <c:v>1.2875536480686695E-2</c:v>
                </c:pt>
                <c:pt idx="18">
                  <c:v>0.22889842632331903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1-47F2-A053-6ADAA13A9E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1-47F2-A053-6ADAA13A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32</c:v>
                </c:pt>
                <c:pt idx="4">
                  <c:v>45</c:v>
                </c:pt>
                <c:pt idx="5">
                  <c:v>59</c:v>
                </c:pt>
                <c:pt idx="6">
                  <c:v>66</c:v>
                </c:pt>
                <c:pt idx="7">
                  <c:v>49</c:v>
                </c:pt>
                <c:pt idx="8">
                  <c:v>33</c:v>
                </c:pt>
                <c:pt idx="9">
                  <c:v>27</c:v>
                </c:pt>
                <c:pt idx="10">
                  <c:v>28</c:v>
                </c:pt>
                <c:pt idx="11">
                  <c:v>21</c:v>
                </c:pt>
                <c:pt idx="12">
                  <c:v>11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1-4288-823B-95AA3E10B15E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16</c:v>
                </c:pt>
                <c:pt idx="3">
                  <c:v>40</c:v>
                </c:pt>
                <c:pt idx="4">
                  <c:v>45</c:v>
                </c:pt>
                <c:pt idx="5">
                  <c:v>45</c:v>
                </c:pt>
                <c:pt idx="6">
                  <c:v>35</c:v>
                </c:pt>
                <c:pt idx="7">
                  <c:v>33</c:v>
                </c:pt>
                <c:pt idx="8">
                  <c:v>37</c:v>
                </c:pt>
                <c:pt idx="9">
                  <c:v>31</c:v>
                </c:pt>
                <c:pt idx="10">
                  <c:v>25</c:v>
                </c:pt>
                <c:pt idx="11">
                  <c:v>19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1-4288-823B-95AA3E10B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13.13'!$Y$83:$Y$90</c:f>
              <c:numCache>
                <c:formatCode>#,##0</c:formatCode>
                <c:ptCount val="8"/>
                <c:pt idx="0">
                  <c:v>12</c:v>
                </c:pt>
                <c:pt idx="1">
                  <c:v>30</c:v>
                </c:pt>
                <c:pt idx="2">
                  <c:v>28</c:v>
                </c:pt>
                <c:pt idx="3">
                  <c:v>64</c:v>
                </c:pt>
                <c:pt idx="4">
                  <c:v>5</c:v>
                </c:pt>
                <c:pt idx="5">
                  <c:v>3</c:v>
                </c:pt>
                <c:pt idx="6">
                  <c:v>9</c:v>
                </c:pt>
                <c:pt idx="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2-424D-9E43-EEF0D528D6B5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13.13'!$Y$93:$Y$100</c:f>
              <c:numCache>
                <c:formatCode>#,##0</c:formatCode>
                <c:ptCount val="8"/>
                <c:pt idx="0">
                  <c:v>8</c:v>
                </c:pt>
                <c:pt idx="1">
                  <c:v>36</c:v>
                </c:pt>
                <c:pt idx="2">
                  <c:v>0</c:v>
                </c:pt>
                <c:pt idx="3">
                  <c:v>86</c:v>
                </c:pt>
                <c:pt idx="4">
                  <c:v>28</c:v>
                </c:pt>
                <c:pt idx="5">
                  <c:v>18</c:v>
                </c:pt>
                <c:pt idx="6">
                  <c:v>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2-424D-9E43-EEF0D528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13.13'!$U$8:$Y$8</c:f>
              <c:numCache>
                <c:formatCode>#,##0</c:formatCode>
                <c:ptCount val="5"/>
                <c:pt idx="1">
                  <c:v>32056</c:v>
                </c:pt>
                <c:pt idx="2">
                  <c:v>32316.62</c:v>
                </c:pt>
                <c:pt idx="3">
                  <c:v>25974.15</c:v>
                </c:pt>
                <c:pt idx="4">
                  <c:v>28881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E-4089-9AA9-989F68F4805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E-4089-9AA9-989F68F4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13.13'!$V$4:$Z$4</c:f>
              <c:numCache>
                <c:formatCode>#,##0</c:formatCode>
                <c:ptCount val="5"/>
                <c:pt idx="0">
                  <c:v>296</c:v>
                </c:pt>
                <c:pt idx="1">
                  <c:v>327</c:v>
                </c:pt>
                <c:pt idx="2">
                  <c:v>556</c:v>
                </c:pt>
                <c:pt idx="3">
                  <c:v>723</c:v>
                </c:pt>
                <c:pt idx="4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9-4F9F-9EA8-03A96EC3E4F5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13.13'!$V$7:$Z$7</c:f>
              <c:numCache>
                <c:formatCode>#,##0</c:formatCode>
                <c:ptCount val="5"/>
                <c:pt idx="0">
                  <c:v>218</c:v>
                </c:pt>
                <c:pt idx="1">
                  <c:v>242</c:v>
                </c:pt>
                <c:pt idx="2">
                  <c:v>403</c:v>
                </c:pt>
                <c:pt idx="3">
                  <c:v>523</c:v>
                </c:pt>
                <c:pt idx="4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9-4F9F-9EA8-03A96EC3E4F5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13.13'!$V$11:$Z$11</c:f>
              <c:numCache>
                <c:formatCode>#,##0</c:formatCode>
                <c:ptCount val="5"/>
                <c:pt idx="0">
                  <c:v>297</c:v>
                </c:pt>
                <c:pt idx="1">
                  <c:v>325</c:v>
                </c:pt>
                <c:pt idx="2">
                  <c:v>542</c:v>
                </c:pt>
                <c:pt idx="3">
                  <c:v>708</c:v>
                </c:pt>
                <c:pt idx="4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9-4F9F-9EA8-03A96EC3E4F5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13.13'!$V$12:$Z$12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A9-4F9F-9EA8-03A96EC3E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4.2918454935622317E-3</c:v>
                </c:pt>
                <c:pt idx="3">
                  <c:v>0</c:v>
                </c:pt>
                <c:pt idx="4">
                  <c:v>1.1444921316165951E-2</c:v>
                </c:pt>
                <c:pt idx="5">
                  <c:v>0</c:v>
                </c:pt>
                <c:pt idx="6">
                  <c:v>4.2918454935622317E-2</c:v>
                </c:pt>
                <c:pt idx="7">
                  <c:v>4.1487839771101577E-2</c:v>
                </c:pt>
                <c:pt idx="8">
                  <c:v>5.7224606580829757E-3</c:v>
                </c:pt>
                <c:pt idx="9">
                  <c:v>0</c:v>
                </c:pt>
                <c:pt idx="10">
                  <c:v>1.1444921316165951E-2</c:v>
                </c:pt>
                <c:pt idx="11">
                  <c:v>8.5836909871244635E-3</c:v>
                </c:pt>
                <c:pt idx="12">
                  <c:v>1.0014306151645207E-2</c:v>
                </c:pt>
                <c:pt idx="13">
                  <c:v>3.7195994277539342E-2</c:v>
                </c:pt>
                <c:pt idx="14">
                  <c:v>0.22031473533619456</c:v>
                </c:pt>
                <c:pt idx="15">
                  <c:v>0.23175965665236051</c:v>
                </c:pt>
                <c:pt idx="16">
                  <c:v>0.12303290414878398</c:v>
                </c:pt>
                <c:pt idx="17">
                  <c:v>1.2875536480686695E-2</c:v>
                </c:pt>
                <c:pt idx="18">
                  <c:v>0.22889842632331903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9-48E9-A21A-0245C57FC96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9-48E9-A21A-0245C57FC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28</c:v>
                </c:pt>
                <c:pt idx="4">
                  <c:v>38</c:v>
                </c:pt>
                <c:pt idx="5">
                  <c:v>57</c:v>
                </c:pt>
                <c:pt idx="6">
                  <c:v>57</c:v>
                </c:pt>
                <c:pt idx="7">
                  <c:v>38</c:v>
                </c:pt>
                <c:pt idx="8">
                  <c:v>33</c:v>
                </c:pt>
                <c:pt idx="9">
                  <c:v>30</c:v>
                </c:pt>
                <c:pt idx="10">
                  <c:v>32</c:v>
                </c:pt>
                <c:pt idx="11">
                  <c:v>14</c:v>
                </c:pt>
                <c:pt idx="12">
                  <c:v>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D-4AF8-9A91-4FBDE4640FCB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31</c:v>
                </c:pt>
                <c:pt idx="4">
                  <c:v>50</c:v>
                </c:pt>
                <c:pt idx="5">
                  <c:v>52</c:v>
                </c:pt>
                <c:pt idx="6">
                  <c:v>42</c:v>
                </c:pt>
                <c:pt idx="7">
                  <c:v>39</c:v>
                </c:pt>
                <c:pt idx="8">
                  <c:v>49</c:v>
                </c:pt>
                <c:pt idx="9">
                  <c:v>31</c:v>
                </c:pt>
                <c:pt idx="10">
                  <c:v>24</c:v>
                </c:pt>
                <c:pt idx="11">
                  <c:v>18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9D-4AF8-9A91-4FBDE4640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13.13'!$Z$83:$Z$90</c:f>
              <c:numCache>
                <c:formatCode>#,##0</c:formatCode>
                <c:ptCount val="8"/>
                <c:pt idx="0">
                  <c:v>16</c:v>
                </c:pt>
                <c:pt idx="1">
                  <c:v>25</c:v>
                </c:pt>
                <c:pt idx="2">
                  <c:v>33</c:v>
                </c:pt>
                <c:pt idx="3">
                  <c:v>56</c:v>
                </c:pt>
                <c:pt idx="4">
                  <c:v>3</c:v>
                </c:pt>
                <c:pt idx="5">
                  <c:v>4</c:v>
                </c:pt>
                <c:pt idx="6">
                  <c:v>11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6-4780-8CBE-33B25DB4716F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13.13'!$Z$93:$Z$100</c:f>
              <c:numCache>
                <c:formatCode>#,##0</c:formatCode>
                <c:ptCount val="8"/>
                <c:pt idx="0">
                  <c:v>6</c:v>
                </c:pt>
                <c:pt idx="1">
                  <c:v>43</c:v>
                </c:pt>
                <c:pt idx="2">
                  <c:v>3</c:v>
                </c:pt>
                <c:pt idx="3">
                  <c:v>85</c:v>
                </c:pt>
                <c:pt idx="4">
                  <c:v>32</c:v>
                </c:pt>
                <c:pt idx="5">
                  <c:v>19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6-4780-8CBE-33B25DB47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13.2'!$Y$44:$Y$60</c:f>
              <c:numCache>
                <c:formatCode>#,##0</c:formatCode>
                <c:ptCount val="17"/>
                <c:pt idx="0">
                  <c:v>0</c:v>
                </c:pt>
                <c:pt idx="1">
                  <c:v>25</c:v>
                </c:pt>
                <c:pt idx="2">
                  <c:v>57</c:v>
                </c:pt>
                <c:pt idx="3">
                  <c:v>132</c:v>
                </c:pt>
                <c:pt idx="4">
                  <c:v>233</c:v>
                </c:pt>
                <c:pt idx="5">
                  <c:v>230</c:v>
                </c:pt>
                <c:pt idx="6">
                  <c:v>190</c:v>
                </c:pt>
                <c:pt idx="7">
                  <c:v>103</c:v>
                </c:pt>
                <c:pt idx="8">
                  <c:v>145</c:v>
                </c:pt>
                <c:pt idx="9">
                  <c:v>110</c:v>
                </c:pt>
                <c:pt idx="10">
                  <c:v>135</c:v>
                </c:pt>
                <c:pt idx="11">
                  <c:v>82</c:v>
                </c:pt>
                <c:pt idx="12">
                  <c:v>40</c:v>
                </c:pt>
                <c:pt idx="13">
                  <c:v>26</c:v>
                </c:pt>
                <c:pt idx="14">
                  <c:v>17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9-4E50-A959-E4709EE4C0F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13.2'!$Y$63:$Y$79</c:f>
              <c:numCache>
                <c:formatCode>#,##0</c:formatCode>
                <c:ptCount val="17"/>
                <c:pt idx="0">
                  <c:v>6</c:v>
                </c:pt>
                <c:pt idx="1">
                  <c:v>24</c:v>
                </c:pt>
                <c:pt idx="2">
                  <c:v>64</c:v>
                </c:pt>
                <c:pt idx="3">
                  <c:v>124</c:v>
                </c:pt>
                <c:pt idx="4">
                  <c:v>219</c:v>
                </c:pt>
                <c:pt idx="5">
                  <c:v>232</c:v>
                </c:pt>
                <c:pt idx="6">
                  <c:v>155</c:v>
                </c:pt>
                <c:pt idx="7">
                  <c:v>103</c:v>
                </c:pt>
                <c:pt idx="8">
                  <c:v>131</c:v>
                </c:pt>
                <c:pt idx="9">
                  <c:v>140</c:v>
                </c:pt>
                <c:pt idx="10">
                  <c:v>117</c:v>
                </c:pt>
                <c:pt idx="11">
                  <c:v>74</c:v>
                </c:pt>
                <c:pt idx="12">
                  <c:v>34</c:v>
                </c:pt>
                <c:pt idx="13">
                  <c:v>10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9-4E50-A959-E4709EE4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13.13'!$V$8:$Z$8</c:f>
              <c:numCache>
                <c:formatCode>#,##0</c:formatCode>
                <c:ptCount val="5"/>
                <c:pt idx="0">
                  <c:v>32056</c:v>
                </c:pt>
                <c:pt idx="1">
                  <c:v>32316.62</c:v>
                </c:pt>
                <c:pt idx="2">
                  <c:v>25974.15</c:v>
                </c:pt>
                <c:pt idx="3">
                  <c:v>28881</c:v>
                </c:pt>
                <c:pt idx="4">
                  <c:v>25974.84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C-4EB2-894A-5223C445F2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C-4EB2-894A-5223C445F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13.14'!$U$4:$Y$4</c:f>
              <c:numCache>
                <c:formatCode>#,##0</c:formatCode>
                <c:ptCount val="5"/>
                <c:pt idx="1">
                  <c:v>533</c:v>
                </c:pt>
                <c:pt idx="2">
                  <c:v>860</c:v>
                </c:pt>
                <c:pt idx="3">
                  <c:v>1113</c:v>
                </c:pt>
                <c:pt idx="4">
                  <c:v>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E-490D-860F-9ED4A2380260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13.14'!$U$7:$Y$7</c:f>
              <c:numCache>
                <c:formatCode>#,##0</c:formatCode>
                <c:ptCount val="5"/>
                <c:pt idx="1">
                  <c:v>354</c:v>
                </c:pt>
                <c:pt idx="2">
                  <c:v>565</c:v>
                </c:pt>
                <c:pt idx="3">
                  <c:v>737</c:v>
                </c:pt>
                <c:pt idx="4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E-490D-860F-9ED4A2380260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13.14'!$U$11:$Y$11</c:f>
              <c:numCache>
                <c:formatCode>#,##0</c:formatCode>
                <c:ptCount val="5"/>
                <c:pt idx="1">
                  <c:v>498</c:v>
                </c:pt>
                <c:pt idx="2">
                  <c:v>820</c:v>
                </c:pt>
                <c:pt idx="3">
                  <c:v>1054</c:v>
                </c:pt>
                <c:pt idx="4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5E-490D-860F-9ED4A2380260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13.14'!$U$12:$Y$12</c:f>
              <c:numCache>
                <c:formatCode>#,##0</c:formatCode>
                <c:ptCount val="5"/>
                <c:pt idx="1">
                  <c:v>37</c:v>
                </c:pt>
                <c:pt idx="2">
                  <c:v>40</c:v>
                </c:pt>
                <c:pt idx="3">
                  <c:v>59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5E-490D-860F-9ED4A238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0.12163416898792943</c:v>
                </c:pt>
                <c:pt idx="1">
                  <c:v>3.3426183844011144E-2</c:v>
                </c:pt>
                <c:pt idx="2">
                  <c:v>1.4856081708449397E-2</c:v>
                </c:pt>
                <c:pt idx="3">
                  <c:v>6.4995357474466105E-3</c:v>
                </c:pt>
                <c:pt idx="4">
                  <c:v>8.4493964716805939E-2</c:v>
                </c:pt>
                <c:pt idx="5">
                  <c:v>7.4280408542246983E-3</c:v>
                </c:pt>
                <c:pt idx="6">
                  <c:v>5.8495821727019497E-2</c:v>
                </c:pt>
                <c:pt idx="7">
                  <c:v>5.1996285979572884E-2</c:v>
                </c:pt>
                <c:pt idx="8">
                  <c:v>4.642525533890436E-3</c:v>
                </c:pt>
                <c:pt idx="9">
                  <c:v>0</c:v>
                </c:pt>
                <c:pt idx="10">
                  <c:v>1.2070566388115135E-2</c:v>
                </c:pt>
                <c:pt idx="11">
                  <c:v>1.4856081708449397E-2</c:v>
                </c:pt>
                <c:pt idx="12">
                  <c:v>2.2284122562674095E-2</c:v>
                </c:pt>
                <c:pt idx="13">
                  <c:v>3.8068709377901577E-2</c:v>
                </c:pt>
                <c:pt idx="14">
                  <c:v>0.15506035283194058</c:v>
                </c:pt>
                <c:pt idx="15">
                  <c:v>0.12720519962859797</c:v>
                </c:pt>
                <c:pt idx="16">
                  <c:v>0.12163416898792943</c:v>
                </c:pt>
                <c:pt idx="17">
                  <c:v>1.021355617455896E-2</c:v>
                </c:pt>
                <c:pt idx="18">
                  <c:v>9.3779015784586819E-2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10F-B6DE-0EE77966D6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10F-B6DE-0EE77966D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13.14'!$Y$44:$Y$60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12</c:v>
                </c:pt>
                <c:pt idx="3">
                  <c:v>60</c:v>
                </c:pt>
                <c:pt idx="4">
                  <c:v>57</c:v>
                </c:pt>
                <c:pt idx="5">
                  <c:v>71</c:v>
                </c:pt>
                <c:pt idx="6">
                  <c:v>53</c:v>
                </c:pt>
                <c:pt idx="7">
                  <c:v>41</c:v>
                </c:pt>
                <c:pt idx="8">
                  <c:v>27</c:v>
                </c:pt>
                <c:pt idx="9">
                  <c:v>47</c:v>
                </c:pt>
                <c:pt idx="10">
                  <c:v>31</c:v>
                </c:pt>
                <c:pt idx="11">
                  <c:v>42</c:v>
                </c:pt>
                <c:pt idx="12">
                  <c:v>11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4-4D0F-A2B4-E0B564000643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13.14'!$Y$63:$Y$79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25</c:v>
                </c:pt>
                <c:pt idx="3">
                  <c:v>53</c:v>
                </c:pt>
                <c:pt idx="4">
                  <c:v>83</c:v>
                </c:pt>
                <c:pt idx="5">
                  <c:v>62</c:v>
                </c:pt>
                <c:pt idx="6">
                  <c:v>32</c:v>
                </c:pt>
                <c:pt idx="7">
                  <c:v>35</c:v>
                </c:pt>
                <c:pt idx="8">
                  <c:v>45</c:v>
                </c:pt>
                <c:pt idx="9">
                  <c:v>49</c:v>
                </c:pt>
                <c:pt idx="10">
                  <c:v>37</c:v>
                </c:pt>
                <c:pt idx="11">
                  <c:v>34</c:v>
                </c:pt>
                <c:pt idx="12">
                  <c:v>13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4-4D0F-A2B4-E0B56400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13.14'!$Y$83:$Y$90</c:f>
              <c:numCache>
                <c:formatCode>#,##0</c:formatCode>
                <c:ptCount val="8"/>
                <c:pt idx="0">
                  <c:v>26</c:v>
                </c:pt>
                <c:pt idx="1">
                  <c:v>40</c:v>
                </c:pt>
                <c:pt idx="2">
                  <c:v>36</c:v>
                </c:pt>
                <c:pt idx="3">
                  <c:v>29</c:v>
                </c:pt>
                <c:pt idx="4">
                  <c:v>7</c:v>
                </c:pt>
                <c:pt idx="5">
                  <c:v>12</c:v>
                </c:pt>
                <c:pt idx="6">
                  <c:v>31</c:v>
                </c:pt>
                <c:pt idx="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6-4589-9BF3-7FE3450567DE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13.14'!$Y$93:$Y$100</c:f>
              <c:numCache>
                <c:formatCode>#,##0</c:formatCode>
                <c:ptCount val="8"/>
                <c:pt idx="0">
                  <c:v>23</c:v>
                </c:pt>
                <c:pt idx="1">
                  <c:v>53</c:v>
                </c:pt>
                <c:pt idx="2">
                  <c:v>11</c:v>
                </c:pt>
                <c:pt idx="3">
                  <c:v>91</c:v>
                </c:pt>
                <c:pt idx="4">
                  <c:v>28</c:v>
                </c:pt>
                <c:pt idx="5">
                  <c:v>14</c:v>
                </c:pt>
                <c:pt idx="6">
                  <c:v>0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6-4589-9BF3-7FE34505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13.14'!$U$8:$Y$8</c:f>
              <c:numCache>
                <c:formatCode>#,##0</c:formatCode>
                <c:ptCount val="5"/>
                <c:pt idx="1">
                  <c:v>35288</c:v>
                </c:pt>
                <c:pt idx="2">
                  <c:v>32243.88</c:v>
                </c:pt>
                <c:pt idx="3">
                  <c:v>27062</c:v>
                </c:pt>
                <c:pt idx="4">
                  <c:v>32637.78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B-4D66-AF95-12F3180928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B-4D66-AF95-12F31809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13.14'!$V$4:$Z$4</c:f>
              <c:numCache>
                <c:formatCode>#,##0</c:formatCode>
                <c:ptCount val="5"/>
                <c:pt idx="0">
                  <c:v>533</c:v>
                </c:pt>
                <c:pt idx="1">
                  <c:v>860</c:v>
                </c:pt>
                <c:pt idx="2">
                  <c:v>1113</c:v>
                </c:pt>
                <c:pt idx="3">
                  <c:v>942</c:v>
                </c:pt>
                <c:pt idx="4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3-4A60-B9ED-F287795F71E8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13.14'!$V$7:$Z$7</c:f>
              <c:numCache>
                <c:formatCode>#,##0</c:formatCode>
                <c:ptCount val="5"/>
                <c:pt idx="0">
                  <c:v>354</c:v>
                </c:pt>
                <c:pt idx="1">
                  <c:v>565</c:v>
                </c:pt>
                <c:pt idx="2">
                  <c:v>737</c:v>
                </c:pt>
                <c:pt idx="3">
                  <c:v>630</c:v>
                </c:pt>
                <c:pt idx="4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3-4A60-B9ED-F287795F71E8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13.14'!$V$11:$Z$11</c:f>
              <c:numCache>
                <c:formatCode>#,##0</c:formatCode>
                <c:ptCount val="5"/>
                <c:pt idx="0">
                  <c:v>498</c:v>
                </c:pt>
                <c:pt idx="1">
                  <c:v>820</c:v>
                </c:pt>
                <c:pt idx="2">
                  <c:v>1054</c:v>
                </c:pt>
                <c:pt idx="3">
                  <c:v>895</c:v>
                </c:pt>
                <c:pt idx="4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3-4A60-B9ED-F287795F71E8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13.14'!$V$12:$Z$12</c:f>
              <c:numCache>
                <c:formatCode>#,##0</c:formatCode>
                <c:ptCount val="5"/>
                <c:pt idx="0">
                  <c:v>37</c:v>
                </c:pt>
                <c:pt idx="1">
                  <c:v>40</c:v>
                </c:pt>
                <c:pt idx="2">
                  <c:v>59</c:v>
                </c:pt>
                <c:pt idx="3">
                  <c:v>50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13-4A60-B9ED-F287795F7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13.14'!$AB$15:$AB$33</c:f>
              <c:numCache>
                <c:formatCode>0.0%</c:formatCode>
                <c:ptCount val="19"/>
                <c:pt idx="0">
                  <c:v>0.12163416898792943</c:v>
                </c:pt>
                <c:pt idx="1">
                  <c:v>3.3426183844011144E-2</c:v>
                </c:pt>
                <c:pt idx="2">
                  <c:v>1.4856081708449397E-2</c:v>
                </c:pt>
                <c:pt idx="3">
                  <c:v>6.4995357474466105E-3</c:v>
                </c:pt>
                <c:pt idx="4">
                  <c:v>8.4493964716805939E-2</c:v>
                </c:pt>
                <c:pt idx="5">
                  <c:v>7.4280408542246983E-3</c:v>
                </c:pt>
                <c:pt idx="6">
                  <c:v>5.8495821727019497E-2</c:v>
                </c:pt>
                <c:pt idx="7">
                  <c:v>5.1996285979572884E-2</c:v>
                </c:pt>
                <c:pt idx="8">
                  <c:v>4.642525533890436E-3</c:v>
                </c:pt>
                <c:pt idx="9">
                  <c:v>0</c:v>
                </c:pt>
                <c:pt idx="10">
                  <c:v>1.2070566388115135E-2</c:v>
                </c:pt>
                <c:pt idx="11">
                  <c:v>1.4856081708449397E-2</c:v>
                </c:pt>
                <c:pt idx="12">
                  <c:v>2.2284122562674095E-2</c:v>
                </c:pt>
                <c:pt idx="13">
                  <c:v>3.8068709377901577E-2</c:v>
                </c:pt>
                <c:pt idx="14">
                  <c:v>0.15506035283194058</c:v>
                </c:pt>
                <c:pt idx="15">
                  <c:v>0.12720519962859797</c:v>
                </c:pt>
                <c:pt idx="16">
                  <c:v>0.12163416898792943</c:v>
                </c:pt>
                <c:pt idx="17">
                  <c:v>1.021355617455896E-2</c:v>
                </c:pt>
                <c:pt idx="18">
                  <c:v>9.3779015784586819E-2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6-43AF-8DE3-0C31413C280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6-43AF-8DE3-0C31413C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13.14'!$Z$44:$Z$60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39</c:v>
                </c:pt>
                <c:pt idx="3">
                  <c:v>59</c:v>
                </c:pt>
                <c:pt idx="4">
                  <c:v>74</c:v>
                </c:pt>
                <c:pt idx="5">
                  <c:v>55</c:v>
                </c:pt>
                <c:pt idx="6">
                  <c:v>66</c:v>
                </c:pt>
                <c:pt idx="7">
                  <c:v>65</c:v>
                </c:pt>
                <c:pt idx="8">
                  <c:v>41</c:v>
                </c:pt>
                <c:pt idx="9">
                  <c:v>45</c:v>
                </c:pt>
                <c:pt idx="10">
                  <c:v>40</c:v>
                </c:pt>
                <c:pt idx="11">
                  <c:v>32</c:v>
                </c:pt>
                <c:pt idx="12">
                  <c:v>22</c:v>
                </c:pt>
                <c:pt idx="13">
                  <c:v>5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6-45DD-8EA2-E3C7E47B55FE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13.14'!$Z$63:$Z$79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37</c:v>
                </c:pt>
                <c:pt idx="3">
                  <c:v>66</c:v>
                </c:pt>
                <c:pt idx="4">
                  <c:v>81</c:v>
                </c:pt>
                <c:pt idx="5">
                  <c:v>59</c:v>
                </c:pt>
                <c:pt idx="6">
                  <c:v>40</c:v>
                </c:pt>
                <c:pt idx="7">
                  <c:v>31</c:v>
                </c:pt>
                <c:pt idx="8">
                  <c:v>50</c:v>
                </c:pt>
                <c:pt idx="9">
                  <c:v>45</c:v>
                </c:pt>
                <c:pt idx="10">
                  <c:v>44</c:v>
                </c:pt>
                <c:pt idx="11">
                  <c:v>31</c:v>
                </c:pt>
                <c:pt idx="12">
                  <c:v>16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6-45DD-8EA2-E3C7E47B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13.14'!$Z$83:$Z$90</c:f>
              <c:numCache>
                <c:formatCode>#,##0</c:formatCode>
                <c:ptCount val="8"/>
                <c:pt idx="0">
                  <c:v>26</c:v>
                </c:pt>
                <c:pt idx="1">
                  <c:v>57</c:v>
                </c:pt>
                <c:pt idx="2">
                  <c:v>40</c:v>
                </c:pt>
                <c:pt idx="3">
                  <c:v>39</c:v>
                </c:pt>
                <c:pt idx="4">
                  <c:v>8</c:v>
                </c:pt>
                <c:pt idx="5">
                  <c:v>6</c:v>
                </c:pt>
                <c:pt idx="6">
                  <c:v>36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3-44CC-8EFF-4DDF669894CC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13.14'!$Z$93:$Z$100</c:f>
              <c:numCache>
                <c:formatCode>#,##0</c:formatCode>
                <c:ptCount val="8"/>
                <c:pt idx="0">
                  <c:v>25</c:v>
                </c:pt>
                <c:pt idx="1">
                  <c:v>47</c:v>
                </c:pt>
                <c:pt idx="2">
                  <c:v>10</c:v>
                </c:pt>
                <c:pt idx="3">
                  <c:v>110</c:v>
                </c:pt>
                <c:pt idx="4">
                  <c:v>39</c:v>
                </c:pt>
                <c:pt idx="5">
                  <c:v>16</c:v>
                </c:pt>
                <c:pt idx="6">
                  <c:v>7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C3-44CC-8EFF-4DDF6698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13.2'!$Y$83:$Y$90</c:f>
              <c:numCache>
                <c:formatCode>#,##0</c:formatCode>
                <c:ptCount val="8"/>
                <c:pt idx="0">
                  <c:v>99</c:v>
                </c:pt>
                <c:pt idx="1">
                  <c:v>105</c:v>
                </c:pt>
                <c:pt idx="2">
                  <c:v>147</c:v>
                </c:pt>
                <c:pt idx="3">
                  <c:v>206</c:v>
                </c:pt>
                <c:pt idx="4">
                  <c:v>52</c:v>
                </c:pt>
                <c:pt idx="5">
                  <c:v>52</c:v>
                </c:pt>
                <c:pt idx="6">
                  <c:v>51</c:v>
                </c:pt>
                <c:pt idx="7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F68-9F15-57445B0DD150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13.2'!$Y$93:$Y$100</c:f>
              <c:numCache>
                <c:formatCode>#,##0</c:formatCode>
                <c:ptCount val="8"/>
                <c:pt idx="0">
                  <c:v>80</c:v>
                </c:pt>
                <c:pt idx="1">
                  <c:v>210</c:v>
                </c:pt>
                <c:pt idx="2">
                  <c:v>16</c:v>
                </c:pt>
                <c:pt idx="3">
                  <c:v>233</c:v>
                </c:pt>
                <c:pt idx="4">
                  <c:v>163</c:v>
                </c:pt>
                <c:pt idx="5">
                  <c:v>39</c:v>
                </c:pt>
                <c:pt idx="6">
                  <c:v>0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F68-9F15-57445B0DD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13.14'!$V$8:$Z$8</c:f>
              <c:numCache>
                <c:formatCode>#,##0</c:formatCode>
                <c:ptCount val="5"/>
                <c:pt idx="0">
                  <c:v>35288</c:v>
                </c:pt>
                <c:pt idx="1">
                  <c:v>32243.88</c:v>
                </c:pt>
                <c:pt idx="2">
                  <c:v>27062</c:v>
                </c:pt>
                <c:pt idx="3">
                  <c:v>32637.78</c:v>
                </c:pt>
                <c:pt idx="4">
                  <c:v>27509.63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29-BB95-A83D1FC5B5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29-BB95-A83D1FC5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13.15'!$U$4:$Y$4</c:f>
              <c:numCache>
                <c:formatCode>#,##0</c:formatCode>
                <c:ptCount val="5"/>
                <c:pt idx="1">
                  <c:v>339</c:v>
                </c:pt>
                <c:pt idx="2">
                  <c:v>385</c:v>
                </c:pt>
                <c:pt idx="3">
                  <c:v>407</c:v>
                </c:pt>
                <c:pt idx="4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5B9-8A45-EDF2206E2E1A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13.15'!$U$7:$Y$7</c:f>
              <c:numCache>
                <c:formatCode>#,##0</c:formatCode>
                <c:ptCount val="5"/>
                <c:pt idx="1">
                  <c:v>234</c:v>
                </c:pt>
                <c:pt idx="2">
                  <c:v>251</c:v>
                </c:pt>
                <c:pt idx="3">
                  <c:v>274</c:v>
                </c:pt>
                <c:pt idx="4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5B9-8A45-EDF2206E2E1A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13.15'!$U$11:$Y$11</c:f>
              <c:numCache>
                <c:formatCode>#,##0</c:formatCode>
                <c:ptCount val="5"/>
                <c:pt idx="1">
                  <c:v>297</c:v>
                </c:pt>
                <c:pt idx="2">
                  <c:v>346</c:v>
                </c:pt>
                <c:pt idx="3">
                  <c:v>367</c:v>
                </c:pt>
                <c:pt idx="4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D-45B9-8A45-EDF2206E2E1A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13.15'!$U$12:$Y$12</c:f>
              <c:numCache>
                <c:formatCode>#,##0</c:formatCode>
                <c:ptCount val="5"/>
                <c:pt idx="1">
                  <c:v>46</c:v>
                </c:pt>
                <c:pt idx="2">
                  <c:v>39</c:v>
                </c:pt>
                <c:pt idx="3">
                  <c:v>42</c:v>
                </c:pt>
                <c:pt idx="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8D-45B9-8A45-EDF2206E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1.5915119363395226E-2</c:v>
                </c:pt>
                <c:pt idx="1">
                  <c:v>2.6525198938992044E-2</c:v>
                </c:pt>
                <c:pt idx="2">
                  <c:v>1.5915119363395226E-2</c:v>
                </c:pt>
                <c:pt idx="3">
                  <c:v>0</c:v>
                </c:pt>
                <c:pt idx="4">
                  <c:v>7.161803713527852E-2</c:v>
                </c:pt>
                <c:pt idx="5">
                  <c:v>2.3872679045092837E-2</c:v>
                </c:pt>
                <c:pt idx="6">
                  <c:v>5.0397877984084884E-2</c:v>
                </c:pt>
                <c:pt idx="7">
                  <c:v>3.9787798408488062E-2</c:v>
                </c:pt>
                <c:pt idx="8">
                  <c:v>7.161803713527852E-2</c:v>
                </c:pt>
                <c:pt idx="9">
                  <c:v>1.0610079575596816E-2</c:v>
                </c:pt>
                <c:pt idx="10">
                  <c:v>1.0610079575596816E-2</c:v>
                </c:pt>
                <c:pt idx="11">
                  <c:v>2.3872679045092837E-2</c:v>
                </c:pt>
                <c:pt idx="12">
                  <c:v>7.4270557029177717E-2</c:v>
                </c:pt>
                <c:pt idx="13">
                  <c:v>0.10610079575596817</c:v>
                </c:pt>
                <c:pt idx="14">
                  <c:v>0.17241379310344829</c:v>
                </c:pt>
                <c:pt idx="15">
                  <c:v>7.9575596816976124E-2</c:v>
                </c:pt>
                <c:pt idx="16">
                  <c:v>9.5490716180371346E-2</c:v>
                </c:pt>
                <c:pt idx="17">
                  <c:v>3.9787798408488062E-2</c:v>
                </c:pt>
                <c:pt idx="18">
                  <c:v>8.2228116710875335E-2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2-443D-879E-6B7DFC9B31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2-443D-879E-6B7DFC9B3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3</c:v>
                </c:pt>
                <c:pt idx="4">
                  <c:v>17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27</c:v>
                </c:pt>
                <c:pt idx="9">
                  <c:v>20</c:v>
                </c:pt>
                <c:pt idx="10">
                  <c:v>28</c:v>
                </c:pt>
                <c:pt idx="11">
                  <c:v>21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B-46F7-9D78-F934E059EB46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13.15'!$Y$63:$Y$79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9</c:v>
                </c:pt>
                <c:pt idx="6">
                  <c:v>22</c:v>
                </c:pt>
                <c:pt idx="7">
                  <c:v>21</c:v>
                </c:pt>
                <c:pt idx="8">
                  <c:v>24</c:v>
                </c:pt>
                <c:pt idx="9">
                  <c:v>17</c:v>
                </c:pt>
                <c:pt idx="10">
                  <c:v>33</c:v>
                </c:pt>
                <c:pt idx="11">
                  <c:v>15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6F7-9D78-F934E059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13.15'!$Y$83:$Y$90</c:f>
              <c:numCache>
                <c:formatCode>#,##0</c:formatCode>
                <c:ptCount val="8"/>
                <c:pt idx="0">
                  <c:v>18</c:v>
                </c:pt>
                <c:pt idx="1">
                  <c:v>13</c:v>
                </c:pt>
                <c:pt idx="2">
                  <c:v>21</c:v>
                </c:pt>
                <c:pt idx="3">
                  <c:v>11</c:v>
                </c:pt>
                <c:pt idx="4">
                  <c:v>11</c:v>
                </c:pt>
                <c:pt idx="5">
                  <c:v>6</c:v>
                </c:pt>
                <c:pt idx="6">
                  <c:v>11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3-4394-B910-D6C2FB9EE96E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13.15'!$Y$93:$Y$100</c:f>
              <c:numCache>
                <c:formatCode>#,##0</c:formatCode>
                <c:ptCount val="8"/>
                <c:pt idx="0">
                  <c:v>18</c:v>
                </c:pt>
                <c:pt idx="1">
                  <c:v>30</c:v>
                </c:pt>
                <c:pt idx="2">
                  <c:v>6</c:v>
                </c:pt>
                <c:pt idx="3">
                  <c:v>15</c:v>
                </c:pt>
                <c:pt idx="4">
                  <c:v>24</c:v>
                </c:pt>
                <c:pt idx="5">
                  <c:v>11</c:v>
                </c:pt>
                <c:pt idx="6">
                  <c:v>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3-4394-B910-D6C2FB9EE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13.15'!$U$8:$Y$8</c:f>
              <c:numCache>
                <c:formatCode>#,##0</c:formatCode>
                <c:ptCount val="5"/>
                <c:pt idx="1">
                  <c:v>50818</c:v>
                </c:pt>
                <c:pt idx="2">
                  <c:v>54263.33</c:v>
                </c:pt>
                <c:pt idx="3">
                  <c:v>53200.9</c:v>
                </c:pt>
                <c:pt idx="4">
                  <c:v>58022.91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7-4B2D-9389-E63B3D863F1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7-4B2D-9389-E63B3D86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13.15'!$V$4:$Z$4</c:f>
              <c:numCache>
                <c:formatCode>#,##0</c:formatCode>
                <c:ptCount val="5"/>
                <c:pt idx="0">
                  <c:v>339</c:v>
                </c:pt>
                <c:pt idx="1">
                  <c:v>385</c:v>
                </c:pt>
                <c:pt idx="2">
                  <c:v>407</c:v>
                </c:pt>
                <c:pt idx="3">
                  <c:v>379</c:v>
                </c:pt>
                <c:pt idx="4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527-BF6B-A584D28776D3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13.15'!$V$7:$Z$7</c:f>
              <c:numCache>
                <c:formatCode>#,##0</c:formatCode>
                <c:ptCount val="5"/>
                <c:pt idx="0">
                  <c:v>234</c:v>
                </c:pt>
                <c:pt idx="1">
                  <c:v>251</c:v>
                </c:pt>
                <c:pt idx="2">
                  <c:v>274</c:v>
                </c:pt>
                <c:pt idx="3">
                  <c:v>254</c:v>
                </c:pt>
                <c:pt idx="4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527-BF6B-A584D28776D3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13.15'!$V$11:$Z$11</c:f>
              <c:numCache>
                <c:formatCode>#,##0</c:formatCode>
                <c:ptCount val="5"/>
                <c:pt idx="0">
                  <c:v>297</c:v>
                </c:pt>
                <c:pt idx="1">
                  <c:v>346</c:v>
                </c:pt>
                <c:pt idx="2">
                  <c:v>367</c:v>
                </c:pt>
                <c:pt idx="3">
                  <c:v>340</c:v>
                </c:pt>
                <c:pt idx="4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527-BF6B-A584D28776D3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13.15'!$V$12:$Z$12</c:f>
              <c:numCache>
                <c:formatCode>#,##0</c:formatCode>
                <c:ptCount val="5"/>
                <c:pt idx="0">
                  <c:v>46</c:v>
                </c:pt>
                <c:pt idx="1">
                  <c:v>39</c:v>
                </c:pt>
                <c:pt idx="2">
                  <c:v>42</c:v>
                </c:pt>
                <c:pt idx="3">
                  <c:v>34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51-4527-BF6B-A584D287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13.15'!$AB$15:$AB$33</c:f>
              <c:numCache>
                <c:formatCode>0.0%</c:formatCode>
                <c:ptCount val="19"/>
                <c:pt idx="0">
                  <c:v>1.5915119363395226E-2</c:v>
                </c:pt>
                <c:pt idx="1">
                  <c:v>2.6525198938992044E-2</c:v>
                </c:pt>
                <c:pt idx="2">
                  <c:v>1.5915119363395226E-2</c:v>
                </c:pt>
                <c:pt idx="3">
                  <c:v>0</c:v>
                </c:pt>
                <c:pt idx="4">
                  <c:v>7.161803713527852E-2</c:v>
                </c:pt>
                <c:pt idx="5">
                  <c:v>2.3872679045092837E-2</c:v>
                </c:pt>
                <c:pt idx="6">
                  <c:v>5.0397877984084884E-2</c:v>
                </c:pt>
                <c:pt idx="7">
                  <c:v>3.9787798408488062E-2</c:v>
                </c:pt>
                <c:pt idx="8">
                  <c:v>7.161803713527852E-2</c:v>
                </c:pt>
                <c:pt idx="9">
                  <c:v>1.0610079575596816E-2</c:v>
                </c:pt>
                <c:pt idx="10">
                  <c:v>1.0610079575596816E-2</c:v>
                </c:pt>
                <c:pt idx="11">
                  <c:v>2.3872679045092837E-2</c:v>
                </c:pt>
                <c:pt idx="12">
                  <c:v>7.4270557029177717E-2</c:v>
                </c:pt>
                <c:pt idx="13">
                  <c:v>0.10610079575596817</c:v>
                </c:pt>
                <c:pt idx="14">
                  <c:v>0.17241379310344829</c:v>
                </c:pt>
                <c:pt idx="15">
                  <c:v>7.9575596816976124E-2</c:v>
                </c:pt>
                <c:pt idx="16">
                  <c:v>9.5490716180371346E-2</c:v>
                </c:pt>
                <c:pt idx="17">
                  <c:v>3.9787798408488062E-2</c:v>
                </c:pt>
                <c:pt idx="18">
                  <c:v>8.2228116710875335E-2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2-4C6E-8916-4E69EBDB039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2-4C6E-8916-4E69EBDB0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20</c:v>
                </c:pt>
                <c:pt idx="7">
                  <c:v>17</c:v>
                </c:pt>
                <c:pt idx="8">
                  <c:v>30</c:v>
                </c:pt>
                <c:pt idx="9">
                  <c:v>21</c:v>
                </c:pt>
                <c:pt idx="10">
                  <c:v>24</c:v>
                </c:pt>
                <c:pt idx="11">
                  <c:v>35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F-4134-B2B9-7234775DF62F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13.15'!$Z$63:$Z$79</c:f>
              <c:numCache>
                <c:formatCode>#,##0</c:formatCode>
                <c:ptCount val="17"/>
                <c:pt idx="0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23</c:v>
                </c:pt>
                <c:pt idx="7">
                  <c:v>23</c:v>
                </c:pt>
                <c:pt idx="8">
                  <c:v>26</c:v>
                </c:pt>
                <c:pt idx="9">
                  <c:v>22</c:v>
                </c:pt>
                <c:pt idx="10">
                  <c:v>32</c:v>
                </c:pt>
                <c:pt idx="11">
                  <c:v>25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F-4134-B2B9-7234775DF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13.15'!$Z$83:$Z$90</c:f>
              <c:numCache>
                <c:formatCode>#,##0</c:formatCode>
                <c:ptCount val="8"/>
                <c:pt idx="0">
                  <c:v>12</c:v>
                </c:pt>
                <c:pt idx="1">
                  <c:v>8</c:v>
                </c:pt>
                <c:pt idx="2">
                  <c:v>24</c:v>
                </c:pt>
                <c:pt idx="3">
                  <c:v>10</c:v>
                </c:pt>
                <c:pt idx="4">
                  <c:v>5</c:v>
                </c:pt>
                <c:pt idx="5">
                  <c:v>6</c:v>
                </c:pt>
                <c:pt idx="6">
                  <c:v>12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B-4035-8C7A-41C39A9B7993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13.15'!$Z$93:$Z$100</c:f>
              <c:numCache>
                <c:formatCode>#,##0</c:formatCode>
                <c:ptCount val="8"/>
                <c:pt idx="0">
                  <c:v>24</c:v>
                </c:pt>
                <c:pt idx="1">
                  <c:v>25</c:v>
                </c:pt>
                <c:pt idx="2">
                  <c:v>6</c:v>
                </c:pt>
                <c:pt idx="3">
                  <c:v>14</c:v>
                </c:pt>
                <c:pt idx="4">
                  <c:v>23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B-4035-8C7A-41C39A9B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13.2'!$U$8:$Y$8</c:f>
              <c:numCache>
                <c:formatCode>#,##0</c:formatCode>
                <c:ptCount val="5"/>
                <c:pt idx="1">
                  <c:v>43653.95</c:v>
                </c:pt>
                <c:pt idx="2">
                  <c:v>43862.32</c:v>
                </c:pt>
                <c:pt idx="3">
                  <c:v>41280.660000000003</c:v>
                </c:pt>
                <c:pt idx="4">
                  <c:v>45147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52C-BA25-0E4FFB7DDF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52C-BA25-0E4FFB7DD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13.15'!$V$8:$Z$8</c:f>
              <c:numCache>
                <c:formatCode>#,##0</c:formatCode>
                <c:ptCount val="5"/>
                <c:pt idx="0">
                  <c:v>50818</c:v>
                </c:pt>
                <c:pt idx="1">
                  <c:v>54263.33</c:v>
                </c:pt>
                <c:pt idx="2">
                  <c:v>53200.9</c:v>
                </c:pt>
                <c:pt idx="3">
                  <c:v>58022.91</c:v>
                </c:pt>
                <c:pt idx="4">
                  <c:v>53719.82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0-4FFD-9E82-39C3B7E5AC4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0-4FFD-9E82-39C3B7E5A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13.16'!$U$4:$Y$4</c:f>
              <c:numCache>
                <c:formatCode>#,##0</c:formatCode>
                <c:ptCount val="5"/>
                <c:pt idx="1">
                  <c:v>978</c:v>
                </c:pt>
                <c:pt idx="2">
                  <c:v>987</c:v>
                </c:pt>
                <c:pt idx="3">
                  <c:v>1906</c:v>
                </c:pt>
                <c:pt idx="4">
                  <c:v>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C-40ED-BE3C-BB0C7EAEAF9D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13.16'!$U$7:$Y$7</c:f>
              <c:numCache>
                <c:formatCode>#,##0</c:formatCode>
                <c:ptCount val="5"/>
                <c:pt idx="1">
                  <c:v>697</c:v>
                </c:pt>
                <c:pt idx="2">
                  <c:v>690</c:v>
                </c:pt>
                <c:pt idx="3">
                  <c:v>1348</c:v>
                </c:pt>
                <c:pt idx="4">
                  <c:v>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C-40ED-BE3C-BB0C7EAEAF9D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13.16'!$U$11:$Y$11</c:f>
              <c:numCache>
                <c:formatCode>#,##0</c:formatCode>
                <c:ptCount val="5"/>
                <c:pt idx="1">
                  <c:v>952</c:v>
                </c:pt>
                <c:pt idx="2">
                  <c:v>960</c:v>
                </c:pt>
                <c:pt idx="3">
                  <c:v>1866</c:v>
                </c:pt>
                <c:pt idx="4">
                  <c:v>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C-40ED-BE3C-BB0C7EAEAF9D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13.16'!$U$12:$Y$12</c:f>
              <c:numCache>
                <c:formatCode>#,##0</c:formatCode>
                <c:ptCount val="5"/>
                <c:pt idx="1">
                  <c:v>26</c:v>
                </c:pt>
                <c:pt idx="2">
                  <c:v>27</c:v>
                </c:pt>
                <c:pt idx="3">
                  <c:v>37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DC-40ED-BE3C-BB0C7EAE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8.9528795811518319E-2</c:v>
                </c:pt>
                <c:pt idx="1">
                  <c:v>7.4345549738219899E-2</c:v>
                </c:pt>
                <c:pt idx="2">
                  <c:v>2.0942408376963353E-3</c:v>
                </c:pt>
                <c:pt idx="3">
                  <c:v>6.8062827225130887E-3</c:v>
                </c:pt>
                <c:pt idx="4">
                  <c:v>2.8795811518324606E-2</c:v>
                </c:pt>
                <c:pt idx="5">
                  <c:v>3.4031413612565446E-2</c:v>
                </c:pt>
                <c:pt idx="6">
                  <c:v>7.3298429319371722E-2</c:v>
                </c:pt>
                <c:pt idx="7">
                  <c:v>0.14659685863874344</c:v>
                </c:pt>
                <c:pt idx="8">
                  <c:v>1.3089005235602094E-2</c:v>
                </c:pt>
                <c:pt idx="9">
                  <c:v>4.1884816753926706E-3</c:v>
                </c:pt>
                <c:pt idx="10">
                  <c:v>7.3298429319371729E-3</c:v>
                </c:pt>
                <c:pt idx="11">
                  <c:v>2.617801047120419E-3</c:v>
                </c:pt>
                <c:pt idx="12">
                  <c:v>2.0942408376963352E-2</c:v>
                </c:pt>
                <c:pt idx="13">
                  <c:v>3.7172774869109949E-2</c:v>
                </c:pt>
                <c:pt idx="14">
                  <c:v>0.12041884816753927</c:v>
                </c:pt>
                <c:pt idx="15">
                  <c:v>0.10261780104712041</c:v>
                </c:pt>
                <c:pt idx="16">
                  <c:v>5.8638743455497383E-2</c:v>
                </c:pt>
                <c:pt idx="17">
                  <c:v>5.6020942408376961E-2</c:v>
                </c:pt>
                <c:pt idx="18">
                  <c:v>0.11937172774869111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9-4FF2-8117-F2C26685FD7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9-4FF2-8117-F2C26685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13.16'!$Y$44:$Y$60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41</c:v>
                </c:pt>
                <c:pt idx="3">
                  <c:v>79</c:v>
                </c:pt>
                <c:pt idx="4">
                  <c:v>102</c:v>
                </c:pt>
                <c:pt idx="5">
                  <c:v>99</c:v>
                </c:pt>
                <c:pt idx="6">
                  <c:v>108</c:v>
                </c:pt>
                <c:pt idx="7">
                  <c:v>105</c:v>
                </c:pt>
                <c:pt idx="8">
                  <c:v>91</c:v>
                </c:pt>
                <c:pt idx="9">
                  <c:v>77</c:v>
                </c:pt>
                <c:pt idx="10">
                  <c:v>75</c:v>
                </c:pt>
                <c:pt idx="11">
                  <c:v>45</c:v>
                </c:pt>
                <c:pt idx="12">
                  <c:v>24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D-4EC1-8AD8-9E4F4F541606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13.16'!$Y$63:$Y$79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29</c:v>
                </c:pt>
                <c:pt idx="3">
                  <c:v>88</c:v>
                </c:pt>
                <c:pt idx="4">
                  <c:v>102</c:v>
                </c:pt>
                <c:pt idx="5">
                  <c:v>127</c:v>
                </c:pt>
                <c:pt idx="6">
                  <c:v>89</c:v>
                </c:pt>
                <c:pt idx="7">
                  <c:v>61</c:v>
                </c:pt>
                <c:pt idx="8">
                  <c:v>63</c:v>
                </c:pt>
                <c:pt idx="9">
                  <c:v>62</c:v>
                </c:pt>
                <c:pt idx="10">
                  <c:v>35</c:v>
                </c:pt>
                <c:pt idx="11">
                  <c:v>30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D-4EC1-8AD8-9E4F4F54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13.16'!$Y$83:$Y$90</c:f>
              <c:numCache>
                <c:formatCode>#,##0</c:formatCode>
                <c:ptCount val="8"/>
                <c:pt idx="0">
                  <c:v>44</c:v>
                </c:pt>
                <c:pt idx="1">
                  <c:v>112</c:v>
                </c:pt>
                <c:pt idx="2">
                  <c:v>108</c:v>
                </c:pt>
                <c:pt idx="3">
                  <c:v>90</c:v>
                </c:pt>
                <c:pt idx="4">
                  <c:v>18</c:v>
                </c:pt>
                <c:pt idx="5">
                  <c:v>10</c:v>
                </c:pt>
                <c:pt idx="6">
                  <c:v>50</c:v>
                </c:pt>
                <c:pt idx="7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F-402D-AA82-298A407C6735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13.16'!$Y$93:$Y$100</c:f>
              <c:numCache>
                <c:formatCode>#,##0</c:formatCode>
                <c:ptCount val="8"/>
                <c:pt idx="0">
                  <c:v>31</c:v>
                </c:pt>
                <c:pt idx="1">
                  <c:v>94</c:v>
                </c:pt>
                <c:pt idx="2">
                  <c:v>12</c:v>
                </c:pt>
                <c:pt idx="3">
                  <c:v>111</c:v>
                </c:pt>
                <c:pt idx="4">
                  <c:v>70</c:v>
                </c:pt>
                <c:pt idx="5">
                  <c:v>31</c:v>
                </c:pt>
                <c:pt idx="6">
                  <c:v>7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F-402D-AA82-298A407C6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13.16'!$U$8:$Y$8</c:f>
              <c:numCache>
                <c:formatCode>#,##0</c:formatCode>
                <c:ptCount val="5"/>
                <c:pt idx="1">
                  <c:v>49079</c:v>
                </c:pt>
                <c:pt idx="2">
                  <c:v>54277.04</c:v>
                </c:pt>
                <c:pt idx="3">
                  <c:v>39694.080000000002</c:v>
                </c:pt>
                <c:pt idx="4">
                  <c:v>39879.53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1-487D-A362-56DEBD77FE6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1-487D-A362-56DEBD77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13.16'!$V$4:$Z$4</c:f>
              <c:numCache>
                <c:formatCode>#,##0</c:formatCode>
                <c:ptCount val="5"/>
                <c:pt idx="0">
                  <c:v>978</c:v>
                </c:pt>
                <c:pt idx="1">
                  <c:v>987</c:v>
                </c:pt>
                <c:pt idx="2">
                  <c:v>1906</c:v>
                </c:pt>
                <c:pt idx="3">
                  <c:v>1567</c:v>
                </c:pt>
                <c:pt idx="4">
                  <c:v>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982-88A2-2525D91B0C2B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13.16'!$V$7:$Z$7</c:f>
              <c:numCache>
                <c:formatCode>#,##0</c:formatCode>
                <c:ptCount val="5"/>
                <c:pt idx="0">
                  <c:v>697</c:v>
                </c:pt>
                <c:pt idx="1">
                  <c:v>690</c:v>
                </c:pt>
                <c:pt idx="2">
                  <c:v>1348</c:v>
                </c:pt>
                <c:pt idx="3">
                  <c:v>1072</c:v>
                </c:pt>
                <c:pt idx="4">
                  <c:v>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982-88A2-2525D91B0C2B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13.16'!$V$11:$Z$11</c:f>
              <c:numCache>
                <c:formatCode>#,##0</c:formatCode>
                <c:ptCount val="5"/>
                <c:pt idx="0">
                  <c:v>952</c:v>
                </c:pt>
                <c:pt idx="1">
                  <c:v>960</c:v>
                </c:pt>
                <c:pt idx="2">
                  <c:v>1866</c:v>
                </c:pt>
                <c:pt idx="3">
                  <c:v>1528</c:v>
                </c:pt>
                <c:pt idx="4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4-4982-88A2-2525D91B0C2B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13.16'!$V$12:$Z$12</c:f>
              <c:numCache>
                <c:formatCode>#,##0</c:formatCode>
                <c:ptCount val="5"/>
                <c:pt idx="0">
                  <c:v>26</c:v>
                </c:pt>
                <c:pt idx="1">
                  <c:v>27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04-4982-88A2-2525D91B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13.16'!$AB$15:$AB$33</c:f>
              <c:numCache>
                <c:formatCode>0.0%</c:formatCode>
                <c:ptCount val="19"/>
                <c:pt idx="0">
                  <c:v>8.9528795811518319E-2</c:v>
                </c:pt>
                <c:pt idx="1">
                  <c:v>7.4345549738219899E-2</c:v>
                </c:pt>
                <c:pt idx="2">
                  <c:v>2.0942408376963353E-3</c:v>
                </c:pt>
                <c:pt idx="3">
                  <c:v>6.8062827225130887E-3</c:v>
                </c:pt>
                <c:pt idx="4">
                  <c:v>2.8795811518324606E-2</c:v>
                </c:pt>
                <c:pt idx="5">
                  <c:v>3.4031413612565446E-2</c:v>
                </c:pt>
                <c:pt idx="6">
                  <c:v>7.3298429319371722E-2</c:v>
                </c:pt>
                <c:pt idx="7">
                  <c:v>0.14659685863874344</c:v>
                </c:pt>
                <c:pt idx="8">
                  <c:v>1.3089005235602094E-2</c:v>
                </c:pt>
                <c:pt idx="9">
                  <c:v>4.1884816753926706E-3</c:v>
                </c:pt>
                <c:pt idx="10">
                  <c:v>7.3298429319371729E-3</c:v>
                </c:pt>
                <c:pt idx="11">
                  <c:v>2.617801047120419E-3</c:v>
                </c:pt>
                <c:pt idx="12">
                  <c:v>2.0942408376963352E-2</c:v>
                </c:pt>
                <c:pt idx="13">
                  <c:v>3.7172774869109949E-2</c:v>
                </c:pt>
                <c:pt idx="14">
                  <c:v>0.12041884816753927</c:v>
                </c:pt>
                <c:pt idx="15">
                  <c:v>0.10261780104712041</c:v>
                </c:pt>
                <c:pt idx="16">
                  <c:v>5.8638743455497383E-2</c:v>
                </c:pt>
                <c:pt idx="17">
                  <c:v>5.6020942408376961E-2</c:v>
                </c:pt>
                <c:pt idx="18">
                  <c:v>0.11937172774869111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E-437D-B5F9-62BD906ED4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E-437D-B5F9-62BD906ED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13.16'!$Z$44:$Z$60</c:f>
              <c:numCache>
                <c:formatCode>#,##0</c:formatCode>
                <c:ptCount val="17"/>
                <c:pt idx="0">
                  <c:v>0</c:v>
                </c:pt>
                <c:pt idx="1">
                  <c:v>13</c:v>
                </c:pt>
                <c:pt idx="2">
                  <c:v>58</c:v>
                </c:pt>
                <c:pt idx="3">
                  <c:v>110</c:v>
                </c:pt>
                <c:pt idx="4">
                  <c:v>134</c:v>
                </c:pt>
                <c:pt idx="5">
                  <c:v>143</c:v>
                </c:pt>
                <c:pt idx="6">
                  <c:v>114</c:v>
                </c:pt>
                <c:pt idx="7">
                  <c:v>101</c:v>
                </c:pt>
                <c:pt idx="8">
                  <c:v>107</c:v>
                </c:pt>
                <c:pt idx="9">
                  <c:v>104</c:v>
                </c:pt>
                <c:pt idx="10">
                  <c:v>82</c:v>
                </c:pt>
                <c:pt idx="11">
                  <c:v>63</c:v>
                </c:pt>
                <c:pt idx="12">
                  <c:v>21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9-48F1-B2C5-87BEB7A19214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13.16'!$Z$63:$Z$79</c:f>
              <c:numCache>
                <c:formatCode>#,##0</c:formatCode>
                <c:ptCount val="17"/>
                <c:pt idx="0">
                  <c:v>0</c:v>
                </c:pt>
                <c:pt idx="1">
                  <c:v>26</c:v>
                </c:pt>
                <c:pt idx="2">
                  <c:v>30</c:v>
                </c:pt>
                <c:pt idx="3">
                  <c:v>86</c:v>
                </c:pt>
                <c:pt idx="4">
                  <c:v>122</c:v>
                </c:pt>
                <c:pt idx="5">
                  <c:v>136</c:v>
                </c:pt>
                <c:pt idx="6">
                  <c:v>110</c:v>
                </c:pt>
                <c:pt idx="7">
                  <c:v>69</c:v>
                </c:pt>
                <c:pt idx="8">
                  <c:v>84</c:v>
                </c:pt>
                <c:pt idx="9">
                  <c:v>92</c:v>
                </c:pt>
                <c:pt idx="10">
                  <c:v>58</c:v>
                </c:pt>
                <c:pt idx="11">
                  <c:v>28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9-48F1-B2C5-87BEB7A1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13.16'!$Z$83:$Z$90</c:f>
              <c:numCache>
                <c:formatCode>#,##0</c:formatCode>
                <c:ptCount val="8"/>
                <c:pt idx="0">
                  <c:v>54</c:v>
                </c:pt>
                <c:pt idx="1">
                  <c:v>169</c:v>
                </c:pt>
                <c:pt idx="2">
                  <c:v>117</c:v>
                </c:pt>
                <c:pt idx="3">
                  <c:v>97</c:v>
                </c:pt>
                <c:pt idx="4">
                  <c:v>22</c:v>
                </c:pt>
                <c:pt idx="5">
                  <c:v>6</c:v>
                </c:pt>
                <c:pt idx="6">
                  <c:v>41</c:v>
                </c:pt>
                <c:pt idx="7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1-4E1B-9970-F22E4E29CAE3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13.16'!$Z$93:$Z$100</c:f>
              <c:numCache>
                <c:formatCode>#,##0</c:formatCode>
                <c:ptCount val="8"/>
                <c:pt idx="0">
                  <c:v>46</c:v>
                </c:pt>
                <c:pt idx="1">
                  <c:v>119</c:v>
                </c:pt>
                <c:pt idx="2">
                  <c:v>21</c:v>
                </c:pt>
                <c:pt idx="3">
                  <c:v>115</c:v>
                </c:pt>
                <c:pt idx="4">
                  <c:v>75</c:v>
                </c:pt>
                <c:pt idx="5">
                  <c:v>33</c:v>
                </c:pt>
                <c:pt idx="6">
                  <c:v>7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1-4E1B-9970-F22E4E29C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13.2'!$V$4:$Z$4</c:f>
              <c:numCache>
                <c:formatCode>#,##0</c:formatCode>
                <c:ptCount val="5"/>
                <c:pt idx="0">
                  <c:v>2294</c:v>
                </c:pt>
                <c:pt idx="1">
                  <c:v>2730</c:v>
                </c:pt>
                <c:pt idx="2">
                  <c:v>3513</c:v>
                </c:pt>
                <c:pt idx="3">
                  <c:v>2960</c:v>
                </c:pt>
                <c:pt idx="4">
                  <c:v>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8-4ECD-A1E6-F2E80113DABC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13.2'!$V$7:$Z$7</c:f>
              <c:numCache>
                <c:formatCode>#,##0</c:formatCode>
                <c:ptCount val="5"/>
                <c:pt idx="0">
                  <c:v>1513</c:v>
                </c:pt>
                <c:pt idx="1">
                  <c:v>1800</c:v>
                </c:pt>
                <c:pt idx="2">
                  <c:v>2362</c:v>
                </c:pt>
                <c:pt idx="3">
                  <c:v>2033</c:v>
                </c:pt>
                <c:pt idx="4">
                  <c:v>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8-4ECD-A1E6-F2E80113DABC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13.2'!$V$11:$Z$11</c:f>
              <c:numCache>
                <c:formatCode>#,##0</c:formatCode>
                <c:ptCount val="5"/>
                <c:pt idx="0">
                  <c:v>2216</c:v>
                </c:pt>
                <c:pt idx="1">
                  <c:v>2639</c:v>
                </c:pt>
                <c:pt idx="2">
                  <c:v>3374</c:v>
                </c:pt>
                <c:pt idx="3">
                  <c:v>2856</c:v>
                </c:pt>
                <c:pt idx="4">
                  <c:v>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F8-4ECD-A1E6-F2E80113DABC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13.2'!$V$12:$Z$12</c:f>
              <c:numCache>
                <c:formatCode>#,##0</c:formatCode>
                <c:ptCount val="5"/>
                <c:pt idx="0">
                  <c:v>84</c:v>
                </c:pt>
                <c:pt idx="1">
                  <c:v>91</c:v>
                </c:pt>
                <c:pt idx="2">
                  <c:v>138</c:v>
                </c:pt>
                <c:pt idx="3">
                  <c:v>105</c:v>
                </c:pt>
                <c:pt idx="4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F8-4ECD-A1E6-F2E80113D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13.16'!$V$8:$Z$8</c:f>
              <c:numCache>
                <c:formatCode>#,##0</c:formatCode>
                <c:ptCount val="5"/>
                <c:pt idx="0">
                  <c:v>49079</c:v>
                </c:pt>
                <c:pt idx="1">
                  <c:v>54277.04</c:v>
                </c:pt>
                <c:pt idx="2">
                  <c:v>39694.080000000002</c:v>
                </c:pt>
                <c:pt idx="3">
                  <c:v>39879.53</c:v>
                </c:pt>
                <c:pt idx="4">
                  <c:v>25942.42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C-487F-971B-A48D0A83F1A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C-487F-971B-A48D0A83F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13.17'!$U$4:$Y$4</c:f>
              <c:numCache>
                <c:formatCode>#,##0</c:formatCode>
                <c:ptCount val="5"/>
                <c:pt idx="1">
                  <c:v>563</c:v>
                </c:pt>
                <c:pt idx="2">
                  <c:v>688</c:v>
                </c:pt>
                <c:pt idx="3">
                  <c:v>742</c:v>
                </c:pt>
                <c:pt idx="4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587-A41A-31905C1BFE64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13.17'!$U$7:$Y$7</c:f>
              <c:numCache>
                <c:formatCode>#,##0</c:formatCode>
                <c:ptCount val="5"/>
                <c:pt idx="1">
                  <c:v>413</c:v>
                </c:pt>
                <c:pt idx="2">
                  <c:v>519</c:v>
                </c:pt>
                <c:pt idx="3">
                  <c:v>562</c:v>
                </c:pt>
                <c:pt idx="4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587-A41A-31905C1BFE64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13.17'!$U$11:$Y$11</c:f>
              <c:numCache>
                <c:formatCode>#,##0</c:formatCode>
                <c:ptCount val="5"/>
                <c:pt idx="1">
                  <c:v>556</c:v>
                </c:pt>
                <c:pt idx="2">
                  <c:v>680</c:v>
                </c:pt>
                <c:pt idx="3">
                  <c:v>731</c:v>
                </c:pt>
                <c:pt idx="4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2-4587-A41A-31905C1BFE64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13.17'!$U$12:$Y$12</c:f>
              <c:numCache>
                <c:formatCode>#,##0</c:formatCode>
                <c:ptCount val="5"/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42-4587-A41A-31905C1B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0.27083333333333331</c:v>
                </c:pt>
                <c:pt idx="5">
                  <c:v>0</c:v>
                </c:pt>
                <c:pt idx="6">
                  <c:v>5.5555555555555552E-2</c:v>
                </c:pt>
                <c:pt idx="7">
                  <c:v>3.125E-2</c:v>
                </c:pt>
                <c:pt idx="8">
                  <c:v>8.6805555555555559E-3</c:v>
                </c:pt>
                <c:pt idx="9">
                  <c:v>0</c:v>
                </c:pt>
                <c:pt idx="10">
                  <c:v>6.7708333333333329E-2</c:v>
                </c:pt>
                <c:pt idx="11">
                  <c:v>0</c:v>
                </c:pt>
                <c:pt idx="12">
                  <c:v>0</c:v>
                </c:pt>
                <c:pt idx="13">
                  <c:v>1.7361111111111112E-2</c:v>
                </c:pt>
                <c:pt idx="14">
                  <c:v>0.13715277777777779</c:v>
                </c:pt>
                <c:pt idx="15">
                  <c:v>3.2986111111111112E-2</c:v>
                </c:pt>
                <c:pt idx="16">
                  <c:v>0.1579861111111111</c:v>
                </c:pt>
                <c:pt idx="17">
                  <c:v>0</c:v>
                </c:pt>
                <c:pt idx="18">
                  <c:v>1.0416666666666666E-2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C-4460-92CA-BED646D00B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C-4460-92CA-BED646D0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21</c:v>
                </c:pt>
                <c:pt idx="4">
                  <c:v>53</c:v>
                </c:pt>
                <c:pt idx="5">
                  <c:v>44</c:v>
                </c:pt>
                <c:pt idx="6">
                  <c:v>45</c:v>
                </c:pt>
                <c:pt idx="7">
                  <c:v>43</c:v>
                </c:pt>
                <c:pt idx="8">
                  <c:v>45</c:v>
                </c:pt>
                <c:pt idx="9">
                  <c:v>31</c:v>
                </c:pt>
                <c:pt idx="10">
                  <c:v>19</c:v>
                </c:pt>
                <c:pt idx="11">
                  <c:v>16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3-4593-8B88-B8D2D78A75C9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12</c:v>
                </c:pt>
                <c:pt idx="4">
                  <c:v>48</c:v>
                </c:pt>
                <c:pt idx="5">
                  <c:v>54</c:v>
                </c:pt>
                <c:pt idx="6">
                  <c:v>65</c:v>
                </c:pt>
                <c:pt idx="7">
                  <c:v>55</c:v>
                </c:pt>
                <c:pt idx="8">
                  <c:v>39</c:v>
                </c:pt>
                <c:pt idx="9">
                  <c:v>41</c:v>
                </c:pt>
                <c:pt idx="10">
                  <c:v>33</c:v>
                </c:pt>
                <c:pt idx="11">
                  <c:v>8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3-4593-8B88-B8D2D78A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13.17'!$Y$83:$Y$90</c:f>
              <c:numCache>
                <c:formatCode>#,##0</c:formatCode>
                <c:ptCount val="8"/>
                <c:pt idx="0">
                  <c:v>17</c:v>
                </c:pt>
                <c:pt idx="1">
                  <c:v>36</c:v>
                </c:pt>
                <c:pt idx="2">
                  <c:v>18</c:v>
                </c:pt>
                <c:pt idx="3">
                  <c:v>80</c:v>
                </c:pt>
                <c:pt idx="4">
                  <c:v>14</c:v>
                </c:pt>
                <c:pt idx="5">
                  <c:v>5</c:v>
                </c:pt>
                <c:pt idx="6">
                  <c:v>8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E-4D40-A526-EC6BF6C20CCB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13.17'!$Y$93:$Y$100</c:f>
              <c:numCache>
                <c:formatCode>#,##0</c:formatCode>
                <c:ptCount val="8"/>
                <c:pt idx="0">
                  <c:v>13</c:v>
                </c:pt>
                <c:pt idx="1">
                  <c:v>54</c:v>
                </c:pt>
                <c:pt idx="2">
                  <c:v>7</c:v>
                </c:pt>
                <c:pt idx="3">
                  <c:v>121</c:v>
                </c:pt>
                <c:pt idx="4">
                  <c:v>39</c:v>
                </c:pt>
                <c:pt idx="5">
                  <c:v>12</c:v>
                </c:pt>
                <c:pt idx="6">
                  <c:v>0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E-4D40-A526-EC6BF6C2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13.17'!$U$8:$Y$8</c:f>
              <c:numCache>
                <c:formatCode>#,##0</c:formatCode>
                <c:ptCount val="5"/>
                <c:pt idx="1">
                  <c:v>33355.46</c:v>
                </c:pt>
                <c:pt idx="2">
                  <c:v>28341.18</c:v>
                </c:pt>
                <c:pt idx="3">
                  <c:v>30730.91</c:v>
                </c:pt>
                <c:pt idx="4">
                  <c:v>30987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7-4935-91F3-43BFF67F0DC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7-4935-91F3-43BFF67F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13.17'!$V$4:$Z$4</c:f>
              <c:numCache>
                <c:formatCode>#,##0</c:formatCode>
                <c:ptCount val="5"/>
                <c:pt idx="0">
                  <c:v>563</c:v>
                </c:pt>
                <c:pt idx="1">
                  <c:v>688</c:v>
                </c:pt>
                <c:pt idx="2">
                  <c:v>742</c:v>
                </c:pt>
                <c:pt idx="3">
                  <c:v>718</c:v>
                </c:pt>
                <c:pt idx="4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4C-BCF5-89B0195F0EFF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13.17'!$V$7:$Z$7</c:f>
              <c:numCache>
                <c:formatCode>#,##0</c:formatCode>
                <c:ptCount val="5"/>
                <c:pt idx="0">
                  <c:v>413</c:v>
                </c:pt>
                <c:pt idx="1">
                  <c:v>519</c:v>
                </c:pt>
                <c:pt idx="2">
                  <c:v>562</c:v>
                </c:pt>
                <c:pt idx="3">
                  <c:v>596</c:v>
                </c:pt>
                <c:pt idx="4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B4C-BCF5-89B0195F0EFF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13.17'!$V$11:$Z$11</c:f>
              <c:numCache>
                <c:formatCode>#,##0</c:formatCode>
                <c:ptCount val="5"/>
                <c:pt idx="0">
                  <c:v>556</c:v>
                </c:pt>
                <c:pt idx="1">
                  <c:v>680</c:v>
                </c:pt>
                <c:pt idx="2">
                  <c:v>731</c:v>
                </c:pt>
                <c:pt idx="3">
                  <c:v>715</c:v>
                </c:pt>
                <c:pt idx="4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0-4B4C-BCF5-89B0195F0EFF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13.17'!$V$12:$Z$12</c:f>
              <c:numCache>
                <c:formatCode>#,##0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50-4B4C-BCF5-89B0195F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0.27083333333333331</c:v>
                </c:pt>
                <c:pt idx="5">
                  <c:v>0</c:v>
                </c:pt>
                <c:pt idx="6">
                  <c:v>5.5555555555555552E-2</c:v>
                </c:pt>
                <c:pt idx="7">
                  <c:v>3.125E-2</c:v>
                </c:pt>
                <c:pt idx="8">
                  <c:v>8.6805555555555559E-3</c:v>
                </c:pt>
                <c:pt idx="9">
                  <c:v>0</c:v>
                </c:pt>
                <c:pt idx="10">
                  <c:v>6.7708333333333329E-2</c:v>
                </c:pt>
                <c:pt idx="11">
                  <c:v>0</c:v>
                </c:pt>
                <c:pt idx="12">
                  <c:v>0</c:v>
                </c:pt>
                <c:pt idx="13">
                  <c:v>1.7361111111111112E-2</c:v>
                </c:pt>
                <c:pt idx="14">
                  <c:v>0.13715277777777779</c:v>
                </c:pt>
                <c:pt idx="15">
                  <c:v>3.2986111111111112E-2</c:v>
                </c:pt>
                <c:pt idx="16">
                  <c:v>0.1579861111111111</c:v>
                </c:pt>
                <c:pt idx="17">
                  <c:v>0</c:v>
                </c:pt>
                <c:pt idx="18">
                  <c:v>1.0416666666666666E-2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D-49A3-8CD1-ED20675B179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4D-49A3-8CD1-ED20675B1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13.17'!$Z$44:$Z$60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15</c:v>
                </c:pt>
                <c:pt idx="4">
                  <c:v>50</c:v>
                </c:pt>
                <c:pt idx="5">
                  <c:v>35</c:v>
                </c:pt>
                <c:pt idx="6">
                  <c:v>32</c:v>
                </c:pt>
                <c:pt idx="7">
                  <c:v>36</c:v>
                </c:pt>
                <c:pt idx="8">
                  <c:v>29</c:v>
                </c:pt>
                <c:pt idx="9">
                  <c:v>26</c:v>
                </c:pt>
                <c:pt idx="10">
                  <c:v>14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8-4D1B-8B49-8A6898BB7CC6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26</c:v>
                </c:pt>
                <c:pt idx="4">
                  <c:v>42</c:v>
                </c:pt>
                <c:pt idx="5">
                  <c:v>42</c:v>
                </c:pt>
                <c:pt idx="6">
                  <c:v>57</c:v>
                </c:pt>
                <c:pt idx="7">
                  <c:v>32</c:v>
                </c:pt>
                <c:pt idx="8">
                  <c:v>32</c:v>
                </c:pt>
                <c:pt idx="9">
                  <c:v>31</c:v>
                </c:pt>
                <c:pt idx="10">
                  <c:v>24</c:v>
                </c:pt>
                <c:pt idx="11">
                  <c:v>8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8-4D1B-8B49-8A6898BB7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13.17'!$Z$83:$Z$90</c:f>
              <c:numCache>
                <c:formatCode>#,##0</c:formatCode>
                <c:ptCount val="8"/>
                <c:pt idx="0">
                  <c:v>20</c:v>
                </c:pt>
                <c:pt idx="1">
                  <c:v>33</c:v>
                </c:pt>
                <c:pt idx="2">
                  <c:v>31</c:v>
                </c:pt>
                <c:pt idx="3">
                  <c:v>57</c:v>
                </c:pt>
                <c:pt idx="4">
                  <c:v>8</c:v>
                </c:pt>
                <c:pt idx="5">
                  <c:v>5</c:v>
                </c:pt>
                <c:pt idx="6">
                  <c:v>8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5-4797-BB7F-B000D4D658FE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13.17'!$Z$93:$Z$100</c:f>
              <c:numCache>
                <c:formatCode>#,##0</c:formatCode>
                <c:ptCount val="8"/>
                <c:pt idx="0">
                  <c:v>9</c:v>
                </c:pt>
                <c:pt idx="1">
                  <c:v>61</c:v>
                </c:pt>
                <c:pt idx="2">
                  <c:v>3</c:v>
                </c:pt>
                <c:pt idx="3">
                  <c:v>88</c:v>
                </c:pt>
                <c:pt idx="4">
                  <c:v>33</c:v>
                </c:pt>
                <c:pt idx="5">
                  <c:v>4</c:v>
                </c:pt>
                <c:pt idx="6">
                  <c:v>0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797-BB7F-B000D4D6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13.2'!$AB$15:$AB$33</c:f>
              <c:numCache>
                <c:formatCode>0.0%</c:formatCode>
                <c:ptCount val="19"/>
                <c:pt idx="0">
                  <c:v>5.5667724257282954E-2</c:v>
                </c:pt>
                <c:pt idx="1">
                  <c:v>1.0960484568791463E-2</c:v>
                </c:pt>
                <c:pt idx="2">
                  <c:v>8.9414479376982974E-3</c:v>
                </c:pt>
                <c:pt idx="3">
                  <c:v>5.191808479953851E-3</c:v>
                </c:pt>
                <c:pt idx="4">
                  <c:v>7.1243149697144501E-2</c:v>
                </c:pt>
                <c:pt idx="5">
                  <c:v>1.4998557830977791E-2</c:v>
                </c:pt>
                <c:pt idx="6">
                  <c:v>9.5471589270262475E-2</c:v>
                </c:pt>
                <c:pt idx="7">
                  <c:v>6.9512546870493228E-2</c:v>
                </c:pt>
                <c:pt idx="8">
                  <c:v>1.471012402653591E-2</c:v>
                </c:pt>
                <c:pt idx="9">
                  <c:v>2.0190366310931639E-3</c:v>
                </c:pt>
                <c:pt idx="10">
                  <c:v>6.6339775021632538E-3</c:v>
                </c:pt>
                <c:pt idx="11">
                  <c:v>1.1537352177675224E-2</c:v>
                </c:pt>
                <c:pt idx="12">
                  <c:v>1.9036631093164121E-2</c:v>
                </c:pt>
                <c:pt idx="13">
                  <c:v>3.836169599077012E-2</c:v>
                </c:pt>
                <c:pt idx="14">
                  <c:v>0.18344389962503604</c:v>
                </c:pt>
                <c:pt idx="15">
                  <c:v>0.12229593308335737</c:v>
                </c:pt>
                <c:pt idx="16">
                  <c:v>0.19930775886933949</c:v>
                </c:pt>
                <c:pt idx="17">
                  <c:v>5.7686760888376121E-3</c:v>
                </c:pt>
                <c:pt idx="18">
                  <c:v>3.4612056533025667E-2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5-4D0D-8DB3-66C46AC7721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5-4D0D-8DB3-66C46AC7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13.17'!$V$8:$Z$8</c:f>
              <c:numCache>
                <c:formatCode>#,##0</c:formatCode>
                <c:ptCount val="5"/>
                <c:pt idx="0">
                  <c:v>33355.46</c:v>
                </c:pt>
                <c:pt idx="1">
                  <c:v>28341.18</c:v>
                </c:pt>
                <c:pt idx="2">
                  <c:v>30730.91</c:v>
                </c:pt>
                <c:pt idx="3">
                  <c:v>30987</c:v>
                </c:pt>
                <c:pt idx="4">
                  <c:v>29032.46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8E5-89B8-28DFE9243C6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1-48E5-89B8-28DFE9243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13.2'!$Z$44:$Z$60</c:f>
              <c:numCache>
                <c:formatCode>#,##0</c:formatCode>
                <c:ptCount val="17"/>
                <c:pt idx="0">
                  <c:v>5</c:v>
                </c:pt>
                <c:pt idx="1">
                  <c:v>17</c:v>
                </c:pt>
                <c:pt idx="2">
                  <c:v>84</c:v>
                </c:pt>
                <c:pt idx="3">
                  <c:v>140</c:v>
                </c:pt>
                <c:pt idx="4">
                  <c:v>275</c:v>
                </c:pt>
                <c:pt idx="5">
                  <c:v>289</c:v>
                </c:pt>
                <c:pt idx="6">
                  <c:v>218</c:v>
                </c:pt>
                <c:pt idx="7">
                  <c:v>128</c:v>
                </c:pt>
                <c:pt idx="8">
                  <c:v>172</c:v>
                </c:pt>
                <c:pt idx="9">
                  <c:v>162</c:v>
                </c:pt>
                <c:pt idx="10">
                  <c:v>161</c:v>
                </c:pt>
                <c:pt idx="11">
                  <c:v>111</c:v>
                </c:pt>
                <c:pt idx="12">
                  <c:v>59</c:v>
                </c:pt>
                <c:pt idx="13">
                  <c:v>38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5-4504-8BC6-AD2ADE58D3D2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13.2'!$Z$63:$Z$79</c:f>
              <c:numCache>
                <c:formatCode>#,##0</c:formatCode>
                <c:ptCount val="17"/>
                <c:pt idx="0">
                  <c:v>0</c:v>
                </c:pt>
                <c:pt idx="1">
                  <c:v>26</c:v>
                </c:pt>
                <c:pt idx="2">
                  <c:v>75</c:v>
                </c:pt>
                <c:pt idx="3">
                  <c:v>123</c:v>
                </c:pt>
                <c:pt idx="4">
                  <c:v>248</c:v>
                </c:pt>
                <c:pt idx="5">
                  <c:v>255</c:v>
                </c:pt>
                <c:pt idx="6">
                  <c:v>178</c:v>
                </c:pt>
                <c:pt idx="7">
                  <c:v>101</c:v>
                </c:pt>
                <c:pt idx="8">
                  <c:v>150</c:v>
                </c:pt>
                <c:pt idx="9">
                  <c:v>142</c:v>
                </c:pt>
                <c:pt idx="10">
                  <c:v>132</c:v>
                </c:pt>
                <c:pt idx="11">
                  <c:v>97</c:v>
                </c:pt>
                <c:pt idx="12">
                  <c:v>44</c:v>
                </c:pt>
                <c:pt idx="13">
                  <c:v>17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504-8BC6-AD2ADE58D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13.2'!$Z$83:$Z$90</c:f>
              <c:numCache>
                <c:formatCode>#,##0</c:formatCode>
                <c:ptCount val="8"/>
                <c:pt idx="0">
                  <c:v>118</c:v>
                </c:pt>
                <c:pt idx="1">
                  <c:v>119</c:v>
                </c:pt>
                <c:pt idx="2">
                  <c:v>169</c:v>
                </c:pt>
                <c:pt idx="3">
                  <c:v>248</c:v>
                </c:pt>
                <c:pt idx="4">
                  <c:v>53</c:v>
                </c:pt>
                <c:pt idx="5">
                  <c:v>57</c:v>
                </c:pt>
                <c:pt idx="6">
                  <c:v>58</c:v>
                </c:pt>
                <c:pt idx="7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E-480D-A1B6-DEBD8507BF3B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13.2'!$Z$93:$Z$100</c:f>
              <c:numCache>
                <c:formatCode>#,##0</c:formatCode>
                <c:ptCount val="8"/>
                <c:pt idx="0">
                  <c:v>93</c:v>
                </c:pt>
                <c:pt idx="1">
                  <c:v>223</c:v>
                </c:pt>
                <c:pt idx="2">
                  <c:v>25</c:v>
                </c:pt>
                <c:pt idx="3">
                  <c:v>234</c:v>
                </c:pt>
                <c:pt idx="4">
                  <c:v>180</c:v>
                </c:pt>
                <c:pt idx="5">
                  <c:v>43</c:v>
                </c:pt>
                <c:pt idx="6">
                  <c:v>6</c:v>
                </c:pt>
                <c:pt idx="7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E-480D-A1B6-DEBD8507B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1.500196104065891E-2</c:v>
                </c:pt>
                <c:pt idx="1">
                  <c:v>5.4582298339652243E-3</c:v>
                </c:pt>
                <c:pt idx="2">
                  <c:v>1.3400444502549352E-2</c:v>
                </c:pt>
                <c:pt idx="3">
                  <c:v>6.7655902732383314E-3</c:v>
                </c:pt>
                <c:pt idx="4">
                  <c:v>5.2457837625833441E-2</c:v>
                </c:pt>
                <c:pt idx="5">
                  <c:v>2.1342659171133482E-2</c:v>
                </c:pt>
                <c:pt idx="6">
                  <c:v>9.0142502287880774E-2</c:v>
                </c:pt>
                <c:pt idx="7">
                  <c:v>8.4226696300169962E-2</c:v>
                </c:pt>
                <c:pt idx="8">
                  <c:v>3.1278598509609103E-2</c:v>
                </c:pt>
                <c:pt idx="9">
                  <c:v>1.1243299777748725E-2</c:v>
                </c:pt>
                <c:pt idx="10">
                  <c:v>1.3335076480585698E-2</c:v>
                </c:pt>
                <c:pt idx="11">
                  <c:v>1.3563864557458491E-2</c:v>
                </c:pt>
                <c:pt idx="12">
                  <c:v>5.7327755262125767E-2</c:v>
                </c:pt>
                <c:pt idx="13">
                  <c:v>5.2032945483069686E-2</c:v>
                </c:pt>
                <c:pt idx="14">
                  <c:v>0.11364230618381488</c:v>
                </c:pt>
                <c:pt idx="15">
                  <c:v>8.8214145639952932E-2</c:v>
                </c:pt>
                <c:pt idx="16">
                  <c:v>0.22136880637991893</c:v>
                </c:pt>
                <c:pt idx="17">
                  <c:v>3.3141587135573275E-2</c:v>
                </c:pt>
                <c:pt idx="18">
                  <c:v>5.7523859328016735E-2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0-4B6F-84C1-7761D8A94B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0-4B6F-84C1-7761D8A94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13.2'!$V$8:$Z$8</c:f>
              <c:numCache>
                <c:formatCode>#,##0</c:formatCode>
                <c:ptCount val="5"/>
                <c:pt idx="0">
                  <c:v>43653.95</c:v>
                </c:pt>
                <c:pt idx="1">
                  <c:v>43862.32</c:v>
                </c:pt>
                <c:pt idx="2">
                  <c:v>41280.660000000003</c:v>
                </c:pt>
                <c:pt idx="3">
                  <c:v>45147</c:v>
                </c:pt>
                <c:pt idx="4">
                  <c:v>44649.67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414-AF51-A809ACE2F73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8-4414-AF51-A809ACE2F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13.3'!$U$4:$Y$4</c:f>
              <c:numCache>
                <c:formatCode>#,##0</c:formatCode>
                <c:ptCount val="5"/>
                <c:pt idx="1">
                  <c:v>17</c:v>
                </c:pt>
                <c:pt idx="2">
                  <c:v>29</c:v>
                </c:pt>
                <c:pt idx="3">
                  <c:v>41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7-43C5-8021-F210A73356AC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13.3'!$U$7:$Y$7</c:f>
              <c:numCache>
                <c:formatCode>#,##0</c:formatCode>
                <c:ptCount val="5"/>
                <c:pt idx="1">
                  <c:v>17</c:v>
                </c:pt>
                <c:pt idx="2">
                  <c:v>19</c:v>
                </c:pt>
                <c:pt idx="3">
                  <c:v>33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7-43C5-8021-F210A73356AC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13.3'!$U$11:$Y$11</c:f>
              <c:numCache>
                <c:formatCode>#,##0</c:formatCode>
                <c:ptCount val="5"/>
                <c:pt idx="1">
                  <c:v>21</c:v>
                </c:pt>
                <c:pt idx="2">
                  <c:v>29</c:v>
                </c:pt>
                <c:pt idx="3">
                  <c:v>35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7-43C5-8021-F210A73356AC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13.3'!$U$12:$Y$12</c:f>
              <c:numCache>
                <c:formatCode>#,##0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27-43C5-8021-F210A733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0.68421052631578949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9-4C41-AF05-CDEEF285541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9-4C41-AF05-CDEEF285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88E-ABFB-ACD729AFAF98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9-488E-ABFB-ACD729AFA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13.3'!$Y$83:$Y$90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B-497A-B39B-9B592B16151C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13.3'!$Y$93:$Y$100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B-497A-B39B-9B592B16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13.3'!$U$8:$Y$8</c:f>
              <c:numCache>
                <c:formatCode>#,##0</c:formatCode>
                <c:ptCount val="5"/>
                <c:pt idx="1">
                  <c:v>17774.490000000002</c:v>
                </c:pt>
                <c:pt idx="2">
                  <c:v>7635.97</c:v>
                </c:pt>
                <c:pt idx="3">
                  <c:v>5700</c:v>
                </c:pt>
                <c:pt idx="4">
                  <c:v>21623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8-4476-B5F3-B3AFAD52B14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8-4476-B5F3-B3AFAD52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13.3'!$V$4:$Z$4</c:f>
              <c:numCache>
                <c:formatCode>#,##0</c:formatCode>
                <c:ptCount val="5"/>
                <c:pt idx="0">
                  <c:v>17</c:v>
                </c:pt>
                <c:pt idx="1">
                  <c:v>29</c:v>
                </c:pt>
                <c:pt idx="2">
                  <c:v>41</c:v>
                </c:pt>
                <c:pt idx="3">
                  <c:v>0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D-4FF0-88C6-1C709408D459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13.3'!$V$7:$Z$7</c:f>
              <c:numCache>
                <c:formatCode>#,##0</c:formatCode>
                <c:ptCount val="5"/>
                <c:pt idx="0">
                  <c:v>17</c:v>
                </c:pt>
                <c:pt idx="1">
                  <c:v>19</c:v>
                </c:pt>
                <c:pt idx="2">
                  <c:v>33</c:v>
                </c:pt>
                <c:pt idx="3">
                  <c:v>0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D-4FF0-88C6-1C709408D459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13.3'!$V$11:$Z$11</c:f>
              <c:numCache>
                <c:formatCode>#,##0</c:formatCode>
                <c:ptCount val="5"/>
                <c:pt idx="0">
                  <c:v>21</c:v>
                </c:pt>
                <c:pt idx="1">
                  <c:v>29</c:v>
                </c:pt>
                <c:pt idx="2">
                  <c:v>35</c:v>
                </c:pt>
                <c:pt idx="3">
                  <c:v>0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AD-4FF0-88C6-1C709408D459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13.3'!$V$12:$Z$12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AD-4FF0-88C6-1C709408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13.3'!$AB$15:$AB$33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0.68421052631578949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0.15789473684210525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0-44DA-99A4-5DDCDBC8F54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0-44DA-99A4-5DDCDBC8F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7-459F-9372-8F5C86203A80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7-459F-9372-8F5C86203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13.3'!$Z$83:$Z$90</c:f>
              <c:numCache>
                <c:formatCode>#,##0</c:formatCode>
                <c:ptCount val="8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0-4AA6-86F3-7CCEC758E5D9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13.3'!$Z$93:$Z$100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0-4AA6-86F3-7CCEC758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13.1'!$Y$44:$Y$60</c:f>
              <c:numCache>
                <c:formatCode>#,##0</c:formatCode>
                <c:ptCount val="17"/>
                <c:pt idx="0">
                  <c:v>37</c:v>
                </c:pt>
                <c:pt idx="1">
                  <c:v>298</c:v>
                </c:pt>
                <c:pt idx="2">
                  <c:v>678</c:v>
                </c:pt>
                <c:pt idx="3">
                  <c:v>1229</c:v>
                </c:pt>
                <c:pt idx="4">
                  <c:v>2047</c:v>
                </c:pt>
                <c:pt idx="5">
                  <c:v>1988</c:v>
                </c:pt>
                <c:pt idx="6">
                  <c:v>1511</c:v>
                </c:pt>
                <c:pt idx="7">
                  <c:v>1209</c:v>
                </c:pt>
                <c:pt idx="8">
                  <c:v>1154</c:v>
                </c:pt>
                <c:pt idx="9">
                  <c:v>1016</c:v>
                </c:pt>
                <c:pt idx="10">
                  <c:v>895</c:v>
                </c:pt>
                <c:pt idx="11">
                  <c:v>786</c:v>
                </c:pt>
                <c:pt idx="12">
                  <c:v>431</c:v>
                </c:pt>
                <c:pt idx="13">
                  <c:v>125</c:v>
                </c:pt>
                <c:pt idx="14">
                  <c:v>51</c:v>
                </c:pt>
                <c:pt idx="15">
                  <c:v>8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AEE-AAA9-A8AE5B44D9A1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13.1'!$Y$63:$Y$79</c:f>
              <c:numCache>
                <c:formatCode>#,##0</c:formatCode>
                <c:ptCount val="17"/>
                <c:pt idx="0">
                  <c:v>13</c:v>
                </c:pt>
                <c:pt idx="1">
                  <c:v>326</c:v>
                </c:pt>
                <c:pt idx="2">
                  <c:v>761</c:v>
                </c:pt>
                <c:pt idx="3">
                  <c:v>1285</c:v>
                </c:pt>
                <c:pt idx="4">
                  <c:v>2507</c:v>
                </c:pt>
                <c:pt idx="5">
                  <c:v>2037</c:v>
                </c:pt>
                <c:pt idx="6">
                  <c:v>1435</c:v>
                </c:pt>
                <c:pt idx="7">
                  <c:v>1202</c:v>
                </c:pt>
                <c:pt idx="8">
                  <c:v>1282</c:v>
                </c:pt>
                <c:pt idx="9">
                  <c:v>1150</c:v>
                </c:pt>
                <c:pt idx="10">
                  <c:v>948</c:v>
                </c:pt>
                <c:pt idx="11">
                  <c:v>762</c:v>
                </c:pt>
                <c:pt idx="12">
                  <c:v>352</c:v>
                </c:pt>
                <c:pt idx="13">
                  <c:v>107</c:v>
                </c:pt>
                <c:pt idx="14">
                  <c:v>38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AEE-AAA9-A8AE5B44D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13.3'!$V$8:$Z$8</c:f>
              <c:numCache>
                <c:formatCode>#,##0</c:formatCode>
                <c:ptCount val="5"/>
                <c:pt idx="0">
                  <c:v>17774.490000000002</c:v>
                </c:pt>
                <c:pt idx="1">
                  <c:v>7635.97</c:v>
                </c:pt>
                <c:pt idx="2">
                  <c:v>5700</c:v>
                </c:pt>
                <c:pt idx="3">
                  <c:v>21623</c:v>
                </c:pt>
                <c:pt idx="4">
                  <c:v>5948.2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C-41B9-A4B4-AFD6CA7D815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1B9-A4B4-AFD6CA7D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13.4'!$U$4:$Y$4</c:f>
              <c:numCache>
                <c:formatCode>#,##0</c:formatCode>
                <c:ptCount val="5"/>
                <c:pt idx="1">
                  <c:v>414</c:v>
                </c:pt>
                <c:pt idx="2">
                  <c:v>647</c:v>
                </c:pt>
                <c:pt idx="3">
                  <c:v>608</c:v>
                </c:pt>
                <c:pt idx="4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2-404C-976B-75E6B50834A7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13.4'!$U$7:$Y$7</c:f>
              <c:numCache>
                <c:formatCode>#,##0</c:formatCode>
                <c:ptCount val="5"/>
                <c:pt idx="1">
                  <c:v>271</c:v>
                </c:pt>
                <c:pt idx="2">
                  <c:v>406</c:v>
                </c:pt>
                <c:pt idx="3">
                  <c:v>429</c:v>
                </c:pt>
                <c:pt idx="4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2-404C-976B-75E6B50834A7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13.4'!$U$11:$Y$11</c:f>
              <c:numCache>
                <c:formatCode>#,##0</c:formatCode>
                <c:ptCount val="5"/>
                <c:pt idx="1">
                  <c:v>406</c:v>
                </c:pt>
                <c:pt idx="2">
                  <c:v>629</c:v>
                </c:pt>
                <c:pt idx="3">
                  <c:v>597</c:v>
                </c:pt>
                <c:pt idx="4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2-404C-976B-75E6B50834A7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13.4'!$U$12:$Y$12</c:f>
              <c:numCache>
                <c:formatCode>#,##0</c:formatCode>
                <c:ptCount val="5"/>
                <c:pt idx="1">
                  <c:v>16</c:v>
                </c:pt>
                <c:pt idx="2">
                  <c:v>18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42-404C-976B-75E6B508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3.5000000000000003E-2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1.8749999999999999E-2</c:v>
                </c:pt>
                <c:pt idx="5">
                  <c:v>3.7499999999999999E-3</c:v>
                </c:pt>
                <c:pt idx="6">
                  <c:v>7.7499999999999999E-2</c:v>
                </c:pt>
                <c:pt idx="7">
                  <c:v>1.6250000000000001E-2</c:v>
                </c:pt>
                <c:pt idx="8">
                  <c:v>1.125E-2</c:v>
                </c:pt>
                <c:pt idx="9">
                  <c:v>8.7500000000000008E-3</c:v>
                </c:pt>
                <c:pt idx="10">
                  <c:v>0</c:v>
                </c:pt>
                <c:pt idx="11">
                  <c:v>2.1250000000000002E-2</c:v>
                </c:pt>
                <c:pt idx="12">
                  <c:v>5.8749999999999997E-2</c:v>
                </c:pt>
                <c:pt idx="13">
                  <c:v>3.2500000000000001E-2</c:v>
                </c:pt>
                <c:pt idx="14">
                  <c:v>0.16500000000000001</c:v>
                </c:pt>
                <c:pt idx="15">
                  <c:v>0.14499999999999999</c:v>
                </c:pt>
                <c:pt idx="16">
                  <c:v>0.24374999999999999</c:v>
                </c:pt>
                <c:pt idx="17">
                  <c:v>5.0000000000000001E-3</c:v>
                </c:pt>
                <c:pt idx="18">
                  <c:v>0.11625000000000001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B-4730-A9BE-EC50F846B3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B-4730-A9BE-EC50F846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13.4'!$Y$44:$Y$60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25</c:v>
                </c:pt>
                <c:pt idx="4">
                  <c:v>43</c:v>
                </c:pt>
                <c:pt idx="5">
                  <c:v>42</c:v>
                </c:pt>
                <c:pt idx="6">
                  <c:v>49</c:v>
                </c:pt>
                <c:pt idx="7">
                  <c:v>39</c:v>
                </c:pt>
                <c:pt idx="8">
                  <c:v>35</c:v>
                </c:pt>
                <c:pt idx="9">
                  <c:v>31</c:v>
                </c:pt>
                <c:pt idx="10">
                  <c:v>29</c:v>
                </c:pt>
                <c:pt idx="11">
                  <c:v>19</c:v>
                </c:pt>
                <c:pt idx="12">
                  <c:v>14</c:v>
                </c:pt>
                <c:pt idx="13">
                  <c:v>0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5-4806-A8B0-EDED6E831C92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13.4'!$Y$63:$Y$79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10</c:v>
                </c:pt>
                <c:pt idx="3">
                  <c:v>32</c:v>
                </c:pt>
                <c:pt idx="4">
                  <c:v>45</c:v>
                </c:pt>
                <c:pt idx="5">
                  <c:v>39</c:v>
                </c:pt>
                <c:pt idx="6">
                  <c:v>33</c:v>
                </c:pt>
                <c:pt idx="7">
                  <c:v>53</c:v>
                </c:pt>
                <c:pt idx="8">
                  <c:v>33</c:v>
                </c:pt>
                <c:pt idx="9">
                  <c:v>44</c:v>
                </c:pt>
                <c:pt idx="10">
                  <c:v>32</c:v>
                </c:pt>
                <c:pt idx="11">
                  <c:v>16</c:v>
                </c:pt>
                <c:pt idx="12">
                  <c:v>4</c:v>
                </c:pt>
                <c:pt idx="13">
                  <c:v>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5-4806-A8B0-EDED6E83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13.4'!$Y$83:$Y$90</c:f>
              <c:numCache>
                <c:formatCode>#,##0</c:formatCode>
                <c:ptCount val="8"/>
                <c:pt idx="0">
                  <c:v>25</c:v>
                </c:pt>
                <c:pt idx="1">
                  <c:v>28</c:v>
                </c:pt>
                <c:pt idx="2">
                  <c:v>7</c:v>
                </c:pt>
                <c:pt idx="3">
                  <c:v>65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1-4839-AD34-BD4660272E9B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13.4'!$Y$93:$Y$100</c:f>
              <c:numCache>
                <c:formatCode>#,##0</c:formatCode>
                <c:ptCount val="8"/>
                <c:pt idx="0">
                  <c:v>27</c:v>
                </c:pt>
                <c:pt idx="1">
                  <c:v>54</c:v>
                </c:pt>
                <c:pt idx="2">
                  <c:v>0</c:v>
                </c:pt>
                <c:pt idx="3">
                  <c:v>67</c:v>
                </c:pt>
                <c:pt idx="4">
                  <c:v>19</c:v>
                </c:pt>
                <c:pt idx="5">
                  <c:v>5</c:v>
                </c:pt>
                <c:pt idx="6">
                  <c:v>0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1-4839-AD34-BD466027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13.4'!$U$8:$Y$8</c:f>
              <c:numCache>
                <c:formatCode>#,##0</c:formatCode>
                <c:ptCount val="5"/>
                <c:pt idx="1">
                  <c:v>32255</c:v>
                </c:pt>
                <c:pt idx="2">
                  <c:v>26949.759999999998</c:v>
                </c:pt>
                <c:pt idx="3">
                  <c:v>27953.15</c:v>
                </c:pt>
                <c:pt idx="4">
                  <c:v>27971.5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F56-BE5F-0A9C9D763AF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F-4F56-BE5F-0A9C9D76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13.4'!$V$4:$Z$4</c:f>
              <c:numCache>
                <c:formatCode>#,##0</c:formatCode>
                <c:ptCount val="5"/>
                <c:pt idx="0">
                  <c:v>414</c:v>
                </c:pt>
                <c:pt idx="1">
                  <c:v>647</c:v>
                </c:pt>
                <c:pt idx="2">
                  <c:v>608</c:v>
                </c:pt>
                <c:pt idx="3">
                  <c:v>715</c:v>
                </c:pt>
                <c:pt idx="4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3-4804-98DB-A9A2AB122564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13.4'!$V$7:$Z$7</c:f>
              <c:numCache>
                <c:formatCode>#,##0</c:formatCode>
                <c:ptCount val="5"/>
                <c:pt idx="0">
                  <c:v>271</c:v>
                </c:pt>
                <c:pt idx="1">
                  <c:v>406</c:v>
                </c:pt>
                <c:pt idx="2">
                  <c:v>429</c:v>
                </c:pt>
                <c:pt idx="3">
                  <c:v>488</c:v>
                </c:pt>
                <c:pt idx="4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3-4804-98DB-A9A2AB122564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13.4'!$V$11:$Z$11</c:f>
              <c:numCache>
                <c:formatCode>#,##0</c:formatCode>
                <c:ptCount val="5"/>
                <c:pt idx="0">
                  <c:v>406</c:v>
                </c:pt>
                <c:pt idx="1">
                  <c:v>629</c:v>
                </c:pt>
                <c:pt idx="2">
                  <c:v>597</c:v>
                </c:pt>
                <c:pt idx="3">
                  <c:v>697</c:v>
                </c:pt>
                <c:pt idx="4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3-4804-98DB-A9A2AB122564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13.4'!$V$12:$Z$12</c:f>
              <c:numCache>
                <c:formatCode>#,##0</c:formatCode>
                <c:ptCount val="5"/>
                <c:pt idx="0">
                  <c:v>16</c:v>
                </c:pt>
                <c:pt idx="1">
                  <c:v>18</c:v>
                </c:pt>
                <c:pt idx="2">
                  <c:v>15</c:v>
                </c:pt>
                <c:pt idx="3">
                  <c:v>14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3-4804-98DB-A9A2AB122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13.4'!$AB$15:$AB$33</c:f>
              <c:numCache>
                <c:formatCode>0.0%</c:formatCode>
                <c:ptCount val="19"/>
                <c:pt idx="0">
                  <c:v>3.5000000000000003E-2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1.8749999999999999E-2</c:v>
                </c:pt>
                <c:pt idx="5">
                  <c:v>3.7499999999999999E-3</c:v>
                </c:pt>
                <c:pt idx="6">
                  <c:v>7.7499999999999999E-2</c:v>
                </c:pt>
                <c:pt idx="7">
                  <c:v>1.6250000000000001E-2</c:v>
                </c:pt>
                <c:pt idx="8">
                  <c:v>1.125E-2</c:v>
                </c:pt>
                <c:pt idx="9">
                  <c:v>8.7500000000000008E-3</c:v>
                </c:pt>
                <c:pt idx="10">
                  <c:v>0</c:v>
                </c:pt>
                <c:pt idx="11">
                  <c:v>2.1250000000000002E-2</c:v>
                </c:pt>
                <c:pt idx="12">
                  <c:v>5.8749999999999997E-2</c:v>
                </c:pt>
                <c:pt idx="13">
                  <c:v>3.2500000000000001E-2</c:v>
                </c:pt>
                <c:pt idx="14">
                  <c:v>0.16500000000000001</c:v>
                </c:pt>
                <c:pt idx="15">
                  <c:v>0.14499999999999999</c:v>
                </c:pt>
                <c:pt idx="16">
                  <c:v>0.24374999999999999</c:v>
                </c:pt>
                <c:pt idx="17">
                  <c:v>5.0000000000000001E-3</c:v>
                </c:pt>
                <c:pt idx="18">
                  <c:v>0.11625000000000001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7-48F6-A83D-A84DE29A19A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7-48F6-A83D-A84DE29A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26</c:v>
                </c:pt>
                <c:pt idx="4">
                  <c:v>45</c:v>
                </c:pt>
                <c:pt idx="5">
                  <c:v>45</c:v>
                </c:pt>
                <c:pt idx="6">
                  <c:v>63</c:v>
                </c:pt>
                <c:pt idx="7">
                  <c:v>50</c:v>
                </c:pt>
                <c:pt idx="8">
                  <c:v>35</c:v>
                </c:pt>
                <c:pt idx="9">
                  <c:v>36</c:v>
                </c:pt>
                <c:pt idx="10">
                  <c:v>38</c:v>
                </c:pt>
                <c:pt idx="11">
                  <c:v>20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F-49BD-8220-61399DFBD99C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35</c:v>
                </c:pt>
                <c:pt idx="4">
                  <c:v>60</c:v>
                </c:pt>
                <c:pt idx="5">
                  <c:v>51</c:v>
                </c:pt>
                <c:pt idx="6">
                  <c:v>52</c:v>
                </c:pt>
                <c:pt idx="7">
                  <c:v>37</c:v>
                </c:pt>
                <c:pt idx="8">
                  <c:v>41</c:v>
                </c:pt>
                <c:pt idx="9">
                  <c:v>58</c:v>
                </c:pt>
                <c:pt idx="10">
                  <c:v>32</c:v>
                </c:pt>
                <c:pt idx="11">
                  <c:v>26</c:v>
                </c:pt>
                <c:pt idx="12">
                  <c:v>7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F-49BD-8220-61399DFB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13.4'!$Z$83:$Z$90</c:f>
              <c:numCache>
                <c:formatCode>#,##0</c:formatCode>
                <c:ptCount val="8"/>
                <c:pt idx="0">
                  <c:v>22</c:v>
                </c:pt>
                <c:pt idx="1">
                  <c:v>38</c:v>
                </c:pt>
                <c:pt idx="2">
                  <c:v>13</c:v>
                </c:pt>
                <c:pt idx="3">
                  <c:v>55</c:v>
                </c:pt>
                <c:pt idx="4">
                  <c:v>7</c:v>
                </c:pt>
                <c:pt idx="5">
                  <c:v>11</c:v>
                </c:pt>
                <c:pt idx="6">
                  <c:v>14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B-4A38-8975-35B651A41CF9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13.4'!$Z$93:$Z$100</c:f>
              <c:numCache>
                <c:formatCode>#,##0</c:formatCode>
                <c:ptCount val="8"/>
                <c:pt idx="0">
                  <c:v>24</c:v>
                </c:pt>
                <c:pt idx="1">
                  <c:v>56</c:v>
                </c:pt>
                <c:pt idx="2">
                  <c:v>0</c:v>
                </c:pt>
                <c:pt idx="3">
                  <c:v>68</c:v>
                </c:pt>
                <c:pt idx="4">
                  <c:v>26</c:v>
                </c:pt>
                <c:pt idx="5">
                  <c:v>4</c:v>
                </c:pt>
                <c:pt idx="6">
                  <c:v>3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B-4A38-8975-35B651A4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13.1'!$Y$83:$Y$90</c:f>
              <c:numCache>
                <c:formatCode>#,##0</c:formatCode>
                <c:ptCount val="8"/>
                <c:pt idx="0">
                  <c:v>900</c:v>
                </c:pt>
                <c:pt idx="1">
                  <c:v>1158</c:v>
                </c:pt>
                <c:pt idx="2">
                  <c:v>1672</c:v>
                </c:pt>
                <c:pt idx="3">
                  <c:v>1380</c:v>
                </c:pt>
                <c:pt idx="4">
                  <c:v>442</c:v>
                </c:pt>
                <c:pt idx="5">
                  <c:v>384</c:v>
                </c:pt>
                <c:pt idx="6">
                  <c:v>561</c:v>
                </c:pt>
                <c:pt idx="7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B-44DC-8EDD-4B318DEE029E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13.1'!$Y$93:$Y$100</c:f>
              <c:numCache>
                <c:formatCode>#,##0</c:formatCode>
                <c:ptCount val="8"/>
                <c:pt idx="0">
                  <c:v>822</c:v>
                </c:pt>
                <c:pt idx="1">
                  <c:v>2176</c:v>
                </c:pt>
                <c:pt idx="2">
                  <c:v>269</c:v>
                </c:pt>
                <c:pt idx="3">
                  <c:v>1566</c:v>
                </c:pt>
                <c:pt idx="4">
                  <c:v>1612</c:v>
                </c:pt>
                <c:pt idx="5">
                  <c:v>598</c:v>
                </c:pt>
                <c:pt idx="6">
                  <c:v>60</c:v>
                </c:pt>
                <c:pt idx="7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B-44DC-8EDD-4B318DEE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13.4'!$V$8:$Z$8</c:f>
              <c:numCache>
                <c:formatCode>#,##0</c:formatCode>
                <c:ptCount val="5"/>
                <c:pt idx="0">
                  <c:v>32255</c:v>
                </c:pt>
                <c:pt idx="1">
                  <c:v>26949.759999999998</c:v>
                </c:pt>
                <c:pt idx="2">
                  <c:v>27953.15</c:v>
                </c:pt>
                <c:pt idx="3">
                  <c:v>27971.5</c:v>
                </c:pt>
                <c:pt idx="4">
                  <c:v>22235.200000000001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0-440D-8D29-57FC81DBB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0-440D-8D29-57FC81DBB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13.5'!$U$4:$Y$4</c:f>
              <c:numCache>
                <c:formatCode>#,##0</c:formatCode>
                <c:ptCount val="5"/>
                <c:pt idx="1">
                  <c:v>711</c:v>
                </c:pt>
                <c:pt idx="2">
                  <c:v>711</c:v>
                </c:pt>
                <c:pt idx="3">
                  <c:v>1018</c:v>
                </c:pt>
                <c:pt idx="4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B-494C-B976-CCC69B55679C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13.5'!$U$7:$Y$7</c:f>
              <c:numCache>
                <c:formatCode>#,##0</c:formatCode>
                <c:ptCount val="5"/>
                <c:pt idx="1">
                  <c:v>462</c:v>
                </c:pt>
                <c:pt idx="2">
                  <c:v>475</c:v>
                </c:pt>
                <c:pt idx="3">
                  <c:v>675</c:v>
                </c:pt>
                <c:pt idx="4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B-494C-B976-CCC69B55679C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13.5'!$U$11:$Y$11</c:f>
              <c:numCache>
                <c:formatCode>#,##0</c:formatCode>
                <c:ptCount val="5"/>
                <c:pt idx="1">
                  <c:v>635</c:v>
                </c:pt>
                <c:pt idx="2">
                  <c:v>648</c:v>
                </c:pt>
                <c:pt idx="3">
                  <c:v>907</c:v>
                </c:pt>
                <c:pt idx="4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B-494C-B976-CCC69B55679C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13.5'!$U$12:$Y$12</c:f>
              <c:numCache>
                <c:formatCode>#,##0</c:formatCode>
                <c:ptCount val="5"/>
                <c:pt idx="1">
                  <c:v>79</c:v>
                </c:pt>
                <c:pt idx="2">
                  <c:v>63</c:v>
                </c:pt>
                <c:pt idx="3">
                  <c:v>109</c:v>
                </c:pt>
                <c:pt idx="4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BB-494C-B976-CCC69B55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0.10638297872340426</c:v>
                </c:pt>
                <c:pt idx="1">
                  <c:v>2.8368794326241134E-2</c:v>
                </c:pt>
                <c:pt idx="2">
                  <c:v>2.2289766970618033E-2</c:v>
                </c:pt>
                <c:pt idx="3">
                  <c:v>0</c:v>
                </c:pt>
                <c:pt idx="4">
                  <c:v>6.9908814589665649E-2</c:v>
                </c:pt>
                <c:pt idx="5">
                  <c:v>2.3302938196555219E-2</c:v>
                </c:pt>
                <c:pt idx="6">
                  <c:v>4.3566362715298887E-2</c:v>
                </c:pt>
                <c:pt idx="7">
                  <c:v>5.6737588652482268E-2</c:v>
                </c:pt>
                <c:pt idx="8">
                  <c:v>5.1671732522796353E-2</c:v>
                </c:pt>
                <c:pt idx="9">
                  <c:v>0</c:v>
                </c:pt>
                <c:pt idx="10">
                  <c:v>8.1053698074974673E-2</c:v>
                </c:pt>
                <c:pt idx="11">
                  <c:v>2.6342451874366769E-2</c:v>
                </c:pt>
                <c:pt idx="12">
                  <c:v>2.9381965552178316E-2</c:v>
                </c:pt>
                <c:pt idx="13">
                  <c:v>9.0172239108409324E-2</c:v>
                </c:pt>
                <c:pt idx="14">
                  <c:v>6.6869300911854099E-2</c:v>
                </c:pt>
                <c:pt idx="15">
                  <c:v>0.14690982776089159</c:v>
                </c:pt>
                <c:pt idx="16">
                  <c:v>5.2684903748733539E-2</c:v>
                </c:pt>
                <c:pt idx="17">
                  <c:v>1.1144883485309016E-2</c:v>
                </c:pt>
                <c:pt idx="18">
                  <c:v>5.1671732522796353E-2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A-4C2F-BAB1-56B80DBE2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A-4C2F-BAB1-56B80DBE2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26</c:v>
                </c:pt>
                <c:pt idx="4">
                  <c:v>34</c:v>
                </c:pt>
                <c:pt idx="5">
                  <c:v>40</c:v>
                </c:pt>
                <c:pt idx="6">
                  <c:v>29</c:v>
                </c:pt>
                <c:pt idx="7">
                  <c:v>24</c:v>
                </c:pt>
                <c:pt idx="8">
                  <c:v>34</c:v>
                </c:pt>
                <c:pt idx="9">
                  <c:v>35</c:v>
                </c:pt>
                <c:pt idx="10">
                  <c:v>70</c:v>
                </c:pt>
                <c:pt idx="11">
                  <c:v>30</c:v>
                </c:pt>
                <c:pt idx="12">
                  <c:v>31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1-4891-A18D-BAB4B27E77D4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13.5'!$Y$63:$Y$79</c:f>
              <c:numCache>
                <c:formatCode>#,##0</c:formatCode>
                <c:ptCount val="17"/>
                <c:pt idx="0">
                  <c:v>0</c:v>
                </c:pt>
                <c:pt idx="1">
                  <c:v>7</c:v>
                </c:pt>
                <c:pt idx="2">
                  <c:v>18</c:v>
                </c:pt>
                <c:pt idx="3">
                  <c:v>29</c:v>
                </c:pt>
                <c:pt idx="4">
                  <c:v>51</c:v>
                </c:pt>
                <c:pt idx="5">
                  <c:v>42</c:v>
                </c:pt>
                <c:pt idx="6">
                  <c:v>22</c:v>
                </c:pt>
                <c:pt idx="7">
                  <c:v>30</c:v>
                </c:pt>
                <c:pt idx="8">
                  <c:v>32</c:v>
                </c:pt>
                <c:pt idx="9">
                  <c:v>54</c:v>
                </c:pt>
                <c:pt idx="10">
                  <c:v>40</c:v>
                </c:pt>
                <c:pt idx="11">
                  <c:v>29</c:v>
                </c:pt>
                <c:pt idx="12">
                  <c:v>16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1-4891-A18D-BAB4B27E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13.5'!$Y$83:$Y$90</c:f>
              <c:numCache>
                <c:formatCode>#,##0</c:formatCode>
                <c:ptCount val="8"/>
                <c:pt idx="0">
                  <c:v>29</c:v>
                </c:pt>
                <c:pt idx="1">
                  <c:v>21</c:v>
                </c:pt>
                <c:pt idx="2">
                  <c:v>39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52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0-4B3F-B641-EE7265481062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13.5'!$Y$93:$Y$100</c:f>
              <c:numCache>
                <c:formatCode>#,##0</c:formatCode>
                <c:ptCount val="8"/>
                <c:pt idx="0">
                  <c:v>16</c:v>
                </c:pt>
                <c:pt idx="1">
                  <c:v>35</c:v>
                </c:pt>
                <c:pt idx="2">
                  <c:v>11</c:v>
                </c:pt>
                <c:pt idx="3">
                  <c:v>32</c:v>
                </c:pt>
                <c:pt idx="4">
                  <c:v>49</c:v>
                </c:pt>
                <c:pt idx="5">
                  <c:v>18</c:v>
                </c:pt>
                <c:pt idx="6">
                  <c:v>9</c:v>
                </c:pt>
                <c:pt idx="7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0-4B3F-B641-EE7265481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13.5'!$U$8:$Y$8</c:f>
              <c:numCache>
                <c:formatCode>#,##0</c:formatCode>
                <c:ptCount val="5"/>
                <c:pt idx="1">
                  <c:v>43007.5</c:v>
                </c:pt>
                <c:pt idx="2">
                  <c:v>45746.67</c:v>
                </c:pt>
                <c:pt idx="3">
                  <c:v>45951.48</c:v>
                </c:pt>
                <c:pt idx="4">
                  <c:v>44529.98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1-43F2-BB06-BB4E138DA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1-43F2-BB06-BB4E138D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13.5'!$V$4:$Z$4</c:f>
              <c:numCache>
                <c:formatCode>#,##0</c:formatCode>
                <c:ptCount val="5"/>
                <c:pt idx="0">
                  <c:v>711</c:v>
                </c:pt>
                <c:pt idx="1">
                  <c:v>711</c:v>
                </c:pt>
                <c:pt idx="2">
                  <c:v>1018</c:v>
                </c:pt>
                <c:pt idx="3">
                  <c:v>760</c:v>
                </c:pt>
                <c:pt idx="4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7-4D98-B326-605127514A0D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13.5'!$V$7:$Z$7</c:f>
              <c:numCache>
                <c:formatCode>#,##0</c:formatCode>
                <c:ptCount val="5"/>
                <c:pt idx="0">
                  <c:v>462</c:v>
                </c:pt>
                <c:pt idx="1">
                  <c:v>475</c:v>
                </c:pt>
                <c:pt idx="2">
                  <c:v>675</c:v>
                </c:pt>
                <c:pt idx="3">
                  <c:v>508</c:v>
                </c:pt>
                <c:pt idx="4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7-4D98-B326-605127514A0D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13.5'!$V$11:$Z$11</c:f>
              <c:numCache>
                <c:formatCode>#,##0</c:formatCode>
                <c:ptCount val="5"/>
                <c:pt idx="0">
                  <c:v>635</c:v>
                </c:pt>
                <c:pt idx="1">
                  <c:v>648</c:v>
                </c:pt>
                <c:pt idx="2">
                  <c:v>907</c:v>
                </c:pt>
                <c:pt idx="3">
                  <c:v>677</c:v>
                </c:pt>
                <c:pt idx="4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7-4D98-B326-605127514A0D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13.5'!$V$12:$Z$12</c:f>
              <c:numCache>
                <c:formatCode>#,##0</c:formatCode>
                <c:ptCount val="5"/>
                <c:pt idx="0">
                  <c:v>79</c:v>
                </c:pt>
                <c:pt idx="1">
                  <c:v>63</c:v>
                </c:pt>
                <c:pt idx="2">
                  <c:v>109</c:v>
                </c:pt>
                <c:pt idx="3">
                  <c:v>79</c:v>
                </c:pt>
                <c:pt idx="4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77-4D98-B326-60512751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13.5'!$AB$15:$AB$33</c:f>
              <c:numCache>
                <c:formatCode>0.0%</c:formatCode>
                <c:ptCount val="19"/>
                <c:pt idx="0">
                  <c:v>0.10638297872340426</c:v>
                </c:pt>
                <c:pt idx="1">
                  <c:v>2.8368794326241134E-2</c:v>
                </c:pt>
                <c:pt idx="2">
                  <c:v>2.2289766970618033E-2</c:v>
                </c:pt>
                <c:pt idx="3">
                  <c:v>0</c:v>
                </c:pt>
                <c:pt idx="4">
                  <c:v>6.9908814589665649E-2</c:v>
                </c:pt>
                <c:pt idx="5">
                  <c:v>2.3302938196555219E-2</c:v>
                </c:pt>
                <c:pt idx="6">
                  <c:v>4.3566362715298887E-2</c:v>
                </c:pt>
                <c:pt idx="7">
                  <c:v>5.6737588652482268E-2</c:v>
                </c:pt>
                <c:pt idx="8">
                  <c:v>5.1671732522796353E-2</c:v>
                </c:pt>
                <c:pt idx="9">
                  <c:v>0</c:v>
                </c:pt>
                <c:pt idx="10">
                  <c:v>8.1053698074974673E-2</c:v>
                </c:pt>
                <c:pt idx="11">
                  <c:v>2.6342451874366769E-2</c:v>
                </c:pt>
                <c:pt idx="12">
                  <c:v>2.9381965552178316E-2</c:v>
                </c:pt>
                <c:pt idx="13">
                  <c:v>9.0172239108409324E-2</c:v>
                </c:pt>
                <c:pt idx="14">
                  <c:v>6.6869300911854099E-2</c:v>
                </c:pt>
                <c:pt idx="15">
                  <c:v>0.14690982776089159</c:v>
                </c:pt>
                <c:pt idx="16">
                  <c:v>5.2684903748733539E-2</c:v>
                </c:pt>
                <c:pt idx="17">
                  <c:v>1.1144883485309016E-2</c:v>
                </c:pt>
                <c:pt idx="18">
                  <c:v>5.1671732522796353E-2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7-466E-B00E-0EE10A93620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7-466E-B00E-0EE10A936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13.5'!$Z$44:$Z$60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41</c:v>
                </c:pt>
                <c:pt idx="4">
                  <c:v>48</c:v>
                </c:pt>
                <c:pt idx="5">
                  <c:v>51</c:v>
                </c:pt>
                <c:pt idx="6">
                  <c:v>33</c:v>
                </c:pt>
                <c:pt idx="7">
                  <c:v>37</c:v>
                </c:pt>
                <c:pt idx="8">
                  <c:v>60</c:v>
                </c:pt>
                <c:pt idx="9">
                  <c:v>52</c:v>
                </c:pt>
                <c:pt idx="10">
                  <c:v>79</c:v>
                </c:pt>
                <c:pt idx="11">
                  <c:v>53</c:v>
                </c:pt>
                <c:pt idx="12">
                  <c:v>18</c:v>
                </c:pt>
                <c:pt idx="13">
                  <c:v>16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6-4927-A7FF-D9C92A0FD745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13.5'!$Z$63:$Z$79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25</c:v>
                </c:pt>
                <c:pt idx="3">
                  <c:v>32</c:v>
                </c:pt>
                <c:pt idx="4">
                  <c:v>68</c:v>
                </c:pt>
                <c:pt idx="5">
                  <c:v>45</c:v>
                </c:pt>
                <c:pt idx="6">
                  <c:v>31</c:v>
                </c:pt>
                <c:pt idx="7">
                  <c:v>36</c:v>
                </c:pt>
                <c:pt idx="8">
                  <c:v>38</c:v>
                </c:pt>
                <c:pt idx="9">
                  <c:v>65</c:v>
                </c:pt>
                <c:pt idx="10">
                  <c:v>47</c:v>
                </c:pt>
                <c:pt idx="11">
                  <c:v>55</c:v>
                </c:pt>
                <c:pt idx="12">
                  <c:v>20</c:v>
                </c:pt>
                <c:pt idx="13">
                  <c:v>14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6-4927-A7FF-D9C92A0F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13.5'!$Z$83:$Z$90</c:f>
              <c:numCache>
                <c:formatCode>#,##0</c:formatCode>
                <c:ptCount val="8"/>
                <c:pt idx="0">
                  <c:v>40</c:v>
                </c:pt>
                <c:pt idx="1">
                  <c:v>26</c:v>
                </c:pt>
                <c:pt idx="2">
                  <c:v>40</c:v>
                </c:pt>
                <c:pt idx="3">
                  <c:v>18</c:v>
                </c:pt>
                <c:pt idx="4">
                  <c:v>5</c:v>
                </c:pt>
                <c:pt idx="5">
                  <c:v>11</c:v>
                </c:pt>
                <c:pt idx="6">
                  <c:v>62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2-49B2-A6C8-6E1C187792FB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13.5'!$Z$93:$Z$100</c:f>
              <c:numCache>
                <c:formatCode>#,##0</c:formatCode>
                <c:ptCount val="8"/>
                <c:pt idx="0">
                  <c:v>29</c:v>
                </c:pt>
                <c:pt idx="1">
                  <c:v>45</c:v>
                </c:pt>
                <c:pt idx="2">
                  <c:v>4</c:v>
                </c:pt>
                <c:pt idx="3">
                  <c:v>41</c:v>
                </c:pt>
                <c:pt idx="4">
                  <c:v>52</c:v>
                </c:pt>
                <c:pt idx="5">
                  <c:v>11</c:v>
                </c:pt>
                <c:pt idx="6">
                  <c:v>9</c:v>
                </c:pt>
                <c:pt idx="7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2-49B2-A6C8-6E1C1877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13.1'!$U$8:$Y$8</c:f>
              <c:numCache>
                <c:formatCode>#,##0</c:formatCode>
                <c:ptCount val="5"/>
                <c:pt idx="1">
                  <c:v>47256</c:v>
                </c:pt>
                <c:pt idx="2">
                  <c:v>46871</c:v>
                </c:pt>
                <c:pt idx="3">
                  <c:v>42441.04</c:v>
                </c:pt>
                <c:pt idx="4">
                  <c:v>47954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8-4F32-BCF8-96EB0757BFB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8-4F32-BCF8-96EB0757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13.5'!$V$8:$Z$8</c:f>
              <c:numCache>
                <c:formatCode>#,##0</c:formatCode>
                <c:ptCount val="5"/>
                <c:pt idx="0">
                  <c:v>43007.5</c:v>
                </c:pt>
                <c:pt idx="1">
                  <c:v>45746.67</c:v>
                </c:pt>
                <c:pt idx="2">
                  <c:v>45951.48</c:v>
                </c:pt>
                <c:pt idx="3">
                  <c:v>44529.98</c:v>
                </c:pt>
                <c:pt idx="4">
                  <c:v>39653.03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E-468F-AB32-6ED8BBB449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E-468F-AB32-6ED8BBB4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13.6'!$U$4:$Y$4</c:f>
              <c:numCache>
                <c:formatCode>#,##0</c:formatCode>
                <c:ptCount val="5"/>
                <c:pt idx="1">
                  <c:v>85735</c:v>
                </c:pt>
                <c:pt idx="2">
                  <c:v>84967</c:v>
                </c:pt>
                <c:pt idx="3">
                  <c:v>88583</c:v>
                </c:pt>
                <c:pt idx="4">
                  <c:v>84425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5CC-B081-768DF47E03E2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13.6'!$U$7:$Y$7</c:f>
              <c:numCache>
                <c:formatCode>#,##0</c:formatCode>
                <c:ptCount val="5"/>
                <c:pt idx="1">
                  <c:v>55328</c:v>
                </c:pt>
                <c:pt idx="2">
                  <c:v>55091</c:v>
                </c:pt>
                <c:pt idx="3">
                  <c:v>57940</c:v>
                </c:pt>
                <c:pt idx="4">
                  <c:v>54590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5CC-B081-768DF47E03E2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13.6'!$U$11:$Y$11</c:f>
              <c:numCache>
                <c:formatCode>#,##0</c:formatCode>
                <c:ptCount val="5"/>
                <c:pt idx="1">
                  <c:v>80166</c:v>
                </c:pt>
                <c:pt idx="2">
                  <c:v>79465</c:v>
                </c:pt>
                <c:pt idx="3">
                  <c:v>82957</c:v>
                </c:pt>
                <c:pt idx="4">
                  <c:v>78528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1-45CC-B081-768DF47E03E2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13.6'!$U$12:$Y$12</c:f>
              <c:numCache>
                <c:formatCode>#,##0</c:formatCode>
                <c:ptCount val="5"/>
                <c:pt idx="1">
                  <c:v>5568</c:v>
                </c:pt>
                <c:pt idx="2">
                  <c:v>5502</c:v>
                </c:pt>
                <c:pt idx="3">
                  <c:v>5628</c:v>
                </c:pt>
                <c:pt idx="4">
                  <c:v>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11-45CC-B081-768DF47E0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1.6175082727066383E-2</c:v>
                </c:pt>
                <c:pt idx="1">
                  <c:v>1.1480247046315211E-2</c:v>
                </c:pt>
                <c:pt idx="2">
                  <c:v>2.4441816292154965E-2</c:v>
                </c:pt>
                <c:pt idx="3">
                  <c:v>9.8197326452352796E-3</c:v>
                </c:pt>
                <c:pt idx="4">
                  <c:v>7.0040258514616108E-2</c:v>
                </c:pt>
                <c:pt idx="5">
                  <c:v>2.0953541435210072E-2</c:v>
                </c:pt>
                <c:pt idx="6">
                  <c:v>7.5535486028981358E-2</c:v>
                </c:pt>
                <c:pt idx="7">
                  <c:v>0.10741975175907011</c:v>
                </c:pt>
                <c:pt idx="8">
                  <c:v>4.0449652964436318E-2</c:v>
                </c:pt>
                <c:pt idx="9">
                  <c:v>6.4628654027643383E-3</c:v>
                </c:pt>
                <c:pt idx="10">
                  <c:v>1.5565829241778064E-2</c:v>
                </c:pt>
                <c:pt idx="11">
                  <c:v>1.8229819971568171E-2</c:v>
                </c:pt>
                <c:pt idx="12">
                  <c:v>6.0793940914358073E-2</c:v>
                </c:pt>
                <c:pt idx="13">
                  <c:v>8.5880849132112441E-2</c:v>
                </c:pt>
                <c:pt idx="14">
                  <c:v>0.11397818633599732</c:v>
                </c:pt>
                <c:pt idx="15">
                  <c:v>9.059957710640433E-2</c:v>
                </c:pt>
                <c:pt idx="16">
                  <c:v>0.14037917069849121</c:v>
                </c:pt>
                <c:pt idx="17">
                  <c:v>3.3293911048991147E-2</c:v>
                </c:pt>
                <c:pt idx="18">
                  <c:v>3.8777192416586032E-2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6-42A0-B5A2-E7B2DB4FEB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6-42A0-B5A2-E7B2DB4F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13.6'!$Y$44:$Y$60</c:f>
              <c:numCache>
                <c:formatCode>#,##0</c:formatCode>
                <c:ptCount val="17"/>
                <c:pt idx="0">
                  <c:v>80</c:v>
                </c:pt>
                <c:pt idx="1">
                  <c:v>628</c:v>
                </c:pt>
                <c:pt idx="2">
                  <c:v>1882</c:v>
                </c:pt>
                <c:pt idx="3">
                  <c:v>4176</c:v>
                </c:pt>
                <c:pt idx="4">
                  <c:v>7396</c:v>
                </c:pt>
                <c:pt idx="5">
                  <c:v>6715</c:v>
                </c:pt>
                <c:pt idx="6">
                  <c:v>5247</c:v>
                </c:pt>
                <c:pt idx="7">
                  <c:v>4352</c:v>
                </c:pt>
                <c:pt idx="8">
                  <c:v>3732</c:v>
                </c:pt>
                <c:pt idx="9">
                  <c:v>3205</c:v>
                </c:pt>
                <c:pt idx="10">
                  <c:v>2825</c:v>
                </c:pt>
                <c:pt idx="11">
                  <c:v>1944</c:v>
                </c:pt>
                <c:pt idx="12">
                  <c:v>1140</c:v>
                </c:pt>
                <c:pt idx="13">
                  <c:v>461</c:v>
                </c:pt>
                <c:pt idx="14">
                  <c:v>143</c:v>
                </c:pt>
                <c:pt idx="15">
                  <c:v>40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4-49F2-B335-DC2982050E22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13.6'!$Y$63:$Y$79</c:f>
              <c:numCache>
                <c:formatCode>#,##0</c:formatCode>
                <c:ptCount val="17"/>
                <c:pt idx="0">
                  <c:v>67</c:v>
                </c:pt>
                <c:pt idx="1">
                  <c:v>809</c:v>
                </c:pt>
                <c:pt idx="2">
                  <c:v>1984</c:v>
                </c:pt>
                <c:pt idx="3">
                  <c:v>4071</c:v>
                </c:pt>
                <c:pt idx="4">
                  <c:v>7225</c:v>
                </c:pt>
                <c:pt idx="5">
                  <c:v>6243</c:v>
                </c:pt>
                <c:pt idx="6">
                  <c:v>4435</c:v>
                </c:pt>
                <c:pt idx="7">
                  <c:v>3662</c:v>
                </c:pt>
                <c:pt idx="8">
                  <c:v>3347</c:v>
                </c:pt>
                <c:pt idx="9">
                  <c:v>2970</c:v>
                </c:pt>
                <c:pt idx="10">
                  <c:v>2572</c:v>
                </c:pt>
                <c:pt idx="11">
                  <c:v>1733</c:v>
                </c:pt>
                <c:pt idx="12">
                  <c:v>914</c:v>
                </c:pt>
                <c:pt idx="13">
                  <c:v>311</c:v>
                </c:pt>
                <c:pt idx="14">
                  <c:v>57</c:v>
                </c:pt>
                <c:pt idx="15">
                  <c:v>15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4-49F2-B335-DC298205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13.6'!$Y$83:$Y$90</c:f>
              <c:numCache>
                <c:formatCode>#,##0</c:formatCode>
                <c:ptCount val="8"/>
                <c:pt idx="0">
                  <c:v>3575</c:v>
                </c:pt>
                <c:pt idx="1">
                  <c:v>4424</c:v>
                </c:pt>
                <c:pt idx="2">
                  <c:v>5075</c:v>
                </c:pt>
                <c:pt idx="3">
                  <c:v>3152</c:v>
                </c:pt>
                <c:pt idx="4">
                  <c:v>1644</c:v>
                </c:pt>
                <c:pt idx="5">
                  <c:v>1243</c:v>
                </c:pt>
                <c:pt idx="6">
                  <c:v>1857</c:v>
                </c:pt>
                <c:pt idx="7">
                  <c:v>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F-4E8F-83CA-6308A3B78CE4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13.6'!$Y$93:$Y$100</c:f>
              <c:numCache>
                <c:formatCode>#,##0</c:formatCode>
                <c:ptCount val="8"/>
                <c:pt idx="0">
                  <c:v>2648</c:v>
                </c:pt>
                <c:pt idx="1">
                  <c:v>6209</c:v>
                </c:pt>
                <c:pt idx="2">
                  <c:v>835</c:v>
                </c:pt>
                <c:pt idx="3">
                  <c:v>4056</c:v>
                </c:pt>
                <c:pt idx="4">
                  <c:v>4893</c:v>
                </c:pt>
                <c:pt idx="5">
                  <c:v>1862</c:v>
                </c:pt>
                <c:pt idx="6">
                  <c:v>192</c:v>
                </c:pt>
                <c:pt idx="7">
                  <c:v>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F-4E8F-83CA-6308A3B78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13.6'!$U$8:$Y$8</c:f>
              <c:numCache>
                <c:formatCode>#,##0</c:formatCode>
                <c:ptCount val="5"/>
                <c:pt idx="1">
                  <c:v>49339</c:v>
                </c:pt>
                <c:pt idx="2">
                  <c:v>49309.4</c:v>
                </c:pt>
                <c:pt idx="3">
                  <c:v>49280.23</c:v>
                </c:pt>
                <c:pt idx="4">
                  <c:v>49666.54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4-4DA7-A07D-93822E51D77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4-4DA7-A07D-93822E51D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13.6'!$V$4:$Z$4</c:f>
              <c:numCache>
                <c:formatCode>#,##0</c:formatCode>
                <c:ptCount val="5"/>
                <c:pt idx="0">
                  <c:v>85735</c:v>
                </c:pt>
                <c:pt idx="1">
                  <c:v>84967</c:v>
                </c:pt>
                <c:pt idx="2">
                  <c:v>88583</c:v>
                </c:pt>
                <c:pt idx="3">
                  <c:v>84425</c:v>
                </c:pt>
                <c:pt idx="4">
                  <c:v>83710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5-4364-8A11-CF1FDEC27D28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13.6'!$V$7:$Z$7</c:f>
              <c:numCache>
                <c:formatCode>#,##0</c:formatCode>
                <c:ptCount val="5"/>
                <c:pt idx="0">
                  <c:v>55328</c:v>
                </c:pt>
                <c:pt idx="1">
                  <c:v>55091</c:v>
                </c:pt>
                <c:pt idx="2">
                  <c:v>57940</c:v>
                </c:pt>
                <c:pt idx="3">
                  <c:v>54590</c:v>
                </c:pt>
                <c:pt idx="4">
                  <c:v>55718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5-4364-8A11-CF1FDEC27D28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13.6'!$V$11:$Z$11</c:f>
              <c:numCache>
                <c:formatCode>#,##0</c:formatCode>
                <c:ptCount val="5"/>
                <c:pt idx="0">
                  <c:v>80166</c:v>
                </c:pt>
                <c:pt idx="1">
                  <c:v>79465</c:v>
                </c:pt>
                <c:pt idx="2">
                  <c:v>82957</c:v>
                </c:pt>
                <c:pt idx="3">
                  <c:v>78528</c:v>
                </c:pt>
                <c:pt idx="4">
                  <c:v>77399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5-4364-8A11-CF1FDEC27D28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13.6'!$V$12:$Z$12</c:f>
              <c:numCache>
                <c:formatCode>#,##0</c:formatCode>
                <c:ptCount val="5"/>
                <c:pt idx="0">
                  <c:v>5568</c:v>
                </c:pt>
                <c:pt idx="1">
                  <c:v>5502</c:v>
                </c:pt>
                <c:pt idx="2">
                  <c:v>5628</c:v>
                </c:pt>
                <c:pt idx="3">
                  <c:v>5902</c:v>
                </c:pt>
                <c:pt idx="4">
                  <c:v>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55-4364-8A11-CF1FDEC2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13.6'!$AB$15:$AB$33</c:f>
              <c:numCache>
                <c:formatCode>0.0%</c:formatCode>
                <c:ptCount val="19"/>
                <c:pt idx="0">
                  <c:v>1.6175082727066383E-2</c:v>
                </c:pt>
                <c:pt idx="1">
                  <c:v>1.1480247046315211E-2</c:v>
                </c:pt>
                <c:pt idx="2">
                  <c:v>2.4441816292154965E-2</c:v>
                </c:pt>
                <c:pt idx="3">
                  <c:v>9.8197326452352796E-3</c:v>
                </c:pt>
                <c:pt idx="4">
                  <c:v>7.0040258514616108E-2</c:v>
                </c:pt>
                <c:pt idx="5">
                  <c:v>2.0953541435210072E-2</c:v>
                </c:pt>
                <c:pt idx="6">
                  <c:v>7.5535486028981358E-2</c:v>
                </c:pt>
                <c:pt idx="7">
                  <c:v>0.10741975175907011</c:v>
                </c:pt>
                <c:pt idx="8">
                  <c:v>4.0449652964436318E-2</c:v>
                </c:pt>
                <c:pt idx="9">
                  <c:v>6.4628654027643383E-3</c:v>
                </c:pt>
                <c:pt idx="10">
                  <c:v>1.5565829241778064E-2</c:v>
                </c:pt>
                <c:pt idx="11">
                  <c:v>1.8229819971568171E-2</c:v>
                </c:pt>
                <c:pt idx="12">
                  <c:v>6.0793940914358073E-2</c:v>
                </c:pt>
                <c:pt idx="13">
                  <c:v>8.5880849132112441E-2</c:v>
                </c:pt>
                <c:pt idx="14">
                  <c:v>0.11397818633599732</c:v>
                </c:pt>
                <c:pt idx="15">
                  <c:v>9.059957710640433E-2</c:v>
                </c:pt>
                <c:pt idx="16">
                  <c:v>0.14037917069849121</c:v>
                </c:pt>
                <c:pt idx="17">
                  <c:v>3.3293911048991147E-2</c:v>
                </c:pt>
                <c:pt idx="18">
                  <c:v>3.8777192416586032E-2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1-44B0-BD66-83C79686FD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81-44B0-BD66-83C79686F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13.6'!$Z$44:$Z$60</c:f>
              <c:numCache>
                <c:formatCode>#,##0</c:formatCode>
                <c:ptCount val="17"/>
                <c:pt idx="0">
                  <c:v>58</c:v>
                </c:pt>
                <c:pt idx="1">
                  <c:v>641</c:v>
                </c:pt>
                <c:pt idx="2">
                  <c:v>1715</c:v>
                </c:pt>
                <c:pt idx="3">
                  <c:v>3968</c:v>
                </c:pt>
                <c:pt idx="4">
                  <c:v>7290</c:v>
                </c:pt>
                <c:pt idx="5">
                  <c:v>6821</c:v>
                </c:pt>
                <c:pt idx="6">
                  <c:v>5447</c:v>
                </c:pt>
                <c:pt idx="7">
                  <c:v>4288</c:v>
                </c:pt>
                <c:pt idx="8">
                  <c:v>3776</c:v>
                </c:pt>
                <c:pt idx="9">
                  <c:v>3192</c:v>
                </c:pt>
                <c:pt idx="10">
                  <c:v>2868</c:v>
                </c:pt>
                <c:pt idx="11">
                  <c:v>2031</c:v>
                </c:pt>
                <c:pt idx="12">
                  <c:v>1093</c:v>
                </c:pt>
                <c:pt idx="13">
                  <c:v>494</c:v>
                </c:pt>
                <c:pt idx="14">
                  <c:v>156</c:v>
                </c:pt>
                <c:pt idx="15">
                  <c:v>42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3-4F5C-A253-F852D6C1B377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13.6'!$Z$63:$Z$79</c:f>
              <c:numCache>
                <c:formatCode>#,##0</c:formatCode>
                <c:ptCount val="17"/>
                <c:pt idx="0">
                  <c:v>68</c:v>
                </c:pt>
                <c:pt idx="1">
                  <c:v>702</c:v>
                </c:pt>
                <c:pt idx="2">
                  <c:v>1805</c:v>
                </c:pt>
                <c:pt idx="3">
                  <c:v>3551</c:v>
                </c:pt>
                <c:pt idx="4">
                  <c:v>6859</c:v>
                </c:pt>
                <c:pt idx="5">
                  <c:v>6220</c:v>
                </c:pt>
                <c:pt idx="6">
                  <c:v>4654</c:v>
                </c:pt>
                <c:pt idx="7">
                  <c:v>3772</c:v>
                </c:pt>
                <c:pt idx="8">
                  <c:v>3402</c:v>
                </c:pt>
                <c:pt idx="9">
                  <c:v>3001</c:v>
                </c:pt>
                <c:pt idx="10">
                  <c:v>2549</c:v>
                </c:pt>
                <c:pt idx="11">
                  <c:v>1826</c:v>
                </c:pt>
                <c:pt idx="12">
                  <c:v>949</c:v>
                </c:pt>
                <c:pt idx="13">
                  <c:v>316</c:v>
                </c:pt>
                <c:pt idx="14">
                  <c:v>91</c:v>
                </c:pt>
                <c:pt idx="15">
                  <c:v>27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3-4F5C-A253-F852D6C1B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13.6'!$Z$83:$Z$90</c:f>
              <c:numCache>
                <c:formatCode>#,##0</c:formatCode>
                <c:ptCount val="8"/>
                <c:pt idx="0">
                  <c:v>3551</c:v>
                </c:pt>
                <c:pt idx="1">
                  <c:v>4471</c:v>
                </c:pt>
                <c:pt idx="2">
                  <c:v>4998</c:v>
                </c:pt>
                <c:pt idx="3">
                  <c:v>3426</c:v>
                </c:pt>
                <c:pt idx="4">
                  <c:v>1660</c:v>
                </c:pt>
                <c:pt idx="5">
                  <c:v>1269</c:v>
                </c:pt>
                <c:pt idx="6">
                  <c:v>1817</c:v>
                </c:pt>
                <c:pt idx="7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6-4117-9AD0-9F8FADD00F7F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13.6'!$Z$93:$Z$100</c:f>
              <c:numCache>
                <c:formatCode>#,##0</c:formatCode>
                <c:ptCount val="8"/>
                <c:pt idx="0">
                  <c:v>2685</c:v>
                </c:pt>
                <c:pt idx="1">
                  <c:v>6458</c:v>
                </c:pt>
                <c:pt idx="2">
                  <c:v>864</c:v>
                </c:pt>
                <c:pt idx="3">
                  <c:v>4312</c:v>
                </c:pt>
                <c:pt idx="4">
                  <c:v>4751</c:v>
                </c:pt>
                <c:pt idx="5">
                  <c:v>1905</c:v>
                </c:pt>
                <c:pt idx="6">
                  <c:v>201</c:v>
                </c:pt>
                <c:pt idx="7">
                  <c:v>1825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06-4117-9AD0-9F8FADD00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13.1'!$V$4:$Z$4</c:f>
              <c:numCache>
                <c:formatCode>#,##0</c:formatCode>
                <c:ptCount val="5"/>
                <c:pt idx="0">
                  <c:v>24879</c:v>
                </c:pt>
                <c:pt idx="1">
                  <c:v>26290</c:v>
                </c:pt>
                <c:pt idx="2">
                  <c:v>32303</c:v>
                </c:pt>
                <c:pt idx="3">
                  <c:v>27708</c:v>
                </c:pt>
                <c:pt idx="4">
                  <c:v>30594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5-4515-8937-96E2AEE6FD29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13.1'!$V$7:$Z$7</c:f>
              <c:numCache>
                <c:formatCode>#,##0</c:formatCode>
                <c:ptCount val="5"/>
                <c:pt idx="0">
                  <c:v>15828</c:v>
                </c:pt>
                <c:pt idx="1">
                  <c:v>16545</c:v>
                </c:pt>
                <c:pt idx="2">
                  <c:v>20927</c:v>
                </c:pt>
                <c:pt idx="3">
                  <c:v>17520</c:v>
                </c:pt>
                <c:pt idx="4">
                  <c:v>19999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5-4515-8937-96E2AEE6FD29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13.1'!$V$11:$Z$11</c:f>
              <c:numCache>
                <c:formatCode>#,##0</c:formatCode>
                <c:ptCount val="5"/>
                <c:pt idx="0">
                  <c:v>23512</c:v>
                </c:pt>
                <c:pt idx="1">
                  <c:v>24842</c:v>
                </c:pt>
                <c:pt idx="2">
                  <c:v>30572</c:v>
                </c:pt>
                <c:pt idx="3">
                  <c:v>26127</c:v>
                </c:pt>
                <c:pt idx="4">
                  <c:v>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5-4515-8937-96E2AEE6FD29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13.1'!$V$12:$Z$12</c:f>
              <c:numCache>
                <c:formatCode>#,##0</c:formatCode>
                <c:ptCount val="5"/>
                <c:pt idx="0">
                  <c:v>1365</c:v>
                </c:pt>
                <c:pt idx="1">
                  <c:v>1448</c:v>
                </c:pt>
                <c:pt idx="2">
                  <c:v>1733</c:v>
                </c:pt>
                <c:pt idx="3">
                  <c:v>1581</c:v>
                </c:pt>
                <c:pt idx="4">
                  <c:v>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5-4515-8937-96E2AEE6F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13.6'!$V$8:$Z$8</c:f>
              <c:numCache>
                <c:formatCode>#,##0</c:formatCode>
                <c:ptCount val="5"/>
                <c:pt idx="0">
                  <c:v>49339</c:v>
                </c:pt>
                <c:pt idx="1">
                  <c:v>49309.4</c:v>
                </c:pt>
                <c:pt idx="2">
                  <c:v>49280.23</c:v>
                </c:pt>
                <c:pt idx="3">
                  <c:v>49666.54</c:v>
                </c:pt>
                <c:pt idx="4">
                  <c:v>48420.34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21E-BB16-0585840FDB7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21E-BB16-0585840F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13.7'!$U$4:$Y$4</c:f>
              <c:numCache>
                <c:formatCode>#,##0</c:formatCode>
                <c:ptCount val="5"/>
                <c:pt idx="1">
                  <c:v>913</c:v>
                </c:pt>
                <c:pt idx="2">
                  <c:v>905</c:v>
                </c:pt>
                <c:pt idx="3">
                  <c:v>960</c:v>
                </c:pt>
                <c:pt idx="4">
                  <c:v>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1-4C7D-B2EF-D5E268EE2CD1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13.7'!$U$7:$Y$7</c:f>
              <c:numCache>
                <c:formatCode>#,##0</c:formatCode>
                <c:ptCount val="5"/>
                <c:pt idx="1">
                  <c:v>705</c:v>
                </c:pt>
                <c:pt idx="2">
                  <c:v>667</c:v>
                </c:pt>
                <c:pt idx="3">
                  <c:v>753</c:v>
                </c:pt>
                <c:pt idx="4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1-4C7D-B2EF-D5E268EE2CD1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13.7'!$U$11:$Y$11</c:f>
              <c:numCache>
                <c:formatCode>#,##0</c:formatCode>
                <c:ptCount val="5"/>
                <c:pt idx="1">
                  <c:v>904</c:v>
                </c:pt>
                <c:pt idx="2">
                  <c:v>889</c:v>
                </c:pt>
                <c:pt idx="3">
                  <c:v>945</c:v>
                </c:pt>
                <c:pt idx="4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1-4C7D-B2EF-D5E268EE2CD1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13.7'!$U$12:$Y$12</c:f>
              <c:numCache>
                <c:formatCode>#,##0</c:formatCode>
                <c:ptCount val="5"/>
                <c:pt idx="1">
                  <c:v>6</c:v>
                </c:pt>
                <c:pt idx="2">
                  <c:v>16</c:v>
                </c:pt>
                <c:pt idx="3">
                  <c:v>15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41-4C7D-B2EF-D5E268EE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3.5108250438853129E-3</c:v>
                </c:pt>
                <c:pt idx="1">
                  <c:v>1.8139262726740785E-2</c:v>
                </c:pt>
                <c:pt idx="2">
                  <c:v>4.6811000585137508E-3</c:v>
                </c:pt>
                <c:pt idx="3">
                  <c:v>0</c:v>
                </c:pt>
                <c:pt idx="4">
                  <c:v>5.4417788180222353E-2</c:v>
                </c:pt>
                <c:pt idx="5">
                  <c:v>0</c:v>
                </c:pt>
                <c:pt idx="6">
                  <c:v>0.18314803978935049</c:v>
                </c:pt>
                <c:pt idx="7">
                  <c:v>1.9894675248683439E-2</c:v>
                </c:pt>
                <c:pt idx="8">
                  <c:v>2.6916325336454067E-2</c:v>
                </c:pt>
                <c:pt idx="9">
                  <c:v>6.436512580456407E-3</c:v>
                </c:pt>
                <c:pt idx="10">
                  <c:v>9.3622001170275016E-3</c:v>
                </c:pt>
                <c:pt idx="11">
                  <c:v>1.4628437682855471E-2</c:v>
                </c:pt>
                <c:pt idx="12">
                  <c:v>8.777062609713282E-3</c:v>
                </c:pt>
                <c:pt idx="13">
                  <c:v>4.6225863077823288E-2</c:v>
                </c:pt>
                <c:pt idx="14">
                  <c:v>0.11351667641895846</c:v>
                </c:pt>
                <c:pt idx="15">
                  <c:v>0.19426565242832067</c:v>
                </c:pt>
                <c:pt idx="16">
                  <c:v>0.19719133996489174</c:v>
                </c:pt>
                <c:pt idx="17">
                  <c:v>2.3405500292568754E-3</c:v>
                </c:pt>
                <c:pt idx="18">
                  <c:v>9.0111176126389705E-2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6-4896-A041-2AE77A549AE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6-4896-A041-2AE77A54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13.7'!$Y$44:$Y$60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29</c:v>
                </c:pt>
                <c:pt idx="3">
                  <c:v>85</c:v>
                </c:pt>
                <c:pt idx="4">
                  <c:v>115</c:v>
                </c:pt>
                <c:pt idx="5">
                  <c:v>117</c:v>
                </c:pt>
                <c:pt idx="6">
                  <c:v>124</c:v>
                </c:pt>
                <c:pt idx="7">
                  <c:v>123</c:v>
                </c:pt>
                <c:pt idx="8">
                  <c:v>97</c:v>
                </c:pt>
                <c:pt idx="9">
                  <c:v>74</c:v>
                </c:pt>
                <c:pt idx="10">
                  <c:v>74</c:v>
                </c:pt>
                <c:pt idx="11">
                  <c:v>52</c:v>
                </c:pt>
                <c:pt idx="12">
                  <c:v>19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7-4C4F-A587-FE2EAC73D618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13.7'!$Y$63:$Y$79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41</c:v>
                </c:pt>
                <c:pt idx="3">
                  <c:v>95</c:v>
                </c:pt>
                <c:pt idx="4">
                  <c:v>103</c:v>
                </c:pt>
                <c:pt idx="5">
                  <c:v>117</c:v>
                </c:pt>
                <c:pt idx="6">
                  <c:v>136</c:v>
                </c:pt>
                <c:pt idx="7">
                  <c:v>115</c:v>
                </c:pt>
                <c:pt idx="8">
                  <c:v>84</c:v>
                </c:pt>
                <c:pt idx="9">
                  <c:v>71</c:v>
                </c:pt>
                <c:pt idx="10">
                  <c:v>76</c:v>
                </c:pt>
                <c:pt idx="11">
                  <c:v>45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7-4C4F-A587-FE2EAC73D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13.7'!$Y$83:$Y$90</c:f>
              <c:numCache>
                <c:formatCode>#,##0</c:formatCode>
                <c:ptCount val="8"/>
                <c:pt idx="0">
                  <c:v>31</c:v>
                </c:pt>
                <c:pt idx="1">
                  <c:v>106</c:v>
                </c:pt>
                <c:pt idx="2">
                  <c:v>49</c:v>
                </c:pt>
                <c:pt idx="3">
                  <c:v>167</c:v>
                </c:pt>
                <c:pt idx="4">
                  <c:v>15</c:v>
                </c:pt>
                <c:pt idx="5">
                  <c:v>15</c:v>
                </c:pt>
                <c:pt idx="6">
                  <c:v>45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5-42E0-82F5-309D70DE65D4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13.7'!$Y$93:$Y$100</c:f>
              <c:numCache>
                <c:formatCode>#,##0</c:formatCode>
                <c:ptCount val="8"/>
                <c:pt idx="0">
                  <c:v>24</c:v>
                </c:pt>
                <c:pt idx="1">
                  <c:v>121</c:v>
                </c:pt>
                <c:pt idx="2">
                  <c:v>8</c:v>
                </c:pt>
                <c:pt idx="3">
                  <c:v>215</c:v>
                </c:pt>
                <c:pt idx="4">
                  <c:v>76</c:v>
                </c:pt>
                <c:pt idx="5">
                  <c:v>46</c:v>
                </c:pt>
                <c:pt idx="6">
                  <c:v>6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5-42E0-82F5-309D70DE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13.7'!$U$8:$Y$8</c:f>
              <c:numCache>
                <c:formatCode>#,##0</c:formatCode>
                <c:ptCount val="5"/>
                <c:pt idx="1">
                  <c:v>21025.94</c:v>
                </c:pt>
                <c:pt idx="2">
                  <c:v>21893.919999999998</c:v>
                </c:pt>
                <c:pt idx="3">
                  <c:v>22995</c:v>
                </c:pt>
                <c:pt idx="4">
                  <c:v>21202.34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9-4B1A-8172-0036B0FAB89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9-4B1A-8172-0036B0FAB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13.7'!$V$4:$Z$4</c:f>
              <c:numCache>
                <c:formatCode>#,##0</c:formatCode>
                <c:ptCount val="5"/>
                <c:pt idx="0">
                  <c:v>913</c:v>
                </c:pt>
                <c:pt idx="1">
                  <c:v>905</c:v>
                </c:pt>
                <c:pt idx="2">
                  <c:v>960</c:v>
                </c:pt>
                <c:pt idx="3">
                  <c:v>1825</c:v>
                </c:pt>
                <c:pt idx="4">
                  <c:v>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A-4877-B737-8B66E9BF45C0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13.7'!$V$7:$Z$7</c:f>
              <c:numCache>
                <c:formatCode>#,##0</c:formatCode>
                <c:ptCount val="5"/>
                <c:pt idx="0">
                  <c:v>705</c:v>
                </c:pt>
                <c:pt idx="1">
                  <c:v>667</c:v>
                </c:pt>
                <c:pt idx="2">
                  <c:v>753</c:v>
                </c:pt>
                <c:pt idx="3">
                  <c:v>1401</c:v>
                </c:pt>
                <c:pt idx="4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A-4877-B737-8B66E9BF45C0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13.7'!$V$11:$Z$11</c:f>
              <c:numCache>
                <c:formatCode>#,##0</c:formatCode>
                <c:ptCount val="5"/>
                <c:pt idx="0">
                  <c:v>904</c:v>
                </c:pt>
                <c:pt idx="1">
                  <c:v>889</c:v>
                </c:pt>
                <c:pt idx="2">
                  <c:v>945</c:v>
                </c:pt>
                <c:pt idx="3">
                  <c:v>1804</c:v>
                </c:pt>
                <c:pt idx="4">
                  <c:v>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A-4877-B737-8B66E9BF45C0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13.7'!$V$12:$Z$12</c:f>
              <c:numCache>
                <c:formatCode>#,##0</c:formatCode>
                <c:ptCount val="5"/>
                <c:pt idx="0">
                  <c:v>6</c:v>
                </c:pt>
                <c:pt idx="1">
                  <c:v>16</c:v>
                </c:pt>
                <c:pt idx="2">
                  <c:v>15</c:v>
                </c:pt>
                <c:pt idx="3">
                  <c:v>22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8A-4877-B737-8B66E9BF4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13.7'!$AB$15:$AB$33</c:f>
              <c:numCache>
                <c:formatCode>0.0%</c:formatCode>
                <c:ptCount val="19"/>
                <c:pt idx="0">
                  <c:v>3.5108250438853129E-3</c:v>
                </c:pt>
                <c:pt idx="1">
                  <c:v>1.8139262726740785E-2</c:v>
                </c:pt>
                <c:pt idx="2">
                  <c:v>4.6811000585137508E-3</c:v>
                </c:pt>
                <c:pt idx="3">
                  <c:v>0</c:v>
                </c:pt>
                <c:pt idx="4">
                  <c:v>5.4417788180222353E-2</c:v>
                </c:pt>
                <c:pt idx="5">
                  <c:v>0</c:v>
                </c:pt>
                <c:pt idx="6">
                  <c:v>0.18314803978935049</c:v>
                </c:pt>
                <c:pt idx="7">
                  <c:v>1.9894675248683439E-2</c:v>
                </c:pt>
                <c:pt idx="8">
                  <c:v>2.6916325336454067E-2</c:v>
                </c:pt>
                <c:pt idx="9">
                  <c:v>6.436512580456407E-3</c:v>
                </c:pt>
                <c:pt idx="10">
                  <c:v>9.3622001170275016E-3</c:v>
                </c:pt>
                <c:pt idx="11">
                  <c:v>1.4628437682855471E-2</c:v>
                </c:pt>
                <c:pt idx="12">
                  <c:v>8.777062609713282E-3</c:v>
                </c:pt>
                <c:pt idx="13">
                  <c:v>4.6225863077823288E-2</c:v>
                </c:pt>
                <c:pt idx="14">
                  <c:v>0.11351667641895846</c:v>
                </c:pt>
                <c:pt idx="15">
                  <c:v>0.19426565242832067</c:v>
                </c:pt>
                <c:pt idx="16">
                  <c:v>0.19719133996489174</c:v>
                </c:pt>
                <c:pt idx="17">
                  <c:v>2.3405500292568754E-3</c:v>
                </c:pt>
                <c:pt idx="18">
                  <c:v>9.0111176126389705E-2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E-4FC8-A807-9BAC1A68D72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E-4FC8-A807-9BAC1A68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13.7'!$Z$44:$Z$60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32</c:v>
                </c:pt>
                <c:pt idx="3">
                  <c:v>95</c:v>
                </c:pt>
                <c:pt idx="4">
                  <c:v>114</c:v>
                </c:pt>
                <c:pt idx="5">
                  <c:v>111</c:v>
                </c:pt>
                <c:pt idx="6">
                  <c:v>118</c:v>
                </c:pt>
                <c:pt idx="7">
                  <c:v>97</c:v>
                </c:pt>
                <c:pt idx="8">
                  <c:v>79</c:v>
                </c:pt>
                <c:pt idx="9">
                  <c:v>65</c:v>
                </c:pt>
                <c:pt idx="10">
                  <c:v>60</c:v>
                </c:pt>
                <c:pt idx="11">
                  <c:v>43</c:v>
                </c:pt>
                <c:pt idx="12">
                  <c:v>25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F-4180-BF54-3B78F615FFA9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13.7'!$Z$63:$Z$79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32</c:v>
                </c:pt>
                <c:pt idx="3">
                  <c:v>86</c:v>
                </c:pt>
                <c:pt idx="4">
                  <c:v>113</c:v>
                </c:pt>
                <c:pt idx="5">
                  <c:v>108</c:v>
                </c:pt>
                <c:pt idx="6">
                  <c:v>141</c:v>
                </c:pt>
                <c:pt idx="7">
                  <c:v>88</c:v>
                </c:pt>
                <c:pt idx="8">
                  <c:v>84</c:v>
                </c:pt>
                <c:pt idx="9">
                  <c:v>57</c:v>
                </c:pt>
                <c:pt idx="10">
                  <c:v>66</c:v>
                </c:pt>
                <c:pt idx="11">
                  <c:v>36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F-4180-BF54-3B78F615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13.7'!$Z$83:$Z$90</c:f>
              <c:numCache>
                <c:formatCode>#,##0</c:formatCode>
                <c:ptCount val="8"/>
                <c:pt idx="0">
                  <c:v>35</c:v>
                </c:pt>
                <c:pt idx="1">
                  <c:v>89</c:v>
                </c:pt>
                <c:pt idx="2">
                  <c:v>41</c:v>
                </c:pt>
                <c:pt idx="3">
                  <c:v>121</c:v>
                </c:pt>
                <c:pt idx="4">
                  <c:v>16</c:v>
                </c:pt>
                <c:pt idx="5">
                  <c:v>6</c:v>
                </c:pt>
                <c:pt idx="6">
                  <c:v>30</c:v>
                </c:pt>
                <c:pt idx="7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E-4EA4-98D9-75E4FCDA09AF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13.7'!$Z$93:$Z$100</c:f>
              <c:numCache>
                <c:formatCode>#,##0</c:formatCode>
                <c:ptCount val="8"/>
                <c:pt idx="0">
                  <c:v>21</c:v>
                </c:pt>
                <c:pt idx="1">
                  <c:v>141</c:v>
                </c:pt>
                <c:pt idx="2">
                  <c:v>5</c:v>
                </c:pt>
                <c:pt idx="3">
                  <c:v>165</c:v>
                </c:pt>
                <c:pt idx="4">
                  <c:v>77</c:v>
                </c:pt>
                <c:pt idx="5">
                  <c:v>46</c:v>
                </c:pt>
                <c:pt idx="6">
                  <c:v>6</c:v>
                </c:pt>
                <c:pt idx="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E-4EA4-98D9-75E4FCDA0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13.1'!$AB$15:$AB$33</c:f>
              <c:numCache>
                <c:formatCode>0.0%</c:formatCode>
                <c:ptCount val="19"/>
                <c:pt idx="0">
                  <c:v>1.500196104065891E-2</c:v>
                </c:pt>
                <c:pt idx="1">
                  <c:v>5.4582298339652243E-3</c:v>
                </c:pt>
                <c:pt idx="2">
                  <c:v>1.3400444502549352E-2</c:v>
                </c:pt>
                <c:pt idx="3">
                  <c:v>6.7655902732383314E-3</c:v>
                </c:pt>
                <c:pt idx="4">
                  <c:v>5.2457837625833441E-2</c:v>
                </c:pt>
                <c:pt idx="5">
                  <c:v>2.1342659171133482E-2</c:v>
                </c:pt>
                <c:pt idx="6">
                  <c:v>9.0142502287880774E-2</c:v>
                </c:pt>
                <c:pt idx="7">
                  <c:v>8.4226696300169962E-2</c:v>
                </c:pt>
                <c:pt idx="8">
                  <c:v>3.1278598509609103E-2</c:v>
                </c:pt>
                <c:pt idx="9">
                  <c:v>1.1243299777748725E-2</c:v>
                </c:pt>
                <c:pt idx="10">
                  <c:v>1.3335076480585698E-2</c:v>
                </c:pt>
                <c:pt idx="11">
                  <c:v>1.3563864557458491E-2</c:v>
                </c:pt>
                <c:pt idx="12">
                  <c:v>5.7327755262125767E-2</c:v>
                </c:pt>
                <c:pt idx="13">
                  <c:v>5.2032945483069686E-2</c:v>
                </c:pt>
                <c:pt idx="14">
                  <c:v>0.11364230618381488</c:v>
                </c:pt>
                <c:pt idx="15">
                  <c:v>8.8214145639952932E-2</c:v>
                </c:pt>
                <c:pt idx="16">
                  <c:v>0.22136880637991893</c:v>
                </c:pt>
                <c:pt idx="17">
                  <c:v>3.3141587135573275E-2</c:v>
                </c:pt>
                <c:pt idx="18">
                  <c:v>5.7523859328016735E-2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F-4745-B167-FB05402F70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F-4745-B167-FB05402F7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13.7'!$V$8:$Z$8</c:f>
              <c:numCache>
                <c:formatCode>#,##0</c:formatCode>
                <c:ptCount val="5"/>
                <c:pt idx="0">
                  <c:v>21025.94</c:v>
                </c:pt>
                <c:pt idx="1">
                  <c:v>21893.919999999998</c:v>
                </c:pt>
                <c:pt idx="2">
                  <c:v>22995</c:v>
                </c:pt>
                <c:pt idx="3">
                  <c:v>21202.34</c:v>
                </c:pt>
                <c:pt idx="4">
                  <c:v>20353.64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7-4FC7-9DA8-2A38997877D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7-4FC7-9DA8-2A389978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13.8'!$U$4:$Y$4</c:f>
              <c:numCache>
                <c:formatCode>#,##0</c:formatCode>
                <c:ptCount val="5"/>
                <c:pt idx="1">
                  <c:v>8566</c:v>
                </c:pt>
                <c:pt idx="2">
                  <c:v>10165</c:v>
                </c:pt>
                <c:pt idx="3">
                  <c:v>10143</c:v>
                </c:pt>
                <c:pt idx="4">
                  <c:v>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6-49DB-AB8F-9CCA2B891687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13.8'!$U$7:$Y$7</c:f>
              <c:numCache>
                <c:formatCode>#,##0</c:formatCode>
                <c:ptCount val="5"/>
                <c:pt idx="1">
                  <c:v>5664</c:v>
                </c:pt>
                <c:pt idx="2">
                  <c:v>6691</c:v>
                </c:pt>
                <c:pt idx="3">
                  <c:v>6608</c:v>
                </c:pt>
                <c:pt idx="4">
                  <c:v>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6-49DB-AB8F-9CCA2B891687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13.8'!$U$11:$Y$11</c:f>
              <c:numCache>
                <c:formatCode>#,##0</c:formatCode>
                <c:ptCount val="5"/>
                <c:pt idx="1">
                  <c:v>8078</c:v>
                </c:pt>
                <c:pt idx="2">
                  <c:v>9648</c:v>
                </c:pt>
                <c:pt idx="3">
                  <c:v>9588</c:v>
                </c:pt>
                <c:pt idx="4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6-49DB-AB8F-9CCA2B891687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13.8'!$U$12:$Y$12</c:f>
              <c:numCache>
                <c:formatCode>#,##0</c:formatCode>
                <c:ptCount val="5"/>
                <c:pt idx="1">
                  <c:v>485</c:v>
                </c:pt>
                <c:pt idx="2">
                  <c:v>517</c:v>
                </c:pt>
                <c:pt idx="3">
                  <c:v>553</c:v>
                </c:pt>
                <c:pt idx="4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6-49DB-AB8F-9CCA2B89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6.1849539101992271E-2</c:v>
                </c:pt>
                <c:pt idx="1">
                  <c:v>1.2389731390623451E-2</c:v>
                </c:pt>
                <c:pt idx="2">
                  <c:v>1.6354445435622957E-2</c:v>
                </c:pt>
                <c:pt idx="3">
                  <c:v>1.4966795519873129E-2</c:v>
                </c:pt>
                <c:pt idx="4">
                  <c:v>7.4140152641490736E-2</c:v>
                </c:pt>
                <c:pt idx="5">
                  <c:v>2.16076915452473E-2</c:v>
                </c:pt>
                <c:pt idx="6">
                  <c:v>6.8490435127366439E-2</c:v>
                </c:pt>
                <c:pt idx="7">
                  <c:v>8.4151055605114475E-2</c:v>
                </c:pt>
                <c:pt idx="8">
                  <c:v>2.3986519972247003E-2</c:v>
                </c:pt>
                <c:pt idx="9">
                  <c:v>4.0638318961244918E-3</c:v>
                </c:pt>
                <c:pt idx="10">
                  <c:v>9.0197244523738725E-3</c:v>
                </c:pt>
                <c:pt idx="11">
                  <c:v>1.8138566755872734E-2</c:v>
                </c:pt>
                <c:pt idx="12">
                  <c:v>3.2213301615620971E-2</c:v>
                </c:pt>
                <c:pt idx="13">
                  <c:v>0.10298344731886212</c:v>
                </c:pt>
                <c:pt idx="14">
                  <c:v>0.13965705223510755</c:v>
                </c:pt>
                <c:pt idx="15">
                  <c:v>7.4338388343740708E-2</c:v>
                </c:pt>
                <c:pt idx="16">
                  <c:v>0.16275151154722967</c:v>
                </c:pt>
                <c:pt idx="17">
                  <c:v>8.5241351967489352E-3</c:v>
                </c:pt>
                <c:pt idx="18">
                  <c:v>5.1243929031618597E-2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E-44E2-8C47-B8C541711AF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CE-44E2-8C47-B8C541711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13.8'!$Y$44:$Y$60</c:f>
              <c:numCache>
                <c:formatCode>#,##0</c:formatCode>
                <c:ptCount val="17"/>
                <c:pt idx="0">
                  <c:v>14</c:v>
                </c:pt>
                <c:pt idx="1">
                  <c:v>90</c:v>
                </c:pt>
                <c:pt idx="2">
                  <c:v>279</c:v>
                </c:pt>
                <c:pt idx="3">
                  <c:v>465</c:v>
                </c:pt>
                <c:pt idx="4">
                  <c:v>747</c:v>
                </c:pt>
                <c:pt idx="5">
                  <c:v>674</c:v>
                </c:pt>
                <c:pt idx="6">
                  <c:v>563</c:v>
                </c:pt>
                <c:pt idx="7">
                  <c:v>358</c:v>
                </c:pt>
                <c:pt idx="8">
                  <c:v>366</c:v>
                </c:pt>
                <c:pt idx="9">
                  <c:v>357</c:v>
                </c:pt>
                <c:pt idx="10">
                  <c:v>272</c:v>
                </c:pt>
                <c:pt idx="11">
                  <c:v>191</c:v>
                </c:pt>
                <c:pt idx="12">
                  <c:v>112</c:v>
                </c:pt>
                <c:pt idx="13">
                  <c:v>48</c:v>
                </c:pt>
                <c:pt idx="14">
                  <c:v>17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0-43FC-9578-C23E082BE6A4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13.8'!$Y$63:$Y$79</c:f>
              <c:numCache>
                <c:formatCode>#,##0</c:formatCode>
                <c:ptCount val="17"/>
                <c:pt idx="0">
                  <c:v>5</c:v>
                </c:pt>
                <c:pt idx="1">
                  <c:v>113</c:v>
                </c:pt>
                <c:pt idx="2">
                  <c:v>255</c:v>
                </c:pt>
                <c:pt idx="3">
                  <c:v>445</c:v>
                </c:pt>
                <c:pt idx="4">
                  <c:v>787</c:v>
                </c:pt>
                <c:pt idx="5">
                  <c:v>581</c:v>
                </c:pt>
                <c:pt idx="6">
                  <c:v>432</c:v>
                </c:pt>
                <c:pt idx="7">
                  <c:v>361</c:v>
                </c:pt>
                <c:pt idx="8">
                  <c:v>382</c:v>
                </c:pt>
                <c:pt idx="9">
                  <c:v>305</c:v>
                </c:pt>
                <c:pt idx="10">
                  <c:v>287</c:v>
                </c:pt>
                <c:pt idx="11">
                  <c:v>179</c:v>
                </c:pt>
                <c:pt idx="12">
                  <c:v>75</c:v>
                </c:pt>
                <c:pt idx="13">
                  <c:v>38</c:v>
                </c:pt>
                <c:pt idx="14">
                  <c:v>9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0-43FC-9578-C23E082B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13.8'!$Y$83:$Y$90</c:f>
              <c:numCache>
                <c:formatCode>#,##0</c:formatCode>
                <c:ptCount val="8"/>
                <c:pt idx="0">
                  <c:v>366</c:v>
                </c:pt>
                <c:pt idx="1">
                  <c:v>270</c:v>
                </c:pt>
                <c:pt idx="2">
                  <c:v>581</c:v>
                </c:pt>
                <c:pt idx="3">
                  <c:v>400</c:v>
                </c:pt>
                <c:pt idx="4">
                  <c:v>102</c:v>
                </c:pt>
                <c:pt idx="5">
                  <c:v>100</c:v>
                </c:pt>
                <c:pt idx="6">
                  <c:v>237</c:v>
                </c:pt>
                <c:pt idx="7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D-44F3-B535-B96B6812C48F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13.8'!$Y$93:$Y$100</c:f>
              <c:numCache>
                <c:formatCode>#,##0</c:formatCode>
                <c:ptCount val="8"/>
                <c:pt idx="0">
                  <c:v>267</c:v>
                </c:pt>
                <c:pt idx="1">
                  <c:v>477</c:v>
                </c:pt>
                <c:pt idx="2">
                  <c:v>75</c:v>
                </c:pt>
                <c:pt idx="3">
                  <c:v>584</c:v>
                </c:pt>
                <c:pt idx="4">
                  <c:v>489</c:v>
                </c:pt>
                <c:pt idx="5">
                  <c:v>178</c:v>
                </c:pt>
                <c:pt idx="6">
                  <c:v>25</c:v>
                </c:pt>
                <c:pt idx="7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D-44F3-B535-B96B6812C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13.8'!$U$8:$Y$8</c:f>
              <c:numCache>
                <c:formatCode>#,##0</c:formatCode>
                <c:ptCount val="5"/>
                <c:pt idx="1">
                  <c:v>43470.05</c:v>
                </c:pt>
                <c:pt idx="2">
                  <c:v>38944.39</c:v>
                </c:pt>
                <c:pt idx="3">
                  <c:v>44906</c:v>
                </c:pt>
                <c:pt idx="4">
                  <c:v>47206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B-401D-B306-7161AE505F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B-401D-B306-7161AE505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13.8'!$V$4:$Z$4</c:f>
              <c:numCache>
                <c:formatCode>#,##0</c:formatCode>
                <c:ptCount val="5"/>
                <c:pt idx="0">
                  <c:v>8566</c:v>
                </c:pt>
                <c:pt idx="1">
                  <c:v>10165</c:v>
                </c:pt>
                <c:pt idx="2">
                  <c:v>10143</c:v>
                </c:pt>
                <c:pt idx="3">
                  <c:v>8804</c:v>
                </c:pt>
                <c:pt idx="4">
                  <c:v>10095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6-4F09-8A3F-15FF148E8537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13.8'!$V$7:$Z$7</c:f>
              <c:numCache>
                <c:formatCode>#,##0</c:formatCode>
                <c:ptCount val="5"/>
                <c:pt idx="0">
                  <c:v>5664</c:v>
                </c:pt>
                <c:pt idx="1">
                  <c:v>6691</c:v>
                </c:pt>
                <c:pt idx="2">
                  <c:v>6608</c:v>
                </c:pt>
                <c:pt idx="3">
                  <c:v>5728</c:v>
                </c:pt>
                <c:pt idx="4">
                  <c:v>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6-4F09-8A3F-15FF148E8537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13.8'!$V$11:$Z$11</c:f>
              <c:numCache>
                <c:formatCode>#,##0</c:formatCode>
                <c:ptCount val="5"/>
                <c:pt idx="0">
                  <c:v>8078</c:v>
                </c:pt>
                <c:pt idx="1">
                  <c:v>9648</c:v>
                </c:pt>
                <c:pt idx="2">
                  <c:v>9588</c:v>
                </c:pt>
                <c:pt idx="3">
                  <c:v>8361</c:v>
                </c:pt>
                <c:pt idx="4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6-4F09-8A3F-15FF148E8537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13.8'!$V$12:$Z$12</c:f>
              <c:numCache>
                <c:formatCode>#,##0</c:formatCode>
                <c:ptCount val="5"/>
                <c:pt idx="0">
                  <c:v>485</c:v>
                </c:pt>
                <c:pt idx="1">
                  <c:v>517</c:v>
                </c:pt>
                <c:pt idx="2">
                  <c:v>553</c:v>
                </c:pt>
                <c:pt idx="3">
                  <c:v>447</c:v>
                </c:pt>
                <c:pt idx="4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26-4F09-8A3F-15FF148E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13.8'!$AB$15:$AB$33</c:f>
              <c:numCache>
                <c:formatCode>0.0%</c:formatCode>
                <c:ptCount val="19"/>
                <c:pt idx="0">
                  <c:v>6.1849539101992271E-2</c:v>
                </c:pt>
                <c:pt idx="1">
                  <c:v>1.2389731390623451E-2</c:v>
                </c:pt>
                <c:pt idx="2">
                  <c:v>1.6354445435622957E-2</c:v>
                </c:pt>
                <c:pt idx="3">
                  <c:v>1.4966795519873129E-2</c:v>
                </c:pt>
                <c:pt idx="4">
                  <c:v>7.4140152641490736E-2</c:v>
                </c:pt>
                <c:pt idx="5">
                  <c:v>2.16076915452473E-2</c:v>
                </c:pt>
                <c:pt idx="6">
                  <c:v>6.8490435127366439E-2</c:v>
                </c:pt>
                <c:pt idx="7">
                  <c:v>8.4151055605114475E-2</c:v>
                </c:pt>
                <c:pt idx="8">
                  <c:v>2.3986519972247003E-2</c:v>
                </c:pt>
                <c:pt idx="9">
                  <c:v>4.0638318961244918E-3</c:v>
                </c:pt>
                <c:pt idx="10">
                  <c:v>9.0197244523738725E-3</c:v>
                </c:pt>
                <c:pt idx="11">
                  <c:v>1.8138566755872734E-2</c:v>
                </c:pt>
                <c:pt idx="12">
                  <c:v>3.2213301615620971E-2</c:v>
                </c:pt>
                <c:pt idx="13">
                  <c:v>0.10298344731886212</c:v>
                </c:pt>
                <c:pt idx="14">
                  <c:v>0.13965705223510755</c:v>
                </c:pt>
                <c:pt idx="15">
                  <c:v>7.4338388343740708E-2</c:v>
                </c:pt>
                <c:pt idx="16">
                  <c:v>0.16275151154722967</c:v>
                </c:pt>
                <c:pt idx="17">
                  <c:v>8.5241351967489352E-3</c:v>
                </c:pt>
                <c:pt idx="18">
                  <c:v>5.1243929031618597E-2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F14-ABB4-8B44BF4289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A-4F14-ABB4-8B44BF428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13.8'!$Z$44:$Z$60</c:f>
              <c:numCache>
                <c:formatCode>#,##0</c:formatCode>
                <c:ptCount val="17"/>
                <c:pt idx="0">
                  <c:v>11</c:v>
                </c:pt>
                <c:pt idx="1">
                  <c:v>103</c:v>
                </c:pt>
                <c:pt idx="2">
                  <c:v>323</c:v>
                </c:pt>
                <c:pt idx="3">
                  <c:v>490</c:v>
                </c:pt>
                <c:pt idx="4">
                  <c:v>922</c:v>
                </c:pt>
                <c:pt idx="5">
                  <c:v>805</c:v>
                </c:pt>
                <c:pt idx="6">
                  <c:v>639</c:v>
                </c:pt>
                <c:pt idx="7">
                  <c:v>411</c:v>
                </c:pt>
                <c:pt idx="8">
                  <c:v>440</c:v>
                </c:pt>
                <c:pt idx="9">
                  <c:v>406</c:v>
                </c:pt>
                <c:pt idx="10">
                  <c:v>350</c:v>
                </c:pt>
                <c:pt idx="11">
                  <c:v>261</c:v>
                </c:pt>
                <c:pt idx="12">
                  <c:v>134</c:v>
                </c:pt>
                <c:pt idx="13">
                  <c:v>55</c:v>
                </c:pt>
                <c:pt idx="14">
                  <c:v>30</c:v>
                </c:pt>
                <c:pt idx="15">
                  <c:v>5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C-4854-8D39-FAB9EB2CDF06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13.8'!$Z$63:$Z$79</c:f>
              <c:numCache>
                <c:formatCode>#,##0</c:formatCode>
                <c:ptCount val="17"/>
                <c:pt idx="0">
                  <c:v>8</c:v>
                </c:pt>
                <c:pt idx="1">
                  <c:v>110</c:v>
                </c:pt>
                <c:pt idx="2">
                  <c:v>263</c:v>
                </c:pt>
                <c:pt idx="3">
                  <c:v>416</c:v>
                </c:pt>
                <c:pt idx="4">
                  <c:v>871</c:v>
                </c:pt>
                <c:pt idx="5">
                  <c:v>693</c:v>
                </c:pt>
                <c:pt idx="6">
                  <c:v>465</c:v>
                </c:pt>
                <c:pt idx="7">
                  <c:v>377</c:v>
                </c:pt>
                <c:pt idx="8">
                  <c:v>426</c:v>
                </c:pt>
                <c:pt idx="9">
                  <c:v>367</c:v>
                </c:pt>
                <c:pt idx="10">
                  <c:v>303</c:v>
                </c:pt>
                <c:pt idx="11">
                  <c:v>256</c:v>
                </c:pt>
                <c:pt idx="12">
                  <c:v>96</c:v>
                </c:pt>
                <c:pt idx="13">
                  <c:v>39</c:v>
                </c:pt>
                <c:pt idx="14">
                  <c:v>13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C-4854-8D39-FAB9EB2C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13.8'!$Z$83:$Z$90</c:f>
              <c:numCache>
                <c:formatCode>#,##0</c:formatCode>
                <c:ptCount val="8"/>
                <c:pt idx="0">
                  <c:v>423</c:v>
                </c:pt>
                <c:pt idx="1">
                  <c:v>288</c:v>
                </c:pt>
                <c:pt idx="2">
                  <c:v>610</c:v>
                </c:pt>
                <c:pt idx="3">
                  <c:v>482</c:v>
                </c:pt>
                <c:pt idx="4">
                  <c:v>113</c:v>
                </c:pt>
                <c:pt idx="5">
                  <c:v>103</c:v>
                </c:pt>
                <c:pt idx="6">
                  <c:v>276</c:v>
                </c:pt>
                <c:pt idx="7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8-45DB-AAFB-34CFBB65DB32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13.8'!$Z$93:$Z$100</c:f>
              <c:numCache>
                <c:formatCode>#,##0</c:formatCode>
                <c:ptCount val="8"/>
                <c:pt idx="0">
                  <c:v>313</c:v>
                </c:pt>
                <c:pt idx="1">
                  <c:v>523</c:v>
                </c:pt>
                <c:pt idx="2">
                  <c:v>79</c:v>
                </c:pt>
                <c:pt idx="3">
                  <c:v>665</c:v>
                </c:pt>
                <c:pt idx="4">
                  <c:v>496</c:v>
                </c:pt>
                <c:pt idx="5">
                  <c:v>174</c:v>
                </c:pt>
                <c:pt idx="6">
                  <c:v>24</c:v>
                </c:pt>
                <c:pt idx="7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8-45DB-AAFB-34CFBB65D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13.1'!$Z$44:$Z$60</c:f>
              <c:numCache>
                <c:formatCode>#,##0</c:formatCode>
                <c:ptCount val="17"/>
                <c:pt idx="0">
                  <c:v>27</c:v>
                </c:pt>
                <c:pt idx="1">
                  <c:v>319</c:v>
                </c:pt>
                <c:pt idx="2">
                  <c:v>687</c:v>
                </c:pt>
                <c:pt idx="3">
                  <c:v>1183</c:v>
                </c:pt>
                <c:pt idx="4">
                  <c:v>2286</c:v>
                </c:pt>
                <c:pt idx="5">
                  <c:v>2279</c:v>
                </c:pt>
                <c:pt idx="6">
                  <c:v>1696</c:v>
                </c:pt>
                <c:pt idx="7">
                  <c:v>1386</c:v>
                </c:pt>
                <c:pt idx="8">
                  <c:v>1284</c:v>
                </c:pt>
                <c:pt idx="9">
                  <c:v>1162</c:v>
                </c:pt>
                <c:pt idx="10">
                  <c:v>1096</c:v>
                </c:pt>
                <c:pt idx="11">
                  <c:v>845</c:v>
                </c:pt>
                <c:pt idx="12">
                  <c:v>474</c:v>
                </c:pt>
                <c:pt idx="13">
                  <c:v>164</c:v>
                </c:pt>
                <c:pt idx="14">
                  <c:v>55</c:v>
                </c:pt>
                <c:pt idx="15">
                  <c:v>25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A-434C-88B4-05C285B23F70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13.1'!$Z$63:$Z$79</c:f>
              <c:numCache>
                <c:formatCode>#,##0</c:formatCode>
                <c:ptCount val="17"/>
                <c:pt idx="0">
                  <c:v>20</c:v>
                </c:pt>
                <c:pt idx="1">
                  <c:v>312</c:v>
                </c:pt>
                <c:pt idx="2">
                  <c:v>754</c:v>
                </c:pt>
                <c:pt idx="3">
                  <c:v>1232</c:v>
                </c:pt>
                <c:pt idx="4">
                  <c:v>2526</c:v>
                </c:pt>
                <c:pt idx="5">
                  <c:v>2293</c:v>
                </c:pt>
                <c:pt idx="6">
                  <c:v>1661</c:v>
                </c:pt>
                <c:pt idx="7">
                  <c:v>1403</c:v>
                </c:pt>
                <c:pt idx="8">
                  <c:v>1334</c:v>
                </c:pt>
                <c:pt idx="9">
                  <c:v>1353</c:v>
                </c:pt>
                <c:pt idx="10">
                  <c:v>1128</c:v>
                </c:pt>
                <c:pt idx="11">
                  <c:v>918</c:v>
                </c:pt>
                <c:pt idx="12">
                  <c:v>456</c:v>
                </c:pt>
                <c:pt idx="13">
                  <c:v>138</c:v>
                </c:pt>
                <c:pt idx="14">
                  <c:v>37</c:v>
                </c:pt>
                <c:pt idx="15">
                  <c:v>13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A-434C-88B4-05C285B2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13.8'!$V$8:$Z$8</c:f>
              <c:numCache>
                <c:formatCode>#,##0</c:formatCode>
                <c:ptCount val="5"/>
                <c:pt idx="0">
                  <c:v>43470.05</c:v>
                </c:pt>
                <c:pt idx="1">
                  <c:v>38944.39</c:v>
                </c:pt>
                <c:pt idx="2">
                  <c:v>44906</c:v>
                </c:pt>
                <c:pt idx="3">
                  <c:v>47206</c:v>
                </c:pt>
                <c:pt idx="4">
                  <c:v>45163.56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F-435B-9141-0FEF3BCB47B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F-435B-9141-0FEF3BCB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13.9'!$U$4:$Y$4</c:f>
              <c:numCache>
                <c:formatCode>#,##0</c:formatCode>
                <c:ptCount val="5"/>
                <c:pt idx="1">
                  <c:v>16321</c:v>
                </c:pt>
                <c:pt idx="2">
                  <c:v>17822</c:v>
                </c:pt>
                <c:pt idx="3">
                  <c:v>20307</c:v>
                </c:pt>
                <c:pt idx="4">
                  <c:v>18896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4-4889-9165-B0812314C47D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13.9'!$U$7:$Y$7</c:f>
              <c:numCache>
                <c:formatCode>#,##0</c:formatCode>
                <c:ptCount val="5"/>
                <c:pt idx="1">
                  <c:v>11031</c:v>
                </c:pt>
                <c:pt idx="2">
                  <c:v>11937</c:v>
                </c:pt>
                <c:pt idx="3">
                  <c:v>13778</c:v>
                </c:pt>
                <c:pt idx="4">
                  <c:v>12732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4-4889-9165-B0812314C47D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13.9'!$U$11:$Y$11</c:f>
              <c:numCache>
                <c:formatCode>#,##0</c:formatCode>
                <c:ptCount val="5"/>
                <c:pt idx="1">
                  <c:v>14721</c:v>
                </c:pt>
                <c:pt idx="2">
                  <c:v>16167</c:v>
                </c:pt>
                <c:pt idx="3">
                  <c:v>18428</c:v>
                </c:pt>
                <c:pt idx="4">
                  <c:v>17165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4-4889-9165-B0812314C47D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13.9'!$U$12:$Y$12</c:f>
              <c:numCache>
                <c:formatCode>#,##0</c:formatCode>
                <c:ptCount val="5"/>
                <c:pt idx="1">
                  <c:v>1601</c:v>
                </c:pt>
                <c:pt idx="2">
                  <c:v>1655</c:v>
                </c:pt>
                <c:pt idx="3">
                  <c:v>1880</c:v>
                </c:pt>
                <c:pt idx="4">
                  <c:v>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4-4889-9165-B0812314C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4.6657876052337968E-2</c:v>
                </c:pt>
                <c:pt idx="1">
                  <c:v>3.0023328938026169E-2</c:v>
                </c:pt>
                <c:pt idx="2">
                  <c:v>4.2600669439091188E-2</c:v>
                </c:pt>
                <c:pt idx="3">
                  <c:v>1.2120904757074754E-2</c:v>
                </c:pt>
                <c:pt idx="4">
                  <c:v>0.15021807485546201</c:v>
                </c:pt>
                <c:pt idx="5">
                  <c:v>3.2457652905974237E-2</c:v>
                </c:pt>
                <c:pt idx="6">
                  <c:v>7.1558981641140079E-2</c:v>
                </c:pt>
                <c:pt idx="7">
                  <c:v>4.9193630185617204E-2</c:v>
                </c:pt>
                <c:pt idx="8">
                  <c:v>4.9903641342935387E-2</c:v>
                </c:pt>
                <c:pt idx="9">
                  <c:v>3.0936200426006696E-3</c:v>
                </c:pt>
                <c:pt idx="10">
                  <c:v>1.4352368394360483E-2</c:v>
                </c:pt>
                <c:pt idx="11">
                  <c:v>1.8916725834263109E-2</c:v>
                </c:pt>
                <c:pt idx="12">
                  <c:v>4.9193630185617204E-2</c:v>
                </c:pt>
                <c:pt idx="13">
                  <c:v>8.4643472968860933E-2</c:v>
                </c:pt>
                <c:pt idx="14">
                  <c:v>0.11030530479764682</c:v>
                </c:pt>
                <c:pt idx="15">
                  <c:v>6.6588903539912772E-2</c:v>
                </c:pt>
                <c:pt idx="16">
                  <c:v>6.8313216350542647E-2</c:v>
                </c:pt>
                <c:pt idx="17">
                  <c:v>1.8409575007607263E-2</c:v>
                </c:pt>
                <c:pt idx="18">
                  <c:v>4.4730702911045743E-2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0-4290-9AFD-F98A3FD45C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0-4290-9AFD-F98A3FD4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13.9'!$Y$44:$Y$60</c:f>
              <c:numCache>
                <c:formatCode>#,##0</c:formatCode>
                <c:ptCount val="17"/>
                <c:pt idx="0">
                  <c:v>17</c:v>
                </c:pt>
                <c:pt idx="1">
                  <c:v>237</c:v>
                </c:pt>
                <c:pt idx="2">
                  <c:v>697</c:v>
                </c:pt>
                <c:pt idx="3">
                  <c:v>926</c:v>
                </c:pt>
                <c:pt idx="4">
                  <c:v>1191</c:v>
                </c:pt>
                <c:pt idx="5">
                  <c:v>1091</c:v>
                </c:pt>
                <c:pt idx="6">
                  <c:v>1076</c:v>
                </c:pt>
                <c:pt idx="7">
                  <c:v>974</c:v>
                </c:pt>
                <c:pt idx="8">
                  <c:v>1225</c:v>
                </c:pt>
                <c:pt idx="9">
                  <c:v>1034</c:v>
                </c:pt>
                <c:pt idx="10">
                  <c:v>956</c:v>
                </c:pt>
                <c:pt idx="11">
                  <c:v>618</c:v>
                </c:pt>
                <c:pt idx="12">
                  <c:v>267</c:v>
                </c:pt>
                <c:pt idx="13">
                  <c:v>102</c:v>
                </c:pt>
                <c:pt idx="14">
                  <c:v>30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4-4B6E-9FF6-94DBC0B1368F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13.9'!$Y$63:$Y$79</c:f>
              <c:numCache>
                <c:formatCode>#,##0</c:formatCode>
                <c:ptCount val="17"/>
                <c:pt idx="0">
                  <c:v>24</c:v>
                </c:pt>
                <c:pt idx="1">
                  <c:v>291</c:v>
                </c:pt>
                <c:pt idx="2">
                  <c:v>584</c:v>
                </c:pt>
                <c:pt idx="3">
                  <c:v>652</c:v>
                </c:pt>
                <c:pt idx="4">
                  <c:v>856</c:v>
                </c:pt>
                <c:pt idx="5">
                  <c:v>863</c:v>
                </c:pt>
                <c:pt idx="6">
                  <c:v>858</c:v>
                </c:pt>
                <c:pt idx="7">
                  <c:v>882</c:v>
                </c:pt>
                <c:pt idx="8">
                  <c:v>965</c:v>
                </c:pt>
                <c:pt idx="9">
                  <c:v>941</c:v>
                </c:pt>
                <c:pt idx="10">
                  <c:v>735</c:v>
                </c:pt>
                <c:pt idx="11">
                  <c:v>445</c:v>
                </c:pt>
                <c:pt idx="12">
                  <c:v>231</c:v>
                </c:pt>
                <c:pt idx="13">
                  <c:v>83</c:v>
                </c:pt>
                <c:pt idx="14">
                  <c:v>13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4-4B6E-9FF6-94DBC0B1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13.9'!$Y$83:$Y$90</c:f>
              <c:numCache>
                <c:formatCode>#,##0</c:formatCode>
                <c:ptCount val="8"/>
                <c:pt idx="0">
                  <c:v>747</c:v>
                </c:pt>
                <c:pt idx="1">
                  <c:v>469</c:v>
                </c:pt>
                <c:pt idx="2">
                  <c:v>1922</c:v>
                </c:pt>
                <c:pt idx="3">
                  <c:v>489</c:v>
                </c:pt>
                <c:pt idx="4">
                  <c:v>217</c:v>
                </c:pt>
                <c:pt idx="5">
                  <c:v>180</c:v>
                </c:pt>
                <c:pt idx="6">
                  <c:v>875</c:v>
                </c:pt>
                <c:pt idx="7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8-4B95-9D6B-7F127E9A314A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13.9'!$Y$93:$Y$100</c:f>
              <c:numCache>
                <c:formatCode>#,##0</c:formatCode>
                <c:ptCount val="8"/>
                <c:pt idx="0">
                  <c:v>654</c:v>
                </c:pt>
                <c:pt idx="1">
                  <c:v>941</c:v>
                </c:pt>
                <c:pt idx="2">
                  <c:v>278</c:v>
                </c:pt>
                <c:pt idx="3">
                  <c:v>715</c:v>
                </c:pt>
                <c:pt idx="4">
                  <c:v>1432</c:v>
                </c:pt>
                <c:pt idx="5">
                  <c:v>470</c:v>
                </c:pt>
                <c:pt idx="6">
                  <c:v>111</c:v>
                </c:pt>
                <c:pt idx="7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8-4B95-9D6B-7F127E9A3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13.9'!$U$8:$Y$8</c:f>
              <c:numCache>
                <c:formatCode>#,##0</c:formatCode>
                <c:ptCount val="5"/>
                <c:pt idx="1">
                  <c:v>56242</c:v>
                </c:pt>
                <c:pt idx="2">
                  <c:v>55505.27</c:v>
                </c:pt>
                <c:pt idx="3">
                  <c:v>57142.11</c:v>
                </c:pt>
                <c:pt idx="4">
                  <c:v>56212.84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7-4B77-A50D-DB6004E9E25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7-4B77-A50D-DB6004E9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13.9'!$V$4:$Z$4</c:f>
              <c:numCache>
                <c:formatCode>#,##0</c:formatCode>
                <c:ptCount val="5"/>
                <c:pt idx="0">
                  <c:v>16321</c:v>
                </c:pt>
                <c:pt idx="1">
                  <c:v>17822</c:v>
                </c:pt>
                <c:pt idx="2">
                  <c:v>20307</c:v>
                </c:pt>
                <c:pt idx="3">
                  <c:v>18896</c:v>
                </c:pt>
                <c:pt idx="4">
                  <c:v>19720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0-4F59-A1FF-555752227E5D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13.9'!$V$7:$Z$7</c:f>
              <c:numCache>
                <c:formatCode>#,##0</c:formatCode>
                <c:ptCount val="5"/>
                <c:pt idx="0">
                  <c:v>11031</c:v>
                </c:pt>
                <c:pt idx="1">
                  <c:v>11937</c:v>
                </c:pt>
                <c:pt idx="2">
                  <c:v>13778</c:v>
                </c:pt>
                <c:pt idx="3">
                  <c:v>12732</c:v>
                </c:pt>
                <c:pt idx="4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0-4F59-A1FF-555752227E5D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13.9'!$V$11:$Z$11</c:f>
              <c:numCache>
                <c:formatCode>#,##0</c:formatCode>
                <c:ptCount val="5"/>
                <c:pt idx="0">
                  <c:v>14721</c:v>
                </c:pt>
                <c:pt idx="1">
                  <c:v>16167</c:v>
                </c:pt>
                <c:pt idx="2">
                  <c:v>18428</c:v>
                </c:pt>
                <c:pt idx="3">
                  <c:v>17165</c:v>
                </c:pt>
                <c:pt idx="4">
                  <c:v>17819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0-4F59-A1FF-555752227E5D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13.9'!$V$12:$Z$12</c:f>
              <c:numCache>
                <c:formatCode>#,##0</c:formatCode>
                <c:ptCount val="5"/>
                <c:pt idx="0">
                  <c:v>1601</c:v>
                </c:pt>
                <c:pt idx="1">
                  <c:v>1655</c:v>
                </c:pt>
                <c:pt idx="2">
                  <c:v>1880</c:v>
                </c:pt>
                <c:pt idx="3">
                  <c:v>1727</c:v>
                </c:pt>
                <c:pt idx="4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30-4F59-A1FF-555752227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13.9'!$AB$15:$AB$33</c:f>
              <c:numCache>
                <c:formatCode>0.0%</c:formatCode>
                <c:ptCount val="19"/>
                <c:pt idx="0">
                  <c:v>4.6657876052337968E-2</c:v>
                </c:pt>
                <c:pt idx="1">
                  <c:v>3.0023328938026169E-2</c:v>
                </c:pt>
                <c:pt idx="2">
                  <c:v>4.2600669439091188E-2</c:v>
                </c:pt>
                <c:pt idx="3">
                  <c:v>1.2120904757074754E-2</c:v>
                </c:pt>
                <c:pt idx="4">
                  <c:v>0.15021807485546201</c:v>
                </c:pt>
                <c:pt idx="5">
                  <c:v>3.2457652905974237E-2</c:v>
                </c:pt>
                <c:pt idx="6">
                  <c:v>7.1558981641140079E-2</c:v>
                </c:pt>
                <c:pt idx="7">
                  <c:v>4.9193630185617204E-2</c:v>
                </c:pt>
                <c:pt idx="8">
                  <c:v>4.9903641342935387E-2</c:v>
                </c:pt>
                <c:pt idx="9">
                  <c:v>3.0936200426006696E-3</c:v>
                </c:pt>
                <c:pt idx="10">
                  <c:v>1.4352368394360483E-2</c:v>
                </c:pt>
                <c:pt idx="11">
                  <c:v>1.8916725834263109E-2</c:v>
                </c:pt>
                <c:pt idx="12">
                  <c:v>4.9193630185617204E-2</c:v>
                </c:pt>
                <c:pt idx="13">
                  <c:v>8.4643472968860933E-2</c:v>
                </c:pt>
                <c:pt idx="14">
                  <c:v>0.11030530479764682</c:v>
                </c:pt>
                <c:pt idx="15">
                  <c:v>6.6588903539912772E-2</c:v>
                </c:pt>
                <c:pt idx="16">
                  <c:v>6.8313216350542647E-2</c:v>
                </c:pt>
                <c:pt idx="17">
                  <c:v>1.8409575007607263E-2</c:v>
                </c:pt>
                <c:pt idx="18">
                  <c:v>4.4730702911045743E-2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B6B-80B0-1657FEE51B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B6B-80B0-1657FEE51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13.9'!$Z$44:$Z$60</c:f>
              <c:numCache>
                <c:formatCode>#,##0</c:formatCode>
                <c:ptCount val="17"/>
                <c:pt idx="0">
                  <c:v>22</c:v>
                </c:pt>
                <c:pt idx="1">
                  <c:v>287</c:v>
                </c:pt>
                <c:pt idx="2">
                  <c:v>679</c:v>
                </c:pt>
                <c:pt idx="3">
                  <c:v>985</c:v>
                </c:pt>
                <c:pt idx="4">
                  <c:v>1241</c:v>
                </c:pt>
                <c:pt idx="5">
                  <c:v>1178</c:v>
                </c:pt>
                <c:pt idx="6">
                  <c:v>1071</c:v>
                </c:pt>
                <c:pt idx="7">
                  <c:v>1027</c:v>
                </c:pt>
                <c:pt idx="8">
                  <c:v>1168</c:v>
                </c:pt>
                <c:pt idx="9">
                  <c:v>1154</c:v>
                </c:pt>
                <c:pt idx="10">
                  <c:v>1044</c:v>
                </c:pt>
                <c:pt idx="11">
                  <c:v>690</c:v>
                </c:pt>
                <c:pt idx="12">
                  <c:v>334</c:v>
                </c:pt>
                <c:pt idx="13">
                  <c:v>122</c:v>
                </c:pt>
                <c:pt idx="14">
                  <c:v>45</c:v>
                </c:pt>
                <c:pt idx="15">
                  <c:v>15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F-48EE-9C5B-A8FA1C7FC43C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13.9'!$Z$63:$Z$79</c:f>
              <c:numCache>
                <c:formatCode>#,##0</c:formatCode>
                <c:ptCount val="17"/>
                <c:pt idx="0">
                  <c:v>27</c:v>
                </c:pt>
                <c:pt idx="1">
                  <c:v>290</c:v>
                </c:pt>
                <c:pt idx="2">
                  <c:v>620</c:v>
                </c:pt>
                <c:pt idx="3">
                  <c:v>594</c:v>
                </c:pt>
                <c:pt idx="4">
                  <c:v>846</c:v>
                </c:pt>
                <c:pt idx="5">
                  <c:v>864</c:v>
                </c:pt>
                <c:pt idx="6">
                  <c:v>893</c:v>
                </c:pt>
                <c:pt idx="7">
                  <c:v>851</c:v>
                </c:pt>
                <c:pt idx="8">
                  <c:v>1004</c:v>
                </c:pt>
                <c:pt idx="9">
                  <c:v>1010</c:v>
                </c:pt>
                <c:pt idx="10">
                  <c:v>773</c:v>
                </c:pt>
                <c:pt idx="11">
                  <c:v>500</c:v>
                </c:pt>
                <c:pt idx="12">
                  <c:v>233</c:v>
                </c:pt>
                <c:pt idx="13">
                  <c:v>117</c:v>
                </c:pt>
                <c:pt idx="14">
                  <c:v>24</c:v>
                </c:pt>
                <c:pt idx="15">
                  <c:v>6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F-48EE-9C5B-A8FA1C7F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13.9'!$Z$83:$Z$90</c:f>
              <c:numCache>
                <c:formatCode>#,##0</c:formatCode>
                <c:ptCount val="8"/>
                <c:pt idx="0">
                  <c:v>868</c:v>
                </c:pt>
                <c:pt idx="1">
                  <c:v>481</c:v>
                </c:pt>
                <c:pt idx="2">
                  <c:v>1960</c:v>
                </c:pt>
                <c:pt idx="3">
                  <c:v>586</c:v>
                </c:pt>
                <c:pt idx="4">
                  <c:v>220</c:v>
                </c:pt>
                <c:pt idx="5">
                  <c:v>189</c:v>
                </c:pt>
                <c:pt idx="6">
                  <c:v>918</c:v>
                </c:pt>
                <c:pt idx="7">
                  <c:v>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6-4A63-93E3-95BF508E6EA3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13.9'!$Z$93:$Z$100</c:f>
              <c:numCache>
                <c:formatCode>#,##0</c:formatCode>
                <c:ptCount val="8"/>
                <c:pt idx="0">
                  <c:v>676</c:v>
                </c:pt>
                <c:pt idx="1">
                  <c:v>939</c:v>
                </c:pt>
                <c:pt idx="2">
                  <c:v>296</c:v>
                </c:pt>
                <c:pt idx="3">
                  <c:v>790</c:v>
                </c:pt>
                <c:pt idx="4">
                  <c:v>1431</c:v>
                </c:pt>
                <c:pt idx="5">
                  <c:v>478</c:v>
                </c:pt>
                <c:pt idx="6">
                  <c:v>109</c:v>
                </c:pt>
                <c:pt idx="7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6-4A63-93E3-95BF508E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13.1'!$Z$83:$Z$90</c:f>
              <c:numCache>
                <c:formatCode>#,##0</c:formatCode>
                <c:ptCount val="8"/>
                <c:pt idx="0">
                  <c:v>952</c:v>
                </c:pt>
                <c:pt idx="1">
                  <c:v>1274</c:v>
                </c:pt>
                <c:pt idx="2">
                  <c:v>1690</c:v>
                </c:pt>
                <c:pt idx="3">
                  <c:v>1700</c:v>
                </c:pt>
                <c:pt idx="4">
                  <c:v>445</c:v>
                </c:pt>
                <c:pt idx="5">
                  <c:v>394</c:v>
                </c:pt>
                <c:pt idx="6">
                  <c:v>604</c:v>
                </c:pt>
                <c:pt idx="7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8-490C-9060-2C7E2204CBC5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13.1'!$Z$93:$Z$100</c:f>
              <c:numCache>
                <c:formatCode>#,##0</c:formatCode>
                <c:ptCount val="8"/>
                <c:pt idx="0">
                  <c:v>886</c:v>
                </c:pt>
                <c:pt idx="1">
                  <c:v>2372</c:v>
                </c:pt>
                <c:pt idx="2">
                  <c:v>298</c:v>
                </c:pt>
                <c:pt idx="3">
                  <c:v>2004</c:v>
                </c:pt>
                <c:pt idx="4">
                  <c:v>1594</c:v>
                </c:pt>
                <c:pt idx="5">
                  <c:v>613</c:v>
                </c:pt>
                <c:pt idx="6">
                  <c:v>69</c:v>
                </c:pt>
                <c:pt idx="7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8-490C-9060-2C7E2204C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13.9'!$V$8:$Z$8</c:f>
              <c:numCache>
                <c:formatCode>#,##0</c:formatCode>
                <c:ptCount val="5"/>
                <c:pt idx="0">
                  <c:v>56242</c:v>
                </c:pt>
                <c:pt idx="1">
                  <c:v>55505.27</c:v>
                </c:pt>
                <c:pt idx="2">
                  <c:v>57142.11</c:v>
                </c:pt>
                <c:pt idx="3">
                  <c:v>56212.84</c:v>
                </c:pt>
                <c:pt idx="4">
                  <c:v>56461.95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E-4DD0-AFF6-4A370511BAE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48046.27</c:v>
                </c:pt>
                <c:pt idx="1">
                  <c:v>47367.05</c:v>
                </c:pt>
                <c:pt idx="2">
                  <c:v>48519</c:v>
                </c:pt>
                <c:pt idx="3">
                  <c:v>48816</c:v>
                </c:pt>
                <c:pt idx="4">
                  <c:v>48329.32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E-4DD0-AFF6-4A370511B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13.10'!$U$4:$Y$4</c:f>
              <c:numCache>
                <c:formatCode>#,##0</c:formatCode>
                <c:ptCount val="5"/>
                <c:pt idx="1">
                  <c:v>563</c:v>
                </c:pt>
                <c:pt idx="2">
                  <c:v>592</c:v>
                </c:pt>
                <c:pt idx="3">
                  <c:v>877</c:v>
                </c:pt>
                <c:pt idx="4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D-48FE-99C1-D7CF9C4814B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13.10'!$U$7:$Y$7</c:f>
              <c:numCache>
                <c:formatCode>#,##0</c:formatCode>
                <c:ptCount val="5"/>
                <c:pt idx="1">
                  <c:v>391</c:v>
                </c:pt>
                <c:pt idx="2">
                  <c:v>406</c:v>
                </c:pt>
                <c:pt idx="3">
                  <c:v>589</c:v>
                </c:pt>
                <c:pt idx="4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D-48FE-99C1-D7CF9C4814B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13.10'!$U$11:$Y$11</c:f>
              <c:numCache>
                <c:formatCode>#,##0</c:formatCode>
                <c:ptCount val="5"/>
                <c:pt idx="1">
                  <c:v>558</c:v>
                </c:pt>
                <c:pt idx="2">
                  <c:v>588</c:v>
                </c:pt>
                <c:pt idx="3">
                  <c:v>871</c:v>
                </c:pt>
                <c:pt idx="4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D-48FE-99C1-D7CF9C4814B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13.10'!$U$12:$Y$12</c:f>
              <c:numCache>
                <c:formatCode>#,##0</c:formatCode>
                <c:ptCount val="5"/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FD-48FE-99C1-D7CF9C48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9.9502487562189053E-3</c:v>
                </c:pt>
                <c:pt idx="1">
                  <c:v>6.965174129353234E-3</c:v>
                </c:pt>
                <c:pt idx="2">
                  <c:v>7.9601990049751239E-3</c:v>
                </c:pt>
                <c:pt idx="3">
                  <c:v>0</c:v>
                </c:pt>
                <c:pt idx="4">
                  <c:v>1.9900497512437811E-2</c:v>
                </c:pt>
                <c:pt idx="5">
                  <c:v>1.5920398009950248E-2</c:v>
                </c:pt>
                <c:pt idx="6">
                  <c:v>8.5572139303482592E-2</c:v>
                </c:pt>
                <c:pt idx="7">
                  <c:v>6.4676616915422883E-2</c:v>
                </c:pt>
                <c:pt idx="8">
                  <c:v>7.9601990049751239E-3</c:v>
                </c:pt>
                <c:pt idx="9">
                  <c:v>0</c:v>
                </c:pt>
                <c:pt idx="10">
                  <c:v>7.9601990049751239E-3</c:v>
                </c:pt>
                <c:pt idx="11">
                  <c:v>1.8905472636815919E-2</c:v>
                </c:pt>
                <c:pt idx="12">
                  <c:v>3.482587064676617E-2</c:v>
                </c:pt>
                <c:pt idx="13">
                  <c:v>2.0895522388059702E-2</c:v>
                </c:pt>
                <c:pt idx="14">
                  <c:v>0.24477611940298508</c:v>
                </c:pt>
                <c:pt idx="15">
                  <c:v>0.1154228855721393</c:v>
                </c:pt>
                <c:pt idx="16">
                  <c:v>0.21890547263681592</c:v>
                </c:pt>
                <c:pt idx="17">
                  <c:v>1.3930348258706468E-2</c:v>
                </c:pt>
                <c:pt idx="18">
                  <c:v>0.11641791044776119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7-4F80-970C-B0429E6A50B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7-4F80-970C-B0429E6A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33</c:v>
                </c:pt>
                <c:pt idx="4">
                  <c:v>71</c:v>
                </c:pt>
                <c:pt idx="5">
                  <c:v>81</c:v>
                </c:pt>
                <c:pt idx="6">
                  <c:v>64</c:v>
                </c:pt>
                <c:pt idx="7">
                  <c:v>49</c:v>
                </c:pt>
                <c:pt idx="8">
                  <c:v>30</c:v>
                </c:pt>
                <c:pt idx="9">
                  <c:v>37</c:v>
                </c:pt>
                <c:pt idx="10">
                  <c:v>35</c:v>
                </c:pt>
                <c:pt idx="11">
                  <c:v>20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B-436A-8F6F-B042851EBA62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13.10'!$Y$63:$Y$79</c:f>
              <c:numCache>
                <c:formatCode>#,##0</c:formatCode>
                <c:ptCount val="17"/>
                <c:pt idx="0">
                  <c:v>0</c:v>
                </c:pt>
                <c:pt idx="1">
                  <c:v>7</c:v>
                </c:pt>
                <c:pt idx="2">
                  <c:v>27</c:v>
                </c:pt>
                <c:pt idx="3">
                  <c:v>42</c:v>
                </c:pt>
                <c:pt idx="4">
                  <c:v>95</c:v>
                </c:pt>
                <c:pt idx="5">
                  <c:v>78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38</c:v>
                </c:pt>
                <c:pt idx="10">
                  <c:v>62</c:v>
                </c:pt>
                <c:pt idx="11">
                  <c:v>34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B-436A-8F6F-B042851EB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13.10'!$Y$83:$Y$90</c:f>
              <c:numCache>
                <c:formatCode>#,##0</c:formatCode>
                <c:ptCount val="8"/>
                <c:pt idx="0">
                  <c:v>15</c:v>
                </c:pt>
                <c:pt idx="1">
                  <c:v>39</c:v>
                </c:pt>
                <c:pt idx="2">
                  <c:v>22</c:v>
                </c:pt>
                <c:pt idx="3">
                  <c:v>120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9-4B93-9D31-F430D015687B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13.10'!$Y$93:$Y$100</c:f>
              <c:numCache>
                <c:formatCode>#,##0</c:formatCode>
                <c:ptCount val="8"/>
                <c:pt idx="0">
                  <c:v>20</c:v>
                </c:pt>
                <c:pt idx="1">
                  <c:v>62</c:v>
                </c:pt>
                <c:pt idx="2">
                  <c:v>6</c:v>
                </c:pt>
                <c:pt idx="3">
                  <c:v>170</c:v>
                </c:pt>
                <c:pt idx="4">
                  <c:v>20</c:v>
                </c:pt>
                <c:pt idx="5">
                  <c:v>9</c:v>
                </c:pt>
                <c:pt idx="6">
                  <c:v>6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9-4B93-9D31-F430D015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'Table 13.10'!$U$8:$Y$8</c:f>
              <c:numCache>
                <c:formatCode>#,##0</c:formatCode>
                <c:ptCount val="5"/>
                <c:pt idx="1">
                  <c:v>19499.810000000001</c:v>
                </c:pt>
                <c:pt idx="2">
                  <c:v>19986.41</c:v>
                </c:pt>
                <c:pt idx="3">
                  <c:v>20015</c:v>
                </c:pt>
                <c:pt idx="4">
                  <c:v>21014.94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1-41E8-A252-5F60E72B9D6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48046.27</c:v>
                </c:pt>
                <c:pt idx="2">
                  <c:v>47367.05</c:v>
                </c:pt>
                <c:pt idx="3">
                  <c:v>48519</c:v>
                </c:pt>
                <c:pt idx="4">
                  <c:v>48816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1-41E8-A252-5F60E72B9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13.10'!$V$4:$Z$4</c:f>
              <c:numCache>
                <c:formatCode>#,##0</c:formatCode>
                <c:ptCount val="5"/>
                <c:pt idx="0">
                  <c:v>563</c:v>
                </c:pt>
                <c:pt idx="1">
                  <c:v>592</c:v>
                </c:pt>
                <c:pt idx="2">
                  <c:v>877</c:v>
                </c:pt>
                <c:pt idx="3">
                  <c:v>1024</c:v>
                </c:pt>
                <c:pt idx="4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5-454F-83F4-370599103F6D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13.10'!$V$7:$Z$7</c:f>
              <c:numCache>
                <c:formatCode>#,##0</c:formatCode>
                <c:ptCount val="5"/>
                <c:pt idx="0">
                  <c:v>391</c:v>
                </c:pt>
                <c:pt idx="1">
                  <c:v>406</c:v>
                </c:pt>
                <c:pt idx="2">
                  <c:v>589</c:v>
                </c:pt>
                <c:pt idx="3">
                  <c:v>750</c:v>
                </c:pt>
                <c:pt idx="4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5-454F-83F4-370599103F6D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13.10'!$V$11:$Z$11</c:f>
              <c:numCache>
                <c:formatCode>#,##0</c:formatCode>
                <c:ptCount val="5"/>
                <c:pt idx="0">
                  <c:v>558</c:v>
                </c:pt>
                <c:pt idx="1">
                  <c:v>588</c:v>
                </c:pt>
                <c:pt idx="2">
                  <c:v>871</c:v>
                </c:pt>
                <c:pt idx="3">
                  <c:v>1009</c:v>
                </c:pt>
                <c:pt idx="4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05-454F-83F4-370599103F6D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13.10'!$V$2:$Z$2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'Table 13.10'!$V$12:$Z$12</c:f>
              <c:numCache>
                <c:formatCode>#,##0</c:formatCode>
                <c:ptCount val="5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10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05-454F-83F4-37059910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13.10'!$AB$15:$AB$33</c:f>
              <c:numCache>
                <c:formatCode>0.0%</c:formatCode>
                <c:ptCount val="19"/>
                <c:pt idx="0">
                  <c:v>9.9502487562189053E-3</c:v>
                </c:pt>
                <c:pt idx="1">
                  <c:v>6.965174129353234E-3</c:v>
                </c:pt>
                <c:pt idx="2">
                  <c:v>7.9601990049751239E-3</c:v>
                </c:pt>
                <c:pt idx="3">
                  <c:v>0</c:v>
                </c:pt>
                <c:pt idx="4">
                  <c:v>1.9900497512437811E-2</c:v>
                </c:pt>
                <c:pt idx="5">
                  <c:v>1.5920398009950248E-2</c:v>
                </c:pt>
                <c:pt idx="6">
                  <c:v>8.5572139303482592E-2</c:v>
                </c:pt>
                <c:pt idx="7">
                  <c:v>6.4676616915422883E-2</c:v>
                </c:pt>
                <c:pt idx="8">
                  <c:v>7.9601990049751239E-3</c:v>
                </c:pt>
                <c:pt idx="9">
                  <c:v>0</c:v>
                </c:pt>
                <c:pt idx="10">
                  <c:v>7.9601990049751239E-3</c:v>
                </c:pt>
                <c:pt idx="11">
                  <c:v>1.8905472636815919E-2</c:v>
                </c:pt>
                <c:pt idx="12">
                  <c:v>3.482587064676617E-2</c:v>
                </c:pt>
                <c:pt idx="13">
                  <c:v>2.0895522388059702E-2</c:v>
                </c:pt>
                <c:pt idx="14">
                  <c:v>0.24477611940298508</c:v>
                </c:pt>
                <c:pt idx="15">
                  <c:v>0.1154228855721393</c:v>
                </c:pt>
                <c:pt idx="16">
                  <c:v>0.21890547263681592</c:v>
                </c:pt>
                <c:pt idx="17">
                  <c:v>1.3930348258706468E-2</c:v>
                </c:pt>
                <c:pt idx="18">
                  <c:v>0.11641791044776119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6-443A-AB53-78288C477F5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2.3781758016126944E-2</c:v>
                </c:pt>
                <c:pt idx="1">
                  <c:v>1.7123663148242284E-2</c:v>
                </c:pt>
                <c:pt idx="2">
                  <c:v>2.4723659161359129E-2</c:v>
                </c:pt>
                <c:pt idx="3">
                  <c:v>9.5934375903278211E-3</c:v>
                </c:pt>
                <c:pt idx="4">
                  <c:v>8.0515105303551313E-2</c:v>
                </c:pt>
                <c:pt idx="5">
                  <c:v>2.2725233980205126E-2</c:v>
                </c:pt>
                <c:pt idx="6">
                  <c:v>7.956822055437611E-2</c:v>
                </c:pt>
                <c:pt idx="7">
                  <c:v>8.9326117074823824E-2</c:v>
                </c:pt>
                <c:pt idx="8">
                  <c:v>3.9126274556708432E-2</c:v>
                </c:pt>
                <c:pt idx="9">
                  <c:v>5.8756690488293512E-3</c:v>
                </c:pt>
                <c:pt idx="10">
                  <c:v>1.4587008741241317E-2</c:v>
                </c:pt>
                <c:pt idx="11">
                  <c:v>1.6874482951090911E-2</c:v>
                </c:pt>
                <c:pt idx="12">
                  <c:v>5.1361022236840796E-2</c:v>
                </c:pt>
                <c:pt idx="13">
                  <c:v>7.8735958695890521E-2</c:v>
                </c:pt>
                <c:pt idx="14">
                  <c:v>0.1217045918926731</c:v>
                </c:pt>
                <c:pt idx="15">
                  <c:v>8.6555233282500574E-2</c:v>
                </c:pt>
                <c:pt idx="16">
                  <c:v>0.1418084501988458</c:v>
                </c:pt>
                <c:pt idx="17">
                  <c:v>2.6577559828165336E-2</c:v>
                </c:pt>
                <c:pt idx="18">
                  <c:v>4.7837614249120392E-2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6-443A-AB53-78288C47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13.10'!$Z$44:$Z$60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20</c:v>
                </c:pt>
                <c:pt idx="3">
                  <c:v>42</c:v>
                </c:pt>
                <c:pt idx="4">
                  <c:v>74</c:v>
                </c:pt>
                <c:pt idx="5">
                  <c:v>70</c:v>
                </c:pt>
                <c:pt idx="6">
                  <c:v>55</c:v>
                </c:pt>
                <c:pt idx="7">
                  <c:v>49</c:v>
                </c:pt>
                <c:pt idx="8">
                  <c:v>37</c:v>
                </c:pt>
                <c:pt idx="9">
                  <c:v>24</c:v>
                </c:pt>
                <c:pt idx="10">
                  <c:v>36</c:v>
                </c:pt>
                <c:pt idx="11">
                  <c:v>19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F-442E-B70F-4C25FF688A22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13.10'!$Z$63:$Z$79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30</c:v>
                </c:pt>
                <c:pt idx="3">
                  <c:v>42</c:v>
                </c:pt>
                <c:pt idx="4">
                  <c:v>97</c:v>
                </c:pt>
                <c:pt idx="5">
                  <c:v>90</c:v>
                </c:pt>
                <c:pt idx="6">
                  <c:v>67</c:v>
                </c:pt>
                <c:pt idx="7">
                  <c:v>49</c:v>
                </c:pt>
                <c:pt idx="8">
                  <c:v>47</c:v>
                </c:pt>
                <c:pt idx="9">
                  <c:v>57</c:v>
                </c:pt>
                <c:pt idx="10">
                  <c:v>42</c:v>
                </c:pt>
                <c:pt idx="11">
                  <c:v>30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F-442E-B70F-4C25FF68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13.10'!$Z$83:$Z$90</c:f>
              <c:numCache>
                <c:formatCode>#,##0</c:formatCode>
                <c:ptCount val="8"/>
                <c:pt idx="0">
                  <c:v>26</c:v>
                </c:pt>
                <c:pt idx="1">
                  <c:v>36</c:v>
                </c:pt>
                <c:pt idx="2">
                  <c:v>21</c:v>
                </c:pt>
                <c:pt idx="3">
                  <c:v>98</c:v>
                </c:pt>
                <c:pt idx="4">
                  <c:v>8</c:v>
                </c:pt>
                <c:pt idx="5">
                  <c:v>0</c:v>
                </c:pt>
                <c:pt idx="6">
                  <c:v>12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2-4D46-B42C-78BD473C2267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13.10'!$Z$93:$Z$100</c:f>
              <c:numCache>
                <c:formatCode>#,##0</c:formatCode>
                <c:ptCount val="8"/>
                <c:pt idx="0">
                  <c:v>19</c:v>
                </c:pt>
                <c:pt idx="1">
                  <c:v>70</c:v>
                </c:pt>
                <c:pt idx="2">
                  <c:v>0</c:v>
                </c:pt>
                <c:pt idx="3">
                  <c:v>142</c:v>
                </c:pt>
                <c:pt idx="4">
                  <c:v>23</c:v>
                </c:pt>
                <c:pt idx="5">
                  <c:v>8</c:v>
                </c:pt>
                <c:pt idx="6">
                  <c:v>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2-4D46-B42C-78BD473C2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C164C-B60D-436D-BF04-67385F73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B5E8D8-1604-4BAB-BA51-6074ABA58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C45DD2-5747-47A3-856E-699663053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E4B7B2-9912-45E4-A3D5-D445987AF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7113A8-64FE-40C5-921F-47BEC2113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5F76FA-C18F-453E-B470-170002007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8C0EC3-265B-479B-A757-2F4D5F3A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B6B080-E7EE-4D9B-913F-5422CA31F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7B12E35-D5F6-484A-977A-3C02942D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1DD3A9-DA3F-4199-8C93-57B6747D5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5040FEB-B6CC-4253-BE5D-5AE3DA73F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5ED1306-8655-4D9C-A9C5-64A5AC543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B4221C-FC3B-40CA-BA5B-175781B31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50FE79-75F4-4F9F-992D-2698D8B9D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0FFA1D-A88B-4F5A-990B-015F0AE43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963837-6EB3-4067-8A86-BBEC21C01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3F113D-EE4B-48EE-8BC6-CB93B6E43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A8BEAC-6C88-4C10-AD03-3722A2E6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D90099-3F0A-48CB-A739-F780BF42C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E2FB9D5-7B62-48D5-9DCE-4174DC934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F44718-D1EB-4FBC-B8E6-B07117E98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6FD6728-468F-443C-88FE-2FCBF7380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F81B69D-EDAD-408F-9517-ABFAFDB33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142A43-B7A0-430D-AEA4-B24FBC035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63F599-066F-44BB-B8C4-E4EAACC61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F7CE30-24CB-4341-B676-44B96C505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200C5F-0866-48DF-9FC4-DCB732824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351841-1A7E-46F7-B9F6-4F9CAB50C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495D0C-7077-42F0-9D35-FEF0AD76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EF5CD9-7E31-4A2B-B98C-E49F2642A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00B0C68-16B8-4127-86C3-A27FD232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281437-1AB7-4F5A-826E-907B6B45D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435D0EF-5292-4FC9-9A06-69CC5BBDD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941931E-875C-4DF6-A660-BAD994D40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904EEB-1448-42D7-A147-BEA0D83A2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04485-43A8-4FED-93B2-15C02E18E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3A2D6F-5D58-4904-8D1E-17A5F0DC9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8B02A76-7D2B-4167-B4F4-978949B8D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FF0DEC-5884-4CF1-BACB-5AD5CB58B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DE4F55-9FE2-43D3-A8FF-067F9FA6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73BAF5A-7B33-41D6-83E6-FF2C8852E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4A42A3-664D-49DF-991E-4F2C80A19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71998A1-BADD-4F4F-BED7-C35DC6CBC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03C5D0E-550B-4406-9822-93DD5FD6A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6215E70-B5AB-4244-B4F4-86160056E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A0B42-8AF3-4F60-B7DC-170BB8236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B3D4F4-5607-47F6-931B-6EB3E0F25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69487-4F13-4CFB-B332-0C010CC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41040C-C2AD-4347-B748-04064195E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360F0F-E931-4551-B07E-BF8359579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D1805C-007C-479E-8D34-768626D82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E474EEE-FD6A-43CF-A8CA-79F7855FA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D05FE4B-0EA3-44B1-BD6B-86CEA440B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5D47901-370E-43C4-8586-3132F1213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28BD43-E33D-4668-A098-1788FFB68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0D31A5-0432-433B-8632-FC23BD513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BFB7B8-A03E-47B5-87ED-F6300EFC8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2D2F32-878C-40DF-8C9E-B164BE0EC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CE0BDB4-3417-4967-8431-B92A2F2D2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3D47D6-4100-4F71-83B8-B451C28DF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AB5202-53C2-4632-811D-456A431F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88BA10-07F3-4BCE-97C0-3B8687ACE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2CB19D9-BFE8-4B0F-A143-A16484CE9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0009D0-E255-4557-AF83-5E02B85B6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4E49479-2C29-470A-BB10-768672DF5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D8D9F48-1B00-494B-A943-E62785EDF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6C25BAE-FF21-4551-B1A6-9C29DCCE5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FE7FE0-4084-4266-858C-6D97066F2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AA3D21-5F3A-4383-8380-499C69FDF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5104E3-1145-4279-960D-267FE52B2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5663F6-302B-4035-99C1-C700843B8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26C9DF-011B-4731-A6AF-797E83271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833320-5383-40E5-9236-3C148819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0BAD5A9-9E5E-4B97-83CA-164E6E112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0E6863-A6EC-4BC1-88E5-AD1BB7371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5A4654-DC96-4B05-8075-E3FB8701B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72F75B-2B44-4421-8575-C79A03782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F4700F-6B78-4A62-AC61-BADBF524F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B23827-29FC-43B5-932E-B5F8ADD61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6A4DA3-BECF-496F-9D80-1791837D9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E91863-08D1-4CF0-857B-5208F23DC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9F9429-E2B5-4940-9CA4-5DCDC5144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99FD9C-5A13-4999-9B26-519E4B55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CDEA29-4905-424D-8C24-3B7FA3BB8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EF98921-2959-49FD-AFF7-CA2B388A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F46A28-DE59-4F08-8599-0797CBD3F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0A0384-E5DC-455D-8B6F-162F5CFCC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B3B24B-116C-4CA3-B1DB-08FCEB99F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07F7145-74AF-4EDB-ACAC-0B7A8371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7D51F-6B66-4079-BE17-A23460853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567B48-33B2-46FF-9861-268340EA6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B7F70A-6DED-4713-8178-24D25E62B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AB2C72-A24C-43B9-AC64-DDFA097ED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1794E0-179C-4FAD-96DE-04EDA900E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4FD877-836D-4FDB-8DA5-D614E2F23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1CBD03-CEA5-455D-933F-3AE968BC1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735D75D-2610-42CB-AE2B-C9E34FDB5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D34E7C5-1BC0-4878-8A83-0D883E18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D3896A7-B0B6-4D12-9117-C3D49B4E5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D016899-6B3B-4E67-9ED2-C55F60309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BFA313-EE05-4887-8C50-6FE58D596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50831-ECE0-45B1-B374-59C18DE9A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FED941-F8E4-46B2-ADA4-016AD79D9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E018C-CCD7-4E50-BC0C-DDB6E6481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D0B1B2-1BD9-422E-A776-DFBDCE49C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977B67-3734-4FA5-AB40-E109C440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5EEC2F-B111-4615-AD61-C36E89BCF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1C47CC7-72A9-4707-BFDB-C63CF8B89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9215F83-3944-43A4-AABA-4E565764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CCF046-DE04-44E1-87DE-CFB9BE40A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838D72F-0B7F-4184-A7D4-81ED72706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D8C3F-C884-4D3B-ABBE-6D6F44E8A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A37161-F40E-4A83-B438-846D4675A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F03008-8B30-46B9-8AF6-3F76AD139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8C8BD6-D18D-4DEA-8D8A-95C47B9AC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2D7C728-0C06-48BA-88C0-5ADFBEE6E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2CB56A-F12D-4F9D-9E82-53E2ADFE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9FAD47-15AB-4FE2-8D6D-1A95067FB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B995756-881D-42A3-955F-BF86D44E7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EE745C-8255-45F9-ABED-68F17B15D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E3E11A9-9D29-49A6-8AB7-DF1CE3E02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BF76D53-7B2B-4B14-8245-AFCD5DC20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C51D85-F928-41D1-A7AB-27B805BA9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AD69F2-0EC4-46D3-99D4-68522601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78B8B0-D5D9-4409-A3EF-C379C8113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4A1367-BB58-412B-989A-989D7A026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5A2A6E-3A6B-405C-A7A5-27672318D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640D376-F454-446D-961C-2D3F74232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B82C618-DE17-4519-9F06-275DDCEC0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30C244-9C4B-4445-A1AA-97877A924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9D14D98-96C4-4E67-B4E4-706EFCB1D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981A22-88A1-4777-B714-93477C01D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E670EB2-B949-48D6-B374-78F848C23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FB3D28-AAF0-488B-AFCB-1CDE0E746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920E19-4D23-4680-8A05-4E79D3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CC221B-7FFD-4B32-82BD-C2E103F55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D3193-96DC-445C-9CB0-79E1B6193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81B18B-D1E9-4FD8-AC24-DE24DC89F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7E8C9C-8CB1-4A7F-8B80-0F17F974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A5125D9-130D-4E94-A928-A9279A2B3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5879C19-7E03-4322-B5B7-56725198D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32EB96-EDCE-4EC4-A3B8-8A8F3AAF0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E2CFD5-C294-4D46-B217-363639AC2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113CE3B-91E8-494D-B340-F8503863C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EFE18E-362A-4756-8C9A-915D4441D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50C631-3F5E-47BF-824D-E8A28CBFF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A3AAF-97C6-492C-927C-4CA1E6456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BA9A40-0DBC-4A82-BF79-F44C71A15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165511-9EF0-4366-913D-EA79858CE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B4DF9B-9DE4-4671-B29C-32D0CE86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9A202B-9B5E-4F9E-9C47-EDC0C9C8A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A66955-4C35-4FC2-AFF7-C9177813A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615485-D535-4580-9781-9B77F54DE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60BC889-5FEB-4F60-8042-C14085064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71997F-ECAF-4DE1-8341-33758BAA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4F7DD-EC2C-4C8B-83A4-8CF1EC73F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5C206D-5C0D-42DF-B794-9207D3609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FBB3B9-05ED-4FB8-AD9A-F325F3A11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0E7D4E-FA92-4038-97FF-F6AF9CE08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03A9F5-0716-40A2-89F6-33072550B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A27A7D-829E-4EAF-8016-687936435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261D106-E79C-49AD-A3AB-90876BEBD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69B78A5-63E3-4B3B-BB6A-379E408A9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CA4847-ED8D-41D4-B476-407CB4D5E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4FFAE2-C789-4930-97C4-800B7C6D1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DC4166E-726B-4167-BEBF-98269733B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4F412F-4CB0-4EA6-9C86-3C1E9DBBC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375030-5895-4AB2-B740-CA958EA3C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9BAFB5-C8EF-495D-84EC-48AC02E5B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EA7ED0-8085-4F5F-B063-11917FE2E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14F792-3AB2-46F6-90B1-86670A4B1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60A292-D1D8-41C3-A281-8C022A689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DF2F754-5B4D-4012-BED4-A3124D1D9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9F6785B-C371-4389-9B42-DBF696775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29C445-A9E2-4F46-BBE5-15E458C98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93073A-EFE3-48D6-B20F-D954946D0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A20B5C2-45CB-4D63-A982-C141CBC6D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D66DEB-FDC8-4481-9517-8FB642A79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B860C4-AB2B-45AD-89DF-C787E4BD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67BD08-952F-4915-8640-040346BAB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D0CC80-CF69-4229-8F65-86692599A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669709-A19C-4B62-A648-9AC2AD171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94CB21-633A-45B4-9C00-228027DA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618F23D-F7F5-409D-9B2D-C394FCBA3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CC01F6E-7992-4362-9C25-3A5489423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1D5E684-8421-4C54-9F11-FFE6E438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0ED3D65-FD57-4716-B338-A312AFA6C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2E8CDF-0A98-44CC-9ECB-079135368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E5A9-3B7E-4D0B-9B9B-5F201B663AE6}">
  <sheetPr codeName="Sheet7"/>
  <dimension ref="A1:C35"/>
  <sheetViews>
    <sheetView showGridLines="0" tabSelected="1" workbookViewId="0"/>
  </sheetViews>
  <sheetFormatPr defaultRowHeight="15" x14ac:dyDescent="0.25"/>
  <cols>
    <col min="1" max="2" width="7.7109375" style="58" customWidth="1"/>
    <col min="3" max="3" width="70.85546875" style="58" customWidth="1"/>
    <col min="4" max="4" width="25.5703125" style="58" customWidth="1"/>
    <col min="5" max="5" width="52.28515625" style="58" customWidth="1"/>
    <col min="6" max="256" width="9.140625" style="58"/>
    <col min="257" max="258" width="7.7109375" style="58" customWidth="1"/>
    <col min="259" max="259" width="140.7109375" style="58" customWidth="1"/>
    <col min="260" max="260" width="25.5703125" style="58" customWidth="1"/>
    <col min="261" max="261" width="52.28515625" style="58" customWidth="1"/>
    <col min="262" max="512" width="9.140625" style="58"/>
    <col min="513" max="514" width="7.7109375" style="58" customWidth="1"/>
    <col min="515" max="515" width="140.7109375" style="58" customWidth="1"/>
    <col min="516" max="516" width="25.5703125" style="58" customWidth="1"/>
    <col min="517" max="517" width="52.28515625" style="58" customWidth="1"/>
    <col min="518" max="768" width="9.140625" style="58"/>
    <col min="769" max="770" width="7.7109375" style="58" customWidth="1"/>
    <col min="771" max="771" width="140.7109375" style="58" customWidth="1"/>
    <col min="772" max="772" width="25.5703125" style="58" customWidth="1"/>
    <col min="773" max="773" width="52.28515625" style="58" customWidth="1"/>
    <col min="774" max="1024" width="9.140625" style="58"/>
    <col min="1025" max="1026" width="7.7109375" style="58" customWidth="1"/>
    <col min="1027" max="1027" width="140.7109375" style="58" customWidth="1"/>
    <col min="1028" max="1028" width="25.5703125" style="58" customWidth="1"/>
    <col min="1029" max="1029" width="52.28515625" style="58" customWidth="1"/>
    <col min="1030" max="1280" width="9.140625" style="58"/>
    <col min="1281" max="1282" width="7.7109375" style="58" customWidth="1"/>
    <col min="1283" max="1283" width="140.7109375" style="58" customWidth="1"/>
    <col min="1284" max="1284" width="25.5703125" style="58" customWidth="1"/>
    <col min="1285" max="1285" width="52.28515625" style="58" customWidth="1"/>
    <col min="1286" max="1536" width="9.140625" style="58"/>
    <col min="1537" max="1538" width="7.7109375" style="58" customWidth="1"/>
    <col min="1539" max="1539" width="140.7109375" style="58" customWidth="1"/>
    <col min="1540" max="1540" width="25.5703125" style="58" customWidth="1"/>
    <col min="1541" max="1541" width="52.28515625" style="58" customWidth="1"/>
    <col min="1542" max="1792" width="9.140625" style="58"/>
    <col min="1793" max="1794" width="7.7109375" style="58" customWidth="1"/>
    <col min="1795" max="1795" width="140.7109375" style="58" customWidth="1"/>
    <col min="1796" max="1796" width="25.5703125" style="58" customWidth="1"/>
    <col min="1797" max="1797" width="52.28515625" style="58" customWidth="1"/>
    <col min="1798" max="2048" width="9.140625" style="58"/>
    <col min="2049" max="2050" width="7.7109375" style="58" customWidth="1"/>
    <col min="2051" max="2051" width="140.7109375" style="58" customWidth="1"/>
    <col min="2052" max="2052" width="25.5703125" style="58" customWidth="1"/>
    <col min="2053" max="2053" width="52.28515625" style="58" customWidth="1"/>
    <col min="2054" max="2304" width="9.140625" style="58"/>
    <col min="2305" max="2306" width="7.7109375" style="58" customWidth="1"/>
    <col min="2307" max="2307" width="140.7109375" style="58" customWidth="1"/>
    <col min="2308" max="2308" width="25.5703125" style="58" customWidth="1"/>
    <col min="2309" max="2309" width="52.28515625" style="58" customWidth="1"/>
    <col min="2310" max="2560" width="9.140625" style="58"/>
    <col min="2561" max="2562" width="7.7109375" style="58" customWidth="1"/>
    <col min="2563" max="2563" width="140.7109375" style="58" customWidth="1"/>
    <col min="2564" max="2564" width="25.5703125" style="58" customWidth="1"/>
    <col min="2565" max="2565" width="52.28515625" style="58" customWidth="1"/>
    <col min="2566" max="2816" width="9.140625" style="58"/>
    <col min="2817" max="2818" width="7.7109375" style="58" customWidth="1"/>
    <col min="2819" max="2819" width="140.7109375" style="58" customWidth="1"/>
    <col min="2820" max="2820" width="25.5703125" style="58" customWidth="1"/>
    <col min="2821" max="2821" width="52.28515625" style="58" customWidth="1"/>
    <col min="2822" max="3072" width="9.140625" style="58"/>
    <col min="3073" max="3074" width="7.7109375" style="58" customWidth="1"/>
    <col min="3075" max="3075" width="140.7109375" style="58" customWidth="1"/>
    <col min="3076" max="3076" width="25.5703125" style="58" customWidth="1"/>
    <col min="3077" max="3077" width="52.28515625" style="58" customWidth="1"/>
    <col min="3078" max="3328" width="9.140625" style="58"/>
    <col min="3329" max="3330" width="7.7109375" style="58" customWidth="1"/>
    <col min="3331" max="3331" width="140.7109375" style="58" customWidth="1"/>
    <col min="3332" max="3332" width="25.5703125" style="58" customWidth="1"/>
    <col min="3333" max="3333" width="52.28515625" style="58" customWidth="1"/>
    <col min="3334" max="3584" width="9.140625" style="58"/>
    <col min="3585" max="3586" width="7.7109375" style="58" customWidth="1"/>
    <col min="3587" max="3587" width="140.7109375" style="58" customWidth="1"/>
    <col min="3588" max="3588" width="25.5703125" style="58" customWidth="1"/>
    <col min="3589" max="3589" width="52.28515625" style="58" customWidth="1"/>
    <col min="3590" max="3840" width="9.140625" style="58"/>
    <col min="3841" max="3842" width="7.7109375" style="58" customWidth="1"/>
    <col min="3843" max="3843" width="140.7109375" style="58" customWidth="1"/>
    <col min="3844" max="3844" width="25.5703125" style="58" customWidth="1"/>
    <col min="3845" max="3845" width="52.28515625" style="58" customWidth="1"/>
    <col min="3846" max="4096" width="9.140625" style="58"/>
    <col min="4097" max="4098" width="7.7109375" style="58" customWidth="1"/>
    <col min="4099" max="4099" width="140.7109375" style="58" customWidth="1"/>
    <col min="4100" max="4100" width="25.5703125" style="58" customWidth="1"/>
    <col min="4101" max="4101" width="52.28515625" style="58" customWidth="1"/>
    <col min="4102" max="4352" width="9.140625" style="58"/>
    <col min="4353" max="4354" width="7.7109375" style="58" customWidth="1"/>
    <col min="4355" max="4355" width="140.7109375" style="58" customWidth="1"/>
    <col min="4356" max="4356" width="25.5703125" style="58" customWidth="1"/>
    <col min="4357" max="4357" width="52.28515625" style="58" customWidth="1"/>
    <col min="4358" max="4608" width="9.140625" style="58"/>
    <col min="4609" max="4610" width="7.7109375" style="58" customWidth="1"/>
    <col min="4611" max="4611" width="140.7109375" style="58" customWidth="1"/>
    <col min="4612" max="4612" width="25.5703125" style="58" customWidth="1"/>
    <col min="4613" max="4613" width="52.28515625" style="58" customWidth="1"/>
    <col min="4614" max="4864" width="9.140625" style="58"/>
    <col min="4865" max="4866" width="7.7109375" style="58" customWidth="1"/>
    <col min="4867" max="4867" width="140.7109375" style="58" customWidth="1"/>
    <col min="4868" max="4868" width="25.5703125" style="58" customWidth="1"/>
    <col min="4869" max="4869" width="52.28515625" style="58" customWidth="1"/>
    <col min="4870" max="5120" width="9.140625" style="58"/>
    <col min="5121" max="5122" width="7.7109375" style="58" customWidth="1"/>
    <col min="5123" max="5123" width="140.7109375" style="58" customWidth="1"/>
    <col min="5124" max="5124" width="25.5703125" style="58" customWidth="1"/>
    <col min="5125" max="5125" width="52.28515625" style="58" customWidth="1"/>
    <col min="5126" max="5376" width="9.140625" style="58"/>
    <col min="5377" max="5378" width="7.7109375" style="58" customWidth="1"/>
    <col min="5379" max="5379" width="140.7109375" style="58" customWidth="1"/>
    <col min="5380" max="5380" width="25.5703125" style="58" customWidth="1"/>
    <col min="5381" max="5381" width="52.28515625" style="58" customWidth="1"/>
    <col min="5382" max="5632" width="9.140625" style="58"/>
    <col min="5633" max="5634" width="7.7109375" style="58" customWidth="1"/>
    <col min="5635" max="5635" width="140.7109375" style="58" customWidth="1"/>
    <col min="5636" max="5636" width="25.5703125" style="58" customWidth="1"/>
    <col min="5637" max="5637" width="52.28515625" style="58" customWidth="1"/>
    <col min="5638" max="5888" width="9.140625" style="58"/>
    <col min="5889" max="5890" width="7.7109375" style="58" customWidth="1"/>
    <col min="5891" max="5891" width="140.7109375" style="58" customWidth="1"/>
    <col min="5892" max="5892" width="25.5703125" style="58" customWidth="1"/>
    <col min="5893" max="5893" width="52.28515625" style="58" customWidth="1"/>
    <col min="5894" max="6144" width="9.140625" style="58"/>
    <col min="6145" max="6146" width="7.7109375" style="58" customWidth="1"/>
    <col min="6147" max="6147" width="140.7109375" style="58" customWidth="1"/>
    <col min="6148" max="6148" width="25.5703125" style="58" customWidth="1"/>
    <col min="6149" max="6149" width="52.28515625" style="58" customWidth="1"/>
    <col min="6150" max="6400" width="9.140625" style="58"/>
    <col min="6401" max="6402" width="7.7109375" style="58" customWidth="1"/>
    <col min="6403" max="6403" width="140.7109375" style="58" customWidth="1"/>
    <col min="6404" max="6404" width="25.5703125" style="58" customWidth="1"/>
    <col min="6405" max="6405" width="52.28515625" style="58" customWidth="1"/>
    <col min="6406" max="6656" width="9.140625" style="58"/>
    <col min="6657" max="6658" width="7.7109375" style="58" customWidth="1"/>
    <col min="6659" max="6659" width="140.7109375" style="58" customWidth="1"/>
    <col min="6660" max="6660" width="25.5703125" style="58" customWidth="1"/>
    <col min="6661" max="6661" width="52.28515625" style="58" customWidth="1"/>
    <col min="6662" max="6912" width="9.140625" style="58"/>
    <col min="6913" max="6914" width="7.7109375" style="58" customWidth="1"/>
    <col min="6915" max="6915" width="140.7109375" style="58" customWidth="1"/>
    <col min="6916" max="6916" width="25.5703125" style="58" customWidth="1"/>
    <col min="6917" max="6917" width="52.28515625" style="58" customWidth="1"/>
    <col min="6918" max="7168" width="9.140625" style="58"/>
    <col min="7169" max="7170" width="7.7109375" style="58" customWidth="1"/>
    <col min="7171" max="7171" width="140.7109375" style="58" customWidth="1"/>
    <col min="7172" max="7172" width="25.5703125" style="58" customWidth="1"/>
    <col min="7173" max="7173" width="52.28515625" style="58" customWidth="1"/>
    <col min="7174" max="7424" width="9.140625" style="58"/>
    <col min="7425" max="7426" width="7.7109375" style="58" customWidth="1"/>
    <col min="7427" max="7427" width="140.7109375" style="58" customWidth="1"/>
    <col min="7428" max="7428" width="25.5703125" style="58" customWidth="1"/>
    <col min="7429" max="7429" width="52.28515625" style="58" customWidth="1"/>
    <col min="7430" max="7680" width="9.140625" style="58"/>
    <col min="7681" max="7682" width="7.7109375" style="58" customWidth="1"/>
    <col min="7683" max="7683" width="140.7109375" style="58" customWidth="1"/>
    <col min="7684" max="7684" width="25.5703125" style="58" customWidth="1"/>
    <col min="7685" max="7685" width="52.28515625" style="58" customWidth="1"/>
    <col min="7686" max="7936" width="9.140625" style="58"/>
    <col min="7937" max="7938" width="7.7109375" style="58" customWidth="1"/>
    <col min="7939" max="7939" width="140.7109375" style="58" customWidth="1"/>
    <col min="7940" max="7940" width="25.5703125" style="58" customWidth="1"/>
    <col min="7941" max="7941" width="52.28515625" style="58" customWidth="1"/>
    <col min="7942" max="8192" width="9.140625" style="58"/>
    <col min="8193" max="8194" width="7.7109375" style="58" customWidth="1"/>
    <col min="8195" max="8195" width="140.7109375" style="58" customWidth="1"/>
    <col min="8196" max="8196" width="25.5703125" style="58" customWidth="1"/>
    <col min="8197" max="8197" width="52.28515625" style="58" customWidth="1"/>
    <col min="8198" max="8448" width="9.140625" style="58"/>
    <col min="8449" max="8450" width="7.7109375" style="58" customWidth="1"/>
    <col min="8451" max="8451" width="140.7109375" style="58" customWidth="1"/>
    <col min="8452" max="8452" width="25.5703125" style="58" customWidth="1"/>
    <col min="8453" max="8453" width="52.28515625" style="58" customWidth="1"/>
    <col min="8454" max="8704" width="9.140625" style="58"/>
    <col min="8705" max="8706" width="7.7109375" style="58" customWidth="1"/>
    <col min="8707" max="8707" width="140.7109375" style="58" customWidth="1"/>
    <col min="8708" max="8708" width="25.5703125" style="58" customWidth="1"/>
    <col min="8709" max="8709" width="52.28515625" style="58" customWidth="1"/>
    <col min="8710" max="8960" width="9.140625" style="58"/>
    <col min="8961" max="8962" width="7.7109375" style="58" customWidth="1"/>
    <col min="8963" max="8963" width="140.7109375" style="58" customWidth="1"/>
    <col min="8964" max="8964" width="25.5703125" style="58" customWidth="1"/>
    <col min="8965" max="8965" width="52.28515625" style="58" customWidth="1"/>
    <col min="8966" max="9216" width="9.140625" style="58"/>
    <col min="9217" max="9218" width="7.7109375" style="58" customWidth="1"/>
    <col min="9219" max="9219" width="140.7109375" style="58" customWidth="1"/>
    <col min="9220" max="9220" width="25.5703125" style="58" customWidth="1"/>
    <col min="9221" max="9221" width="52.28515625" style="58" customWidth="1"/>
    <col min="9222" max="9472" width="9.140625" style="58"/>
    <col min="9473" max="9474" width="7.7109375" style="58" customWidth="1"/>
    <col min="9475" max="9475" width="140.7109375" style="58" customWidth="1"/>
    <col min="9476" max="9476" width="25.5703125" style="58" customWidth="1"/>
    <col min="9477" max="9477" width="52.28515625" style="58" customWidth="1"/>
    <col min="9478" max="9728" width="9.140625" style="58"/>
    <col min="9729" max="9730" width="7.7109375" style="58" customWidth="1"/>
    <col min="9731" max="9731" width="140.7109375" style="58" customWidth="1"/>
    <col min="9732" max="9732" width="25.5703125" style="58" customWidth="1"/>
    <col min="9733" max="9733" width="52.28515625" style="58" customWidth="1"/>
    <col min="9734" max="9984" width="9.140625" style="58"/>
    <col min="9985" max="9986" width="7.7109375" style="58" customWidth="1"/>
    <col min="9987" max="9987" width="140.7109375" style="58" customWidth="1"/>
    <col min="9988" max="9988" width="25.5703125" style="58" customWidth="1"/>
    <col min="9989" max="9989" width="52.28515625" style="58" customWidth="1"/>
    <col min="9990" max="10240" width="9.140625" style="58"/>
    <col min="10241" max="10242" width="7.7109375" style="58" customWidth="1"/>
    <col min="10243" max="10243" width="140.7109375" style="58" customWidth="1"/>
    <col min="10244" max="10244" width="25.5703125" style="58" customWidth="1"/>
    <col min="10245" max="10245" width="52.28515625" style="58" customWidth="1"/>
    <col min="10246" max="10496" width="9.140625" style="58"/>
    <col min="10497" max="10498" width="7.7109375" style="58" customWidth="1"/>
    <col min="10499" max="10499" width="140.7109375" style="58" customWidth="1"/>
    <col min="10500" max="10500" width="25.5703125" style="58" customWidth="1"/>
    <col min="10501" max="10501" width="52.28515625" style="58" customWidth="1"/>
    <col min="10502" max="10752" width="9.140625" style="58"/>
    <col min="10753" max="10754" width="7.7109375" style="58" customWidth="1"/>
    <col min="10755" max="10755" width="140.7109375" style="58" customWidth="1"/>
    <col min="10756" max="10756" width="25.5703125" style="58" customWidth="1"/>
    <col min="10757" max="10757" width="52.28515625" style="58" customWidth="1"/>
    <col min="10758" max="11008" width="9.140625" style="58"/>
    <col min="11009" max="11010" width="7.7109375" style="58" customWidth="1"/>
    <col min="11011" max="11011" width="140.7109375" style="58" customWidth="1"/>
    <col min="11012" max="11012" width="25.5703125" style="58" customWidth="1"/>
    <col min="11013" max="11013" width="52.28515625" style="58" customWidth="1"/>
    <col min="11014" max="11264" width="9.140625" style="58"/>
    <col min="11265" max="11266" width="7.7109375" style="58" customWidth="1"/>
    <col min="11267" max="11267" width="140.7109375" style="58" customWidth="1"/>
    <col min="11268" max="11268" width="25.5703125" style="58" customWidth="1"/>
    <col min="11269" max="11269" width="52.28515625" style="58" customWidth="1"/>
    <col min="11270" max="11520" width="9.140625" style="58"/>
    <col min="11521" max="11522" width="7.7109375" style="58" customWidth="1"/>
    <col min="11523" max="11523" width="140.7109375" style="58" customWidth="1"/>
    <col min="11524" max="11524" width="25.5703125" style="58" customWidth="1"/>
    <col min="11525" max="11525" width="52.28515625" style="58" customWidth="1"/>
    <col min="11526" max="11776" width="9.140625" style="58"/>
    <col min="11777" max="11778" width="7.7109375" style="58" customWidth="1"/>
    <col min="11779" max="11779" width="140.7109375" style="58" customWidth="1"/>
    <col min="11780" max="11780" width="25.5703125" style="58" customWidth="1"/>
    <col min="11781" max="11781" width="52.28515625" style="58" customWidth="1"/>
    <col min="11782" max="12032" width="9.140625" style="58"/>
    <col min="12033" max="12034" width="7.7109375" style="58" customWidth="1"/>
    <col min="12035" max="12035" width="140.7109375" style="58" customWidth="1"/>
    <col min="12036" max="12036" width="25.5703125" style="58" customWidth="1"/>
    <col min="12037" max="12037" width="52.28515625" style="58" customWidth="1"/>
    <col min="12038" max="12288" width="9.140625" style="58"/>
    <col min="12289" max="12290" width="7.7109375" style="58" customWidth="1"/>
    <col min="12291" max="12291" width="140.7109375" style="58" customWidth="1"/>
    <col min="12292" max="12292" width="25.5703125" style="58" customWidth="1"/>
    <col min="12293" max="12293" width="52.28515625" style="58" customWidth="1"/>
    <col min="12294" max="12544" width="9.140625" style="58"/>
    <col min="12545" max="12546" width="7.7109375" style="58" customWidth="1"/>
    <col min="12547" max="12547" width="140.7109375" style="58" customWidth="1"/>
    <col min="12548" max="12548" width="25.5703125" style="58" customWidth="1"/>
    <col min="12549" max="12549" width="52.28515625" style="58" customWidth="1"/>
    <col min="12550" max="12800" width="9.140625" style="58"/>
    <col min="12801" max="12802" width="7.7109375" style="58" customWidth="1"/>
    <col min="12803" max="12803" width="140.7109375" style="58" customWidth="1"/>
    <col min="12804" max="12804" width="25.5703125" style="58" customWidth="1"/>
    <col min="12805" max="12805" width="52.28515625" style="58" customWidth="1"/>
    <col min="12806" max="13056" width="9.140625" style="58"/>
    <col min="13057" max="13058" width="7.7109375" style="58" customWidth="1"/>
    <col min="13059" max="13059" width="140.7109375" style="58" customWidth="1"/>
    <col min="13060" max="13060" width="25.5703125" style="58" customWidth="1"/>
    <col min="13061" max="13061" width="52.28515625" style="58" customWidth="1"/>
    <col min="13062" max="13312" width="9.140625" style="58"/>
    <col min="13313" max="13314" width="7.7109375" style="58" customWidth="1"/>
    <col min="13315" max="13315" width="140.7109375" style="58" customWidth="1"/>
    <col min="13316" max="13316" width="25.5703125" style="58" customWidth="1"/>
    <col min="13317" max="13317" width="52.28515625" style="58" customWidth="1"/>
    <col min="13318" max="13568" width="9.140625" style="58"/>
    <col min="13569" max="13570" width="7.7109375" style="58" customWidth="1"/>
    <col min="13571" max="13571" width="140.7109375" style="58" customWidth="1"/>
    <col min="13572" max="13572" width="25.5703125" style="58" customWidth="1"/>
    <col min="13573" max="13573" width="52.28515625" style="58" customWidth="1"/>
    <col min="13574" max="13824" width="9.140625" style="58"/>
    <col min="13825" max="13826" width="7.7109375" style="58" customWidth="1"/>
    <col min="13827" max="13827" width="140.7109375" style="58" customWidth="1"/>
    <col min="13828" max="13828" width="25.5703125" style="58" customWidth="1"/>
    <col min="13829" max="13829" width="52.28515625" style="58" customWidth="1"/>
    <col min="13830" max="14080" width="9.140625" style="58"/>
    <col min="14081" max="14082" width="7.7109375" style="58" customWidth="1"/>
    <col min="14083" max="14083" width="140.7109375" style="58" customWidth="1"/>
    <col min="14084" max="14084" width="25.5703125" style="58" customWidth="1"/>
    <col min="14085" max="14085" width="52.28515625" style="58" customWidth="1"/>
    <col min="14086" max="14336" width="9.140625" style="58"/>
    <col min="14337" max="14338" width="7.7109375" style="58" customWidth="1"/>
    <col min="14339" max="14339" width="140.7109375" style="58" customWidth="1"/>
    <col min="14340" max="14340" width="25.5703125" style="58" customWidth="1"/>
    <col min="14341" max="14341" width="52.28515625" style="58" customWidth="1"/>
    <col min="14342" max="14592" width="9.140625" style="58"/>
    <col min="14593" max="14594" width="7.7109375" style="58" customWidth="1"/>
    <col min="14595" max="14595" width="140.7109375" style="58" customWidth="1"/>
    <col min="14596" max="14596" width="25.5703125" style="58" customWidth="1"/>
    <col min="14597" max="14597" width="52.28515625" style="58" customWidth="1"/>
    <col min="14598" max="14848" width="9.140625" style="58"/>
    <col min="14849" max="14850" width="7.7109375" style="58" customWidth="1"/>
    <col min="14851" max="14851" width="140.7109375" style="58" customWidth="1"/>
    <col min="14852" max="14852" width="25.5703125" style="58" customWidth="1"/>
    <col min="14853" max="14853" width="52.28515625" style="58" customWidth="1"/>
    <col min="14854" max="15104" width="9.140625" style="58"/>
    <col min="15105" max="15106" width="7.7109375" style="58" customWidth="1"/>
    <col min="15107" max="15107" width="140.7109375" style="58" customWidth="1"/>
    <col min="15108" max="15108" width="25.5703125" style="58" customWidth="1"/>
    <col min="15109" max="15109" width="52.28515625" style="58" customWidth="1"/>
    <col min="15110" max="15360" width="9.140625" style="58"/>
    <col min="15361" max="15362" width="7.7109375" style="58" customWidth="1"/>
    <col min="15363" max="15363" width="140.7109375" style="58" customWidth="1"/>
    <col min="15364" max="15364" width="25.5703125" style="58" customWidth="1"/>
    <col min="15365" max="15365" width="52.28515625" style="58" customWidth="1"/>
    <col min="15366" max="15616" width="9.140625" style="58"/>
    <col min="15617" max="15618" width="7.7109375" style="58" customWidth="1"/>
    <col min="15619" max="15619" width="140.7109375" style="58" customWidth="1"/>
    <col min="15620" max="15620" width="25.5703125" style="58" customWidth="1"/>
    <col min="15621" max="15621" width="52.28515625" style="58" customWidth="1"/>
    <col min="15622" max="15872" width="9.140625" style="58"/>
    <col min="15873" max="15874" width="7.7109375" style="58" customWidth="1"/>
    <col min="15875" max="15875" width="140.7109375" style="58" customWidth="1"/>
    <col min="15876" max="15876" width="25.5703125" style="58" customWidth="1"/>
    <col min="15877" max="15877" width="52.28515625" style="58" customWidth="1"/>
    <col min="15878" max="16128" width="9.140625" style="58"/>
    <col min="16129" max="16130" width="7.7109375" style="58" customWidth="1"/>
    <col min="16131" max="16131" width="140.7109375" style="58" customWidth="1"/>
    <col min="16132" max="16132" width="25.5703125" style="58" customWidth="1"/>
    <col min="16133" max="16133" width="52.28515625" style="58" customWidth="1"/>
    <col min="16134" max="16384" width="9.140625" style="58"/>
  </cols>
  <sheetData>
    <row r="1" spans="1:3" ht="60" customHeight="1" x14ac:dyDescent="0.25">
      <c r="A1" s="2" t="s">
        <v>83</v>
      </c>
      <c r="B1" s="2"/>
      <c r="C1" s="2"/>
    </row>
    <row r="2" spans="1:3" ht="19.5" customHeight="1" x14ac:dyDescent="0.25">
      <c r="A2" s="5" t="str">
        <f>"Jobs in Australia: Table 13. Northern Territory Spotlights by Local Government Areas, "&amp;'State data for spotlight'!$H$2</f>
        <v>Jobs in Australia: Table 13. Northern Territory Spotlights by Local Government Areas, 2019-20</v>
      </c>
    </row>
    <row r="3" spans="1:3" ht="12.75" customHeight="1" x14ac:dyDescent="0.25">
      <c r="A3" s="22" t="s">
        <v>159</v>
      </c>
    </row>
    <row r="4" spans="1:3" ht="12.75" customHeight="1" x14ac:dyDescent="0.25"/>
    <row r="5" spans="1:3" ht="12.75" customHeight="1" x14ac:dyDescent="0.25">
      <c r="B5" s="6" t="s">
        <v>93</v>
      </c>
    </row>
    <row r="6" spans="1:3" ht="12.75" customHeight="1" x14ac:dyDescent="0.25">
      <c r="B6" s="7" t="s">
        <v>94</v>
      </c>
    </row>
    <row r="7" spans="1:3" ht="12.75" customHeight="1" x14ac:dyDescent="0.25">
      <c r="A7" s="8"/>
      <c r="B7" s="16">
        <v>13.1</v>
      </c>
      <c r="C7" s="17" t="s">
        <v>109</v>
      </c>
    </row>
    <row r="8" spans="1:3" ht="12.75" customHeight="1" x14ac:dyDescent="0.25">
      <c r="A8" s="8"/>
      <c r="B8" s="16">
        <v>13.2</v>
      </c>
      <c r="C8" s="17" t="s">
        <v>110</v>
      </c>
    </row>
    <row r="9" spans="1:3" ht="12.75" customHeight="1" x14ac:dyDescent="0.25">
      <c r="A9" s="8"/>
      <c r="B9" s="16">
        <v>13.3</v>
      </c>
      <c r="C9" s="17" t="s">
        <v>111</v>
      </c>
    </row>
    <row r="10" spans="1:3" ht="12.75" customHeight="1" x14ac:dyDescent="0.25">
      <c r="A10" s="8"/>
      <c r="B10" s="16">
        <v>13.4</v>
      </c>
      <c r="C10" s="17" t="s">
        <v>112</v>
      </c>
    </row>
    <row r="11" spans="1:3" ht="12.75" customHeight="1" x14ac:dyDescent="0.25">
      <c r="A11" s="8"/>
      <c r="B11" s="16">
        <v>13.5</v>
      </c>
      <c r="C11" s="17" t="s">
        <v>113</v>
      </c>
    </row>
    <row r="12" spans="1:3" ht="12.75" customHeight="1" x14ac:dyDescent="0.25">
      <c r="B12" s="16">
        <v>13.6</v>
      </c>
      <c r="C12" s="17" t="s">
        <v>114</v>
      </c>
    </row>
    <row r="13" spans="1:3" ht="12.75" customHeight="1" x14ac:dyDescent="0.25">
      <c r="B13" s="16">
        <v>13.7</v>
      </c>
      <c r="C13" s="17" t="s">
        <v>115</v>
      </c>
    </row>
    <row r="14" spans="1:3" ht="12.75" customHeight="1" x14ac:dyDescent="0.25">
      <c r="B14" s="16">
        <v>13.8</v>
      </c>
      <c r="C14" s="17" t="s">
        <v>116</v>
      </c>
    </row>
    <row r="15" spans="1:3" ht="12.75" customHeight="1" x14ac:dyDescent="0.25">
      <c r="B15" s="16">
        <v>13.9</v>
      </c>
      <c r="C15" s="17" t="s">
        <v>117</v>
      </c>
    </row>
    <row r="16" spans="1:3" ht="12.75" customHeight="1" x14ac:dyDescent="0.25">
      <c r="B16" s="57" t="s">
        <v>119</v>
      </c>
      <c r="C16" s="17" t="s">
        <v>118</v>
      </c>
    </row>
    <row r="17" spans="2:3" ht="12.75" customHeight="1" x14ac:dyDescent="0.25">
      <c r="B17" s="16">
        <v>13.11</v>
      </c>
      <c r="C17" s="17" t="s">
        <v>120</v>
      </c>
    </row>
    <row r="18" spans="2:3" ht="12.75" customHeight="1" x14ac:dyDescent="0.25">
      <c r="B18" s="16">
        <v>13.12</v>
      </c>
      <c r="C18" s="17" t="s">
        <v>121</v>
      </c>
    </row>
    <row r="19" spans="2:3" ht="12.75" customHeight="1" x14ac:dyDescent="0.25">
      <c r="B19" s="16">
        <v>13.13</v>
      </c>
      <c r="C19" s="17" t="s">
        <v>122</v>
      </c>
    </row>
    <row r="20" spans="2:3" ht="12.75" customHeight="1" x14ac:dyDescent="0.25">
      <c r="B20" s="16">
        <v>13.14</v>
      </c>
      <c r="C20" s="17" t="s">
        <v>123</v>
      </c>
    </row>
    <row r="21" spans="2:3" ht="12.75" customHeight="1" x14ac:dyDescent="0.25">
      <c r="B21" s="16">
        <v>13.15</v>
      </c>
      <c r="C21" s="17" t="s">
        <v>124</v>
      </c>
    </row>
    <row r="22" spans="2:3" ht="12.75" customHeight="1" x14ac:dyDescent="0.25">
      <c r="B22" s="16">
        <v>13.16</v>
      </c>
      <c r="C22" s="17" t="s">
        <v>125</v>
      </c>
    </row>
    <row r="23" spans="2:3" ht="12.75" customHeight="1" x14ac:dyDescent="0.25">
      <c r="B23" s="16">
        <v>13.17</v>
      </c>
      <c r="C23" s="17" t="s">
        <v>126</v>
      </c>
    </row>
    <row r="24" spans="2:3" x14ac:dyDescent="0.25">
      <c r="B24" s="9"/>
      <c r="C24" s="10"/>
    </row>
    <row r="25" spans="2:3" x14ac:dyDescent="0.25">
      <c r="B25" s="59"/>
      <c r="C25" s="59"/>
    </row>
    <row r="26" spans="2:3" ht="15.75" x14ac:dyDescent="0.25">
      <c r="B26" s="11" t="s">
        <v>95</v>
      </c>
      <c r="C26" s="12"/>
    </row>
    <row r="27" spans="2:3" ht="15.75" x14ac:dyDescent="0.25">
      <c r="B27" s="6"/>
      <c r="C27" s="59"/>
    </row>
    <row r="28" spans="2:3" x14ac:dyDescent="0.25">
      <c r="B28" s="13"/>
      <c r="C28" s="59"/>
    </row>
    <row r="29" spans="2:3" x14ac:dyDescent="0.25">
      <c r="B29" s="13"/>
      <c r="C29" s="59"/>
    </row>
    <row r="30" spans="2:3" ht="15.75" x14ac:dyDescent="0.25">
      <c r="B30" s="14" t="s">
        <v>96</v>
      </c>
      <c r="C30" s="59"/>
    </row>
    <row r="31" spans="2:3" x14ac:dyDescent="0.25">
      <c r="B31" s="15"/>
      <c r="C31" s="15"/>
    </row>
    <row r="32" spans="2:3" ht="21.95" customHeight="1" x14ac:dyDescent="0.25">
      <c r="B32" s="143" t="s">
        <v>97</v>
      </c>
      <c r="C32" s="143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44" t="s">
        <v>166</v>
      </c>
      <c r="C35" s="144"/>
    </row>
  </sheetData>
  <mergeCells count="2">
    <mergeCell ref="B32:C32"/>
    <mergeCell ref="B35:C35"/>
  </mergeCells>
  <hyperlinks>
    <hyperlink ref="B26:C26" r:id="rId1" display="More information available from the ABS web site" xr:uid="{E21A29DA-5E04-4602-BFF1-581C78361A1B}"/>
    <hyperlink ref="B35:C35" r:id="rId2" display="© Commonwealth of Australia &lt;&lt;yyyy&gt;&gt;" xr:uid="{2EA8208F-1690-4ADD-BD23-B53313CE48A6}"/>
    <hyperlink ref="B7" location="'Table 13.1'!A1" display="13.1" xr:uid="{0F543E98-AE21-4BF6-B5EE-E72F60327A0B}"/>
    <hyperlink ref="B8" location="'Table 13.2'!A1" display="13.2" xr:uid="{1CDB22CD-9A7A-4803-B1EF-864392FB196D}"/>
    <hyperlink ref="B9" location="'Table 13.3'!A1" display="13.3" xr:uid="{A37B5878-A96D-400A-BC96-8E5CCB72E2F4}"/>
    <hyperlink ref="B10" location="'Table 13.4'!A1" display="13.4" xr:uid="{62733B38-AE1B-48D0-BC23-7BB927F82D6C}"/>
    <hyperlink ref="B11" location="'Table 13.5'!A1" display="13.5" xr:uid="{1383841D-FA25-4147-94E7-76A6A7D5C627}"/>
    <hyperlink ref="B12" location="'Table 13.6'!A1" display="13.6" xr:uid="{FCD54661-40CD-488E-9FC6-7C741B2CE1BE}"/>
    <hyperlink ref="B13" location="'Table 13.7'!A1" display="13.7" xr:uid="{C675C1D5-6965-433C-84C9-EF768D30C882}"/>
    <hyperlink ref="B14" location="'Table 13.8'!A1" display="13.8" xr:uid="{837C9499-B35D-4C36-92E5-D39CEB55423D}"/>
    <hyperlink ref="B15" location="'Table 13.9'!A1" display="13.9" xr:uid="{0BBE7925-56AD-42A7-85FF-1430AC156E8B}"/>
    <hyperlink ref="B16" location="'Table 13.10'!A1" display="13.10" xr:uid="{AA7F4BE6-5310-4457-8891-6E72192A2426}"/>
    <hyperlink ref="B17" location="'Table 13.11'!A1" display="13.11" xr:uid="{C0F55264-A838-44D4-AE8E-FFB0BEF564CA}"/>
    <hyperlink ref="B18" location="'Table 13.12'!A1" display="13.12" xr:uid="{6B19AC1D-C61E-45D7-BE90-F3449D8BA104}"/>
    <hyperlink ref="B19" location="'Table 13.13'!A1" display="13.13" xr:uid="{4CA6D249-B053-4728-9F9B-C7632E38355A}"/>
    <hyperlink ref="B20" location="'Table 13.14'!A1" display="13.14" xr:uid="{FD5116C7-584C-48D0-8625-F496E4031443}"/>
    <hyperlink ref="B21" location="'Table 13.15'!A1" display="13.15" xr:uid="{8F8AACC2-DDA5-42B0-BB5C-C4CC513F7049}"/>
    <hyperlink ref="B22" location="'Table 13.16'!A1" display="13.16" xr:uid="{B1F9E2CA-0ED1-4BD3-A55D-4AFE0C85ADFA}"/>
    <hyperlink ref="B23" location="'Table 13.17'!A1" display="13.17" xr:uid="{3129F862-FA55-4BA0-847F-2C7C24394C79}"/>
  </hyperlinks>
  <pageMargins left="0.7" right="0.7" top="0.75" bottom="0.75" header="0.3" footer="0.3"/>
  <pageSetup paperSize="9"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D481-6624-46CB-A1F5-4E9F20AF4449}">
  <sheetPr codeName="Sheet7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117</v>
      </c>
      <c r="T1" s="103"/>
      <c r="U1" s="103"/>
      <c r="V1" s="103"/>
      <c r="W1" s="103"/>
      <c r="X1" s="103"/>
      <c r="Y1" s="104" t="s">
        <v>147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117</v>
      </c>
      <c r="Y3" s="109" t="s">
        <v>147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13.9 Litchfield,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16321</v>
      </c>
      <c r="W4" s="112">
        <v>17822</v>
      </c>
      <c r="X4" s="112">
        <v>20307</v>
      </c>
      <c r="Y4" s="112">
        <v>18896</v>
      </c>
      <c r="Z4" s="112">
        <v>19720</v>
      </c>
      <c r="AB4" s="113" t="str">
        <f>TEXT(Z4,"###,###")</f>
        <v>19,720</v>
      </c>
      <c r="AD4" s="114">
        <f>Z4/Y4-1</f>
        <v>4.3607112616426802E-2</v>
      </c>
      <c r="AF4" s="114">
        <f>Z4/V4-1</f>
        <v>0.20825929783714225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8942</v>
      </c>
      <c r="W5" s="112">
        <v>9820</v>
      </c>
      <c r="X5" s="112">
        <v>11459</v>
      </c>
      <c r="Y5" s="112">
        <v>10454</v>
      </c>
      <c r="Z5" s="112">
        <v>11067</v>
      </c>
      <c r="AB5" s="113" t="str">
        <f>TEXT(Z5,"###,###")</f>
        <v>11,067</v>
      </c>
      <c r="AD5" s="114">
        <f t="shared" ref="AD5:AD9" si="0">Z5/Y5-1</f>
        <v>5.8637841974363836E-2</v>
      </c>
      <c r="AF5" s="114">
        <f t="shared" ref="AF5:AF9" si="1">Z5/V5-1</f>
        <v>0.23764258555133089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7381</v>
      </c>
      <c r="W6" s="112">
        <v>8002</v>
      </c>
      <c r="X6" s="112">
        <v>8850</v>
      </c>
      <c r="Y6" s="112">
        <v>8435</v>
      </c>
      <c r="Z6" s="112">
        <v>8648</v>
      </c>
      <c r="AB6" s="113" t="str">
        <f>TEXT(Z6,"###,###")</f>
        <v>8,648</v>
      </c>
      <c r="AD6" s="114">
        <f t="shared" si="0"/>
        <v>2.5251926496739685E-2</v>
      </c>
      <c r="AF6" s="114">
        <f t="shared" si="1"/>
        <v>0.17165695705188999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11031</v>
      </c>
      <c r="W7" s="112">
        <v>11937</v>
      </c>
      <c r="X7" s="112">
        <v>13778</v>
      </c>
      <c r="Y7" s="112">
        <v>12732</v>
      </c>
      <c r="Z7" s="112">
        <v>13773</v>
      </c>
      <c r="AB7" s="113" t="str">
        <f>TEXT(Z7,"###,###")</f>
        <v>13,773</v>
      </c>
      <c r="AD7" s="114">
        <f t="shared" si="0"/>
        <v>8.1762488218661611E-2</v>
      </c>
      <c r="AF7" s="114">
        <f t="shared" si="1"/>
        <v>0.24857220560239335</v>
      </c>
    </row>
    <row r="8" spans="1:32" ht="17.25" customHeight="1" x14ac:dyDescent="0.25">
      <c r="A8" s="68" t="s">
        <v>13</v>
      </c>
      <c r="B8" s="69"/>
      <c r="C8" s="31"/>
      <c r="D8" s="70" t="str">
        <f>AB4</f>
        <v>19,720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13,773</v>
      </c>
      <c r="P8" s="71"/>
      <c r="S8" s="111" t="s">
        <v>86</v>
      </c>
      <c r="T8" s="112"/>
      <c r="U8" s="112"/>
      <c r="V8" s="112">
        <v>56242</v>
      </c>
      <c r="W8" s="112">
        <v>55505.27</v>
      </c>
      <c r="X8" s="112">
        <v>57142.11</v>
      </c>
      <c r="Y8" s="112">
        <v>56212.84</v>
      </c>
      <c r="Z8" s="112">
        <v>56461.95</v>
      </c>
      <c r="AB8" s="113" t="str">
        <f>TEXT(Z8,"$###,###")</f>
        <v>$56,462</v>
      </c>
      <c r="AD8" s="114">
        <f t="shared" si="0"/>
        <v>4.4315498025007116E-3</v>
      </c>
      <c r="AF8" s="114">
        <f t="shared" si="1"/>
        <v>3.9107784218199715E-3</v>
      </c>
    </row>
    <row r="9" spans="1:32" x14ac:dyDescent="0.25">
      <c r="A9" s="32" t="s">
        <v>15</v>
      </c>
      <c r="B9" s="75"/>
      <c r="C9" s="76"/>
      <c r="D9" s="77">
        <f>AD104</f>
        <v>72.931034482758619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56.240470485732949</v>
      </c>
      <c r="P9" s="78" t="s">
        <v>87</v>
      </c>
      <c r="S9" s="111" t="s">
        <v>7</v>
      </c>
      <c r="T9" s="112"/>
      <c r="U9" s="112"/>
      <c r="V9" s="112">
        <v>760389643</v>
      </c>
      <c r="W9" s="112">
        <v>822908181</v>
      </c>
      <c r="X9" s="112">
        <v>965279400</v>
      </c>
      <c r="Y9" s="112">
        <v>897757146</v>
      </c>
      <c r="Z9" s="112">
        <v>964298169</v>
      </c>
      <c r="AB9" s="113" t="str">
        <f>TEXT(Z9/1000000,"$#,###.0")&amp;" mil"</f>
        <v>$964.3 mil</v>
      </c>
      <c r="AD9" s="114">
        <f t="shared" si="0"/>
        <v>7.4119179442321048E-2</v>
      </c>
      <c r="AF9" s="114">
        <f t="shared" si="1"/>
        <v>0.26816320800413629</v>
      </c>
    </row>
    <row r="10" spans="1:32" x14ac:dyDescent="0.25">
      <c r="A10" s="32" t="s">
        <v>18</v>
      </c>
      <c r="B10" s="75"/>
      <c r="C10" s="76"/>
      <c r="D10" s="77">
        <f>AD105</f>
        <v>20.649087221095336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43.774050678864448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86.204893632469322</v>
      </c>
      <c r="P11" s="78" t="s">
        <v>87</v>
      </c>
      <c r="S11" s="111" t="s">
        <v>30</v>
      </c>
      <c r="T11" s="116"/>
      <c r="U11" s="116"/>
      <c r="V11" s="116">
        <v>14721</v>
      </c>
      <c r="W11" s="116">
        <v>16167</v>
      </c>
      <c r="X11" s="116">
        <v>18428</v>
      </c>
      <c r="Y11" s="116">
        <v>17165</v>
      </c>
      <c r="Z11" s="116">
        <v>17819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6.6071298918173236</v>
      </c>
      <c r="P12" s="78" t="s">
        <v>87</v>
      </c>
      <c r="S12" s="111" t="s">
        <v>31</v>
      </c>
      <c r="T12" s="116"/>
      <c r="U12" s="116"/>
      <c r="V12" s="116">
        <v>1601</v>
      </c>
      <c r="W12" s="116">
        <v>1655</v>
      </c>
      <c r="X12" s="116">
        <v>1880</v>
      </c>
      <c r="Y12" s="116">
        <v>1727</v>
      </c>
      <c r="Z12" s="116">
        <v>1900</v>
      </c>
    </row>
    <row r="13" spans="1:32" ht="15" customHeight="1" x14ac:dyDescent="0.25">
      <c r="A13" s="32" t="s">
        <v>20</v>
      </c>
      <c r="B13" s="76"/>
      <c r="C13" s="76"/>
      <c r="D13" s="77">
        <f>AD108</f>
        <v>14.26470588235294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7.1807158934146518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16.080121703853955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41.5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23.635902636916835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17.43738656987296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785</v>
      </c>
      <c r="Z15" s="116">
        <v>920</v>
      </c>
      <c r="AB15" s="121">
        <f t="shared" ref="AB15:AB34" si="2">IF(Z15="np",0,Z15/$Z$34)</f>
        <v>4.6657876052337968E-2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39.284989858012167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82.562613430127044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515</v>
      </c>
      <c r="Z16" s="116">
        <v>592</v>
      </c>
      <c r="AB16" s="121">
        <f t="shared" si="2"/>
        <v>3.0023328938026169E-2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808</v>
      </c>
      <c r="Z17" s="116">
        <v>840</v>
      </c>
      <c r="AB17" s="121">
        <f t="shared" si="2"/>
        <v>4.2600669439091188E-2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228</v>
      </c>
      <c r="Z18" s="116">
        <v>239</v>
      </c>
      <c r="AB18" s="121">
        <f t="shared" si="2"/>
        <v>1.2120904757074754E-2</v>
      </c>
    </row>
    <row r="19" spans="1:28" x14ac:dyDescent="0.25">
      <c r="A19" s="67" t="str">
        <f>$S$1&amp;" ("&amp;$V$2&amp;" to "&amp;$Z$2&amp;")"</f>
        <v>Litchfield (2015-16 to 2019-20)</v>
      </c>
      <c r="B19" s="67"/>
      <c r="C19" s="67"/>
      <c r="D19" s="67"/>
      <c r="E19" s="67"/>
      <c r="F19" s="67"/>
      <c r="G19" s="67" t="str">
        <f>$S$1&amp;" ("&amp;$V$2&amp;" to "&amp;$Z$2&amp;")"</f>
        <v>Litchfield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2900</v>
      </c>
      <c r="Z19" s="116">
        <v>2962</v>
      </c>
      <c r="AB19" s="121">
        <f t="shared" si="2"/>
        <v>0.15021807485546201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584</v>
      </c>
      <c r="Z20" s="116">
        <v>640</v>
      </c>
      <c r="AB20" s="121">
        <f t="shared" si="2"/>
        <v>3.2457652905974237E-2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1341</v>
      </c>
      <c r="Z21" s="116">
        <v>1411</v>
      </c>
      <c r="AB21" s="121">
        <f t="shared" si="2"/>
        <v>7.1558981641140079E-2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985</v>
      </c>
      <c r="Z22" s="116">
        <v>970</v>
      </c>
      <c r="AB22" s="121">
        <f t="shared" si="2"/>
        <v>4.9193630185617204E-2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982</v>
      </c>
      <c r="Z23" s="116">
        <v>984</v>
      </c>
      <c r="AB23" s="121">
        <f t="shared" si="2"/>
        <v>4.9903641342935387E-2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66</v>
      </c>
      <c r="Z24" s="116">
        <v>61</v>
      </c>
      <c r="AB24" s="121">
        <f t="shared" si="2"/>
        <v>3.0936200426006696E-3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278</v>
      </c>
      <c r="Z25" s="116">
        <v>283</v>
      </c>
      <c r="AB25" s="121">
        <f t="shared" si="2"/>
        <v>1.4352368394360483E-2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389</v>
      </c>
      <c r="Z26" s="116">
        <v>373</v>
      </c>
      <c r="AB26" s="121">
        <f t="shared" si="2"/>
        <v>1.8916725834263109E-2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957</v>
      </c>
      <c r="Z27" s="116">
        <v>970</v>
      </c>
      <c r="AB27" s="121">
        <f t="shared" si="2"/>
        <v>4.9193630185617204E-2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1592</v>
      </c>
      <c r="Z28" s="116">
        <v>1669</v>
      </c>
      <c r="AB28" s="121">
        <f t="shared" si="2"/>
        <v>8.4643472968860933E-2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1954</v>
      </c>
      <c r="Z29" s="116">
        <v>2175</v>
      </c>
      <c r="AB29" s="121">
        <f t="shared" si="2"/>
        <v>0.11030530479764682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1348</v>
      </c>
      <c r="Z30" s="116">
        <v>1313</v>
      </c>
      <c r="AB30" s="121">
        <f t="shared" si="2"/>
        <v>6.6588903539912772E-2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1206</v>
      </c>
      <c r="Z31" s="116">
        <v>1347</v>
      </c>
      <c r="AB31" s="121">
        <f t="shared" si="2"/>
        <v>6.8313216350542647E-2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432</v>
      </c>
      <c r="Z32" s="116">
        <v>363</v>
      </c>
      <c r="AB32" s="121">
        <f t="shared" si="2"/>
        <v>1.8409575007607263E-2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777</v>
      </c>
      <c r="Z33" s="116">
        <v>882</v>
      </c>
      <c r="AB33" s="121">
        <f t="shared" si="2"/>
        <v>4.4730702911045743E-2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18896</v>
      </c>
      <c r="Z34" s="124">
        <v>19718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11373</v>
      </c>
      <c r="AB37" s="136">
        <f>Z37/Z40*100</f>
        <v>82.562613430127044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2402</v>
      </c>
      <c r="AB38" s="136">
        <f>Z38/Z40*100</f>
        <v>17.43738656987296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13775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3</v>
      </c>
      <c r="W44" s="116">
        <v>10</v>
      </c>
      <c r="X44" s="116">
        <v>20</v>
      </c>
      <c r="Y44" s="116">
        <v>17</v>
      </c>
      <c r="Z44" s="116">
        <v>22</v>
      </c>
    </row>
    <row r="45" spans="19:32" x14ac:dyDescent="0.25">
      <c r="S45" s="119" t="s">
        <v>38</v>
      </c>
      <c r="T45" s="119"/>
      <c r="U45" s="116"/>
      <c r="V45" s="116">
        <v>213</v>
      </c>
      <c r="W45" s="116">
        <v>198</v>
      </c>
      <c r="X45" s="116">
        <v>307</v>
      </c>
      <c r="Y45" s="116">
        <v>237</v>
      </c>
      <c r="Z45" s="116">
        <v>287</v>
      </c>
    </row>
    <row r="46" spans="19:32" x14ac:dyDescent="0.25">
      <c r="S46" s="119" t="s">
        <v>39</v>
      </c>
      <c r="T46" s="119"/>
      <c r="U46" s="116"/>
      <c r="V46" s="116">
        <v>574</v>
      </c>
      <c r="W46" s="116">
        <v>630</v>
      </c>
      <c r="X46" s="116">
        <v>816</v>
      </c>
      <c r="Y46" s="116">
        <v>697</v>
      </c>
      <c r="Z46" s="116">
        <v>679</v>
      </c>
    </row>
    <row r="47" spans="19:32" x14ac:dyDescent="0.25">
      <c r="S47" s="119" t="s">
        <v>40</v>
      </c>
      <c r="T47" s="119"/>
      <c r="U47" s="116"/>
      <c r="V47" s="116">
        <v>936</v>
      </c>
      <c r="W47" s="116">
        <v>972</v>
      </c>
      <c r="X47" s="116">
        <v>1040</v>
      </c>
      <c r="Y47" s="116">
        <v>926</v>
      </c>
      <c r="Z47" s="116">
        <v>985</v>
      </c>
    </row>
    <row r="48" spans="19:32" x14ac:dyDescent="0.25">
      <c r="S48" s="119" t="s">
        <v>41</v>
      </c>
      <c r="T48" s="119"/>
      <c r="U48" s="116"/>
      <c r="V48" s="116">
        <v>1093</v>
      </c>
      <c r="W48" s="116">
        <v>1095</v>
      </c>
      <c r="X48" s="116">
        <v>1307</v>
      </c>
      <c r="Y48" s="116">
        <v>1191</v>
      </c>
      <c r="Z48" s="116">
        <v>1241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850</v>
      </c>
      <c r="W49" s="116">
        <v>1081</v>
      </c>
      <c r="X49" s="116">
        <v>1179</v>
      </c>
      <c r="Y49" s="116">
        <v>1091</v>
      </c>
      <c r="Z49" s="116">
        <v>1178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Litchfield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853</v>
      </c>
      <c r="W50" s="116">
        <v>920</v>
      </c>
      <c r="X50" s="116">
        <v>1038</v>
      </c>
      <c r="Y50" s="116">
        <v>1076</v>
      </c>
      <c r="Z50" s="116">
        <v>1071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962</v>
      </c>
      <c r="W51" s="116">
        <v>1024</v>
      </c>
      <c r="X51" s="116">
        <v>1112</v>
      </c>
      <c r="Y51" s="116">
        <v>974</v>
      </c>
      <c r="Z51" s="116">
        <v>1027</v>
      </c>
    </row>
    <row r="52" spans="1:26" ht="15" customHeight="1" x14ac:dyDescent="0.25">
      <c r="S52" s="119" t="s">
        <v>45</v>
      </c>
      <c r="T52" s="119"/>
      <c r="U52" s="116"/>
      <c r="V52" s="116">
        <v>1039</v>
      </c>
      <c r="W52" s="116">
        <v>1220</v>
      </c>
      <c r="X52" s="116">
        <v>1356</v>
      </c>
      <c r="Y52" s="116">
        <v>1225</v>
      </c>
      <c r="Z52" s="116">
        <v>1168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947</v>
      </c>
      <c r="W53" s="116">
        <v>984</v>
      </c>
      <c r="X53" s="116">
        <v>1118</v>
      </c>
      <c r="Y53" s="116">
        <v>1034</v>
      </c>
      <c r="Z53" s="116">
        <v>1154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682</v>
      </c>
      <c r="W54" s="116">
        <v>825</v>
      </c>
      <c r="X54" s="116">
        <v>1069</v>
      </c>
      <c r="Y54" s="116">
        <v>956</v>
      </c>
      <c r="Z54" s="116">
        <v>1044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483</v>
      </c>
      <c r="W55" s="116">
        <v>497</v>
      </c>
      <c r="X55" s="116">
        <v>642</v>
      </c>
      <c r="Y55" s="116">
        <v>618</v>
      </c>
      <c r="Z55" s="116">
        <v>690</v>
      </c>
    </row>
    <row r="56" spans="1:26" ht="15" customHeight="1" x14ac:dyDescent="0.25">
      <c r="S56" s="119" t="s">
        <v>49</v>
      </c>
      <c r="T56" s="119"/>
      <c r="U56" s="116"/>
      <c r="V56" s="116">
        <v>191</v>
      </c>
      <c r="W56" s="116">
        <v>249</v>
      </c>
      <c r="X56" s="116">
        <v>289</v>
      </c>
      <c r="Y56" s="116">
        <v>267</v>
      </c>
      <c r="Z56" s="116">
        <v>334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77</v>
      </c>
      <c r="W57" s="116">
        <v>82</v>
      </c>
      <c r="X57" s="116">
        <v>118</v>
      </c>
      <c r="Y57" s="116">
        <v>102</v>
      </c>
      <c r="Z57" s="116">
        <v>122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21</v>
      </c>
      <c r="W58" s="116">
        <v>24</v>
      </c>
      <c r="X58" s="116">
        <v>32</v>
      </c>
      <c r="Y58" s="116">
        <v>30</v>
      </c>
      <c r="Z58" s="116">
        <v>45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5</v>
      </c>
      <c r="W59" s="116">
        <v>4</v>
      </c>
      <c r="X59" s="116">
        <v>11</v>
      </c>
      <c r="Y59" s="116">
        <v>11</v>
      </c>
      <c r="Z59" s="116">
        <v>15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3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8937</v>
      </c>
      <c r="W61" s="116">
        <v>9820</v>
      </c>
      <c r="X61" s="116">
        <v>11459</v>
      </c>
      <c r="Y61" s="116">
        <v>10454</v>
      </c>
      <c r="Z61" s="116">
        <v>11068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16</v>
      </c>
      <c r="W63" s="116">
        <v>11</v>
      </c>
      <c r="X63" s="116">
        <v>21</v>
      </c>
      <c r="Y63" s="116">
        <v>24</v>
      </c>
      <c r="Z63" s="116">
        <v>27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233</v>
      </c>
      <c r="W64" s="116">
        <v>256</v>
      </c>
      <c r="X64" s="116">
        <v>312</v>
      </c>
      <c r="Y64" s="116">
        <v>291</v>
      </c>
      <c r="Z64" s="116">
        <v>290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Litchfield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548</v>
      </c>
      <c r="W65" s="116">
        <v>563</v>
      </c>
      <c r="X65" s="116">
        <v>659</v>
      </c>
      <c r="Y65" s="116">
        <v>584</v>
      </c>
      <c r="Z65" s="116">
        <v>620</v>
      </c>
    </row>
    <row r="66" spans="1:26" x14ac:dyDescent="0.25">
      <c r="S66" s="119" t="s">
        <v>40</v>
      </c>
      <c r="T66" s="119"/>
      <c r="U66" s="116"/>
      <c r="V66" s="116">
        <v>709</v>
      </c>
      <c r="W66" s="116">
        <v>704</v>
      </c>
      <c r="X66" s="116">
        <v>790</v>
      </c>
      <c r="Y66" s="116">
        <v>652</v>
      </c>
      <c r="Z66" s="116">
        <v>594</v>
      </c>
    </row>
    <row r="67" spans="1:26" x14ac:dyDescent="0.25">
      <c r="S67" s="119" t="s">
        <v>41</v>
      </c>
      <c r="T67" s="119"/>
      <c r="U67" s="116"/>
      <c r="V67" s="116">
        <v>760</v>
      </c>
      <c r="W67" s="116">
        <v>835</v>
      </c>
      <c r="X67" s="116">
        <v>898</v>
      </c>
      <c r="Y67" s="116">
        <v>856</v>
      </c>
      <c r="Z67" s="116">
        <v>846</v>
      </c>
    </row>
    <row r="68" spans="1:26" x14ac:dyDescent="0.25">
      <c r="S68" s="119" t="s">
        <v>42</v>
      </c>
      <c r="T68" s="119"/>
      <c r="U68" s="116"/>
      <c r="V68" s="116">
        <v>748</v>
      </c>
      <c r="W68" s="116">
        <v>784</v>
      </c>
      <c r="X68" s="116">
        <v>859</v>
      </c>
      <c r="Y68" s="116">
        <v>863</v>
      </c>
      <c r="Z68" s="116">
        <v>864</v>
      </c>
    </row>
    <row r="69" spans="1:26" x14ac:dyDescent="0.25">
      <c r="S69" s="119" t="s">
        <v>43</v>
      </c>
      <c r="T69" s="119"/>
      <c r="U69" s="116"/>
      <c r="V69" s="116">
        <v>750</v>
      </c>
      <c r="W69" s="116">
        <v>823</v>
      </c>
      <c r="X69" s="116">
        <v>869</v>
      </c>
      <c r="Y69" s="116">
        <v>858</v>
      </c>
      <c r="Z69" s="116">
        <v>893</v>
      </c>
    </row>
    <row r="70" spans="1:26" x14ac:dyDescent="0.25">
      <c r="S70" s="119" t="s">
        <v>44</v>
      </c>
      <c r="T70" s="119"/>
      <c r="U70" s="116"/>
      <c r="V70" s="116">
        <v>865</v>
      </c>
      <c r="W70" s="116">
        <v>863</v>
      </c>
      <c r="X70" s="116">
        <v>949</v>
      </c>
      <c r="Y70" s="116">
        <v>882</v>
      </c>
      <c r="Z70" s="116">
        <v>851</v>
      </c>
    </row>
    <row r="71" spans="1:26" x14ac:dyDescent="0.25">
      <c r="S71" s="119" t="s">
        <v>45</v>
      </c>
      <c r="T71" s="119"/>
      <c r="U71" s="116"/>
      <c r="V71" s="116">
        <v>869</v>
      </c>
      <c r="W71" s="116">
        <v>1006</v>
      </c>
      <c r="X71" s="116">
        <v>1044</v>
      </c>
      <c r="Y71" s="116">
        <v>965</v>
      </c>
      <c r="Z71" s="116">
        <v>1004</v>
      </c>
    </row>
    <row r="72" spans="1:26" x14ac:dyDescent="0.25">
      <c r="S72" s="119" t="s">
        <v>46</v>
      </c>
      <c r="T72" s="119"/>
      <c r="U72" s="116"/>
      <c r="V72" s="116">
        <v>797</v>
      </c>
      <c r="W72" s="116">
        <v>877</v>
      </c>
      <c r="X72" s="116">
        <v>930</v>
      </c>
      <c r="Y72" s="116">
        <v>941</v>
      </c>
      <c r="Z72" s="116">
        <v>1010</v>
      </c>
    </row>
    <row r="73" spans="1:26" x14ac:dyDescent="0.25">
      <c r="S73" s="119" t="s">
        <v>47</v>
      </c>
      <c r="T73" s="119"/>
      <c r="U73" s="116"/>
      <c r="V73" s="116">
        <v>549</v>
      </c>
      <c r="W73" s="116">
        <v>625</v>
      </c>
      <c r="X73" s="116">
        <v>760</v>
      </c>
      <c r="Y73" s="116">
        <v>735</v>
      </c>
      <c r="Z73" s="116">
        <v>773</v>
      </c>
    </row>
    <row r="74" spans="1:26" x14ac:dyDescent="0.25">
      <c r="S74" s="119" t="s">
        <v>48</v>
      </c>
      <c r="T74" s="119"/>
      <c r="U74" s="116"/>
      <c r="V74" s="116">
        <v>315</v>
      </c>
      <c r="W74" s="116">
        <v>400</v>
      </c>
      <c r="X74" s="116">
        <v>442</v>
      </c>
      <c r="Y74" s="116">
        <v>445</v>
      </c>
      <c r="Z74" s="116">
        <v>500</v>
      </c>
    </row>
    <row r="75" spans="1:26" x14ac:dyDescent="0.25">
      <c r="S75" s="119" t="s">
        <v>49</v>
      </c>
      <c r="T75" s="119"/>
      <c r="U75" s="116"/>
      <c r="V75" s="116">
        <v>176</v>
      </c>
      <c r="W75" s="116">
        <v>175</v>
      </c>
      <c r="X75" s="116">
        <v>222</v>
      </c>
      <c r="Y75" s="116">
        <v>231</v>
      </c>
      <c r="Z75" s="116">
        <v>233</v>
      </c>
    </row>
    <row r="76" spans="1:26" x14ac:dyDescent="0.25">
      <c r="S76" s="119" t="s">
        <v>50</v>
      </c>
      <c r="T76" s="119"/>
      <c r="U76" s="116"/>
      <c r="V76" s="116">
        <v>35</v>
      </c>
      <c r="W76" s="116">
        <v>61</v>
      </c>
      <c r="X76" s="116">
        <v>74</v>
      </c>
      <c r="Y76" s="116">
        <v>83</v>
      </c>
      <c r="Z76" s="116">
        <v>117</v>
      </c>
    </row>
    <row r="77" spans="1:26" x14ac:dyDescent="0.25">
      <c r="S77" s="119" t="s">
        <v>51</v>
      </c>
      <c r="T77" s="119"/>
      <c r="U77" s="116"/>
      <c r="V77" s="116">
        <v>7</v>
      </c>
      <c r="W77" s="116">
        <v>12</v>
      </c>
      <c r="X77" s="116">
        <v>8</v>
      </c>
      <c r="Y77" s="116">
        <v>13</v>
      </c>
      <c r="Z77" s="116">
        <v>24</v>
      </c>
    </row>
    <row r="78" spans="1:26" x14ac:dyDescent="0.25">
      <c r="S78" s="119" t="s">
        <v>52</v>
      </c>
      <c r="T78" s="119"/>
      <c r="U78" s="116"/>
      <c r="V78" s="116">
        <v>2</v>
      </c>
      <c r="W78" s="116">
        <v>3</v>
      </c>
      <c r="X78" s="116">
        <v>7</v>
      </c>
      <c r="Y78" s="116">
        <v>6</v>
      </c>
      <c r="Z78" s="116">
        <v>6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8</v>
      </c>
    </row>
    <row r="80" spans="1:26" x14ac:dyDescent="0.25">
      <c r="S80" s="122" t="s">
        <v>54</v>
      </c>
      <c r="T80" s="122"/>
      <c r="U80" s="116"/>
      <c r="V80" s="116">
        <v>7380</v>
      </c>
      <c r="W80" s="116">
        <v>8002</v>
      </c>
      <c r="X80" s="116">
        <v>8847</v>
      </c>
      <c r="Y80" s="116">
        <v>8434</v>
      </c>
      <c r="Z80" s="116">
        <v>8650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Litchfield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676</v>
      </c>
      <c r="W83" s="116">
        <v>755</v>
      </c>
      <c r="X83" s="116">
        <v>812</v>
      </c>
      <c r="Y83" s="116">
        <v>747</v>
      </c>
      <c r="Z83" s="116">
        <v>868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387</v>
      </c>
      <c r="W84" s="116">
        <v>423</v>
      </c>
      <c r="X84" s="116">
        <v>469</v>
      </c>
      <c r="Y84" s="116">
        <v>469</v>
      </c>
      <c r="Z84" s="116">
        <v>481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1684</v>
      </c>
      <c r="W85" s="116">
        <v>1806</v>
      </c>
      <c r="X85" s="116">
        <v>1990</v>
      </c>
      <c r="Y85" s="116">
        <v>1922</v>
      </c>
      <c r="Z85" s="116">
        <v>1960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19,720</v>
      </c>
      <c r="D86" s="100">
        <f t="shared" ref="D86:D91" si="4">AD4</f>
        <v>4.3607112616426802E-2</v>
      </c>
      <c r="E86" s="101">
        <f t="shared" ref="E86:E91" si="5">AD4</f>
        <v>4.3607112616426802E-2</v>
      </c>
      <c r="F86" s="100">
        <f t="shared" ref="F86:F91" si="6">AF4</f>
        <v>0.20825929783714225</v>
      </c>
      <c r="G86" s="101">
        <f t="shared" ref="G86:G91" si="7">AF4</f>
        <v>0.20825929783714225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327</v>
      </c>
      <c r="W86" s="116">
        <v>412</v>
      </c>
      <c r="X86" s="116">
        <v>551</v>
      </c>
      <c r="Y86" s="116">
        <v>489</v>
      </c>
      <c r="Z86" s="116">
        <v>586</v>
      </c>
    </row>
    <row r="87" spans="1:30" ht="15" customHeight="1" x14ac:dyDescent="0.25">
      <c r="A87" s="102" t="s">
        <v>4</v>
      </c>
      <c r="B87" s="51"/>
      <c r="C87" s="62" t="str">
        <f t="shared" si="3"/>
        <v>11,067</v>
      </c>
      <c r="D87" s="100">
        <f t="shared" si="4"/>
        <v>5.8637841974363836E-2</v>
      </c>
      <c r="E87" s="101">
        <f t="shared" si="5"/>
        <v>5.8637841974363836E-2</v>
      </c>
      <c r="F87" s="100">
        <f t="shared" si="6"/>
        <v>0.23764258555133089</v>
      </c>
      <c r="G87" s="101">
        <f t="shared" si="7"/>
        <v>0.23764258555133089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177</v>
      </c>
      <c r="W87" s="116">
        <v>203</v>
      </c>
      <c r="X87" s="116">
        <v>215</v>
      </c>
      <c r="Y87" s="116">
        <v>217</v>
      </c>
      <c r="Z87" s="116">
        <v>220</v>
      </c>
    </row>
    <row r="88" spans="1:30" ht="15" customHeight="1" x14ac:dyDescent="0.25">
      <c r="A88" s="102" t="s">
        <v>5</v>
      </c>
      <c r="B88" s="51"/>
      <c r="C88" s="62" t="str">
        <f t="shared" si="3"/>
        <v>8,648</v>
      </c>
      <c r="D88" s="100">
        <f t="shared" si="4"/>
        <v>2.5251926496739685E-2</v>
      </c>
      <c r="E88" s="101">
        <f t="shared" si="5"/>
        <v>2.5251926496739685E-2</v>
      </c>
      <c r="F88" s="100">
        <f t="shared" si="6"/>
        <v>0.17165695705188999</v>
      </c>
      <c r="G88" s="101">
        <f t="shared" si="7"/>
        <v>0.17165695705188999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176</v>
      </c>
      <c r="W88" s="116">
        <v>195</v>
      </c>
      <c r="X88" s="116">
        <v>215</v>
      </c>
      <c r="Y88" s="116">
        <v>180</v>
      </c>
      <c r="Z88" s="116">
        <v>189</v>
      </c>
    </row>
    <row r="89" spans="1:30" ht="15" customHeight="1" x14ac:dyDescent="0.25">
      <c r="A89" s="51" t="s">
        <v>6</v>
      </c>
      <c r="B89" s="51"/>
      <c r="C89" s="62" t="str">
        <f t="shared" si="3"/>
        <v>13,773</v>
      </c>
      <c r="D89" s="100">
        <f t="shared" si="4"/>
        <v>8.1762488218661611E-2</v>
      </c>
      <c r="E89" s="101">
        <f t="shared" si="5"/>
        <v>8.1762488218661611E-2</v>
      </c>
      <c r="F89" s="100">
        <f t="shared" si="6"/>
        <v>0.24857220560239335</v>
      </c>
      <c r="G89" s="101">
        <f t="shared" si="7"/>
        <v>0.24857220560239335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729</v>
      </c>
      <c r="W89" s="116">
        <v>783</v>
      </c>
      <c r="X89" s="116">
        <v>911</v>
      </c>
      <c r="Y89" s="116">
        <v>875</v>
      </c>
      <c r="Z89" s="116">
        <v>918</v>
      </c>
    </row>
    <row r="90" spans="1:30" ht="15" customHeight="1" x14ac:dyDescent="0.25">
      <c r="A90" s="51" t="s">
        <v>100</v>
      </c>
      <c r="B90" s="51"/>
      <c r="C90" s="62" t="str">
        <f t="shared" si="3"/>
        <v>$56,462</v>
      </c>
      <c r="D90" s="100">
        <f t="shared" si="4"/>
        <v>4.4315498025007116E-3</v>
      </c>
      <c r="E90" s="101">
        <f t="shared" si="5"/>
        <v>4.4315498025007116E-3</v>
      </c>
      <c r="F90" s="100">
        <f t="shared" si="6"/>
        <v>3.9107784218199715E-3</v>
      </c>
      <c r="G90" s="101">
        <f t="shared" si="7"/>
        <v>3.9107784218199715E-3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745</v>
      </c>
      <c r="W90" s="116">
        <v>744</v>
      </c>
      <c r="X90" s="116">
        <v>886</v>
      </c>
      <c r="Y90" s="116">
        <v>790</v>
      </c>
      <c r="Z90" s="116">
        <v>831</v>
      </c>
    </row>
    <row r="91" spans="1:30" ht="15" customHeight="1" x14ac:dyDescent="0.25">
      <c r="A91" s="51" t="s">
        <v>7</v>
      </c>
      <c r="B91" s="51"/>
      <c r="C91" s="62" t="str">
        <f t="shared" si="3"/>
        <v>$964.3 mil</v>
      </c>
      <c r="D91" s="100">
        <f t="shared" si="4"/>
        <v>7.4119179442321048E-2</v>
      </c>
      <c r="E91" s="101">
        <f t="shared" si="5"/>
        <v>7.4119179442321048E-2</v>
      </c>
      <c r="F91" s="100">
        <f t="shared" si="6"/>
        <v>0.26816320800413629</v>
      </c>
      <c r="G91" s="101">
        <f t="shared" si="7"/>
        <v>0.26816320800413629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6121</v>
      </c>
      <c r="W91" s="116">
        <v>6621</v>
      </c>
      <c r="X91" s="116">
        <v>7801</v>
      </c>
      <c r="Y91" s="116">
        <v>7052</v>
      </c>
      <c r="Z91" s="116">
        <v>7748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487</v>
      </c>
      <c r="W93" s="116">
        <v>546</v>
      </c>
      <c r="X93" s="116">
        <v>660</v>
      </c>
      <c r="Y93" s="116">
        <v>654</v>
      </c>
      <c r="Z93" s="116">
        <v>676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781</v>
      </c>
      <c r="W94" s="116">
        <v>852</v>
      </c>
      <c r="X94" s="116">
        <v>928</v>
      </c>
      <c r="Y94" s="116">
        <v>941</v>
      </c>
      <c r="Z94" s="116">
        <v>939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228</v>
      </c>
      <c r="W95" s="116">
        <v>270</v>
      </c>
      <c r="X95" s="116">
        <v>275</v>
      </c>
      <c r="Y95" s="116">
        <v>278</v>
      </c>
      <c r="Z95" s="116">
        <v>296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572</v>
      </c>
      <c r="W96" s="116">
        <v>636</v>
      </c>
      <c r="X96" s="116">
        <v>708</v>
      </c>
      <c r="Y96" s="116">
        <v>715</v>
      </c>
      <c r="Z96" s="116">
        <v>790</v>
      </c>
    </row>
    <row r="97" spans="1:32" ht="15" customHeight="1" x14ac:dyDescent="0.25">
      <c r="S97" s="119" t="s">
        <v>132</v>
      </c>
      <c r="T97" s="119"/>
      <c r="U97" s="116"/>
      <c r="V97" s="116">
        <v>1249</v>
      </c>
      <c r="W97" s="116">
        <v>1396</v>
      </c>
      <c r="X97" s="116">
        <v>1474</v>
      </c>
      <c r="Y97" s="116">
        <v>1432</v>
      </c>
      <c r="Z97" s="116">
        <v>1431</v>
      </c>
    </row>
    <row r="98" spans="1:32" ht="15" customHeight="1" x14ac:dyDescent="0.25">
      <c r="S98" s="119" t="s">
        <v>133</v>
      </c>
      <c r="T98" s="119"/>
      <c r="U98" s="116"/>
      <c r="V98" s="116">
        <v>396</v>
      </c>
      <c r="W98" s="116">
        <v>414</v>
      </c>
      <c r="X98" s="116">
        <v>467</v>
      </c>
      <c r="Y98" s="116">
        <v>470</v>
      </c>
      <c r="Z98" s="116">
        <v>478</v>
      </c>
    </row>
    <row r="99" spans="1:32" ht="15" customHeight="1" x14ac:dyDescent="0.25">
      <c r="S99" s="119" t="s">
        <v>134</v>
      </c>
      <c r="T99" s="119"/>
      <c r="U99" s="116"/>
      <c r="V99" s="116">
        <v>87</v>
      </c>
      <c r="W99" s="116">
        <v>115</v>
      </c>
      <c r="X99" s="116">
        <v>124</v>
      </c>
      <c r="Y99" s="116">
        <v>111</v>
      </c>
      <c r="Z99" s="116">
        <v>109</v>
      </c>
    </row>
    <row r="100" spans="1:32" ht="15" customHeight="1" x14ac:dyDescent="0.25">
      <c r="S100" s="119" t="s">
        <v>59</v>
      </c>
      <c r="T100" s="119"/>
      <c r="U100" s="116"/>
      <c r="V100" s="116">
        <v>305</v>
      </c>
      <c r="W100" s="116">
        <v>331</v>
      </c>
      <c r="X100" s="116">
        <v>376</v>
      </c>
      <c r="Y100" s="116">
        <v>332</v>
      </c>
      <c r="Z100" s="116">
        <v>350</v>
      </c>
    </row>
    <row r="101" spans="1:32" x14ac:dyDescent="0.25">
      <c r="A101" s="19"/>
      <c r="S101" s="122" t="s">
        <v>54</v>
      </c>
      <c r="T101" s="122"/>
      <c r="U101" s="116"/>
      <c r="V101" s="116">
        <v>4916</v>
      </c>
      <c r="W101" s="116">
        <v>5316</v>
      </c>
      <c r="X101" s="116">
        <v>5978</v>
      </c>
      <c r="Y101" s="116">
        <v>5681</v>
      </c>
      <c r="Z101" s="116">
        <v>6030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11825</v>
      </c>
      <c r="W104" s="116">
        <v>13080</v>
      </c>
      <c r="X104" s="116">
        <v>14913</v>
      </c>
      <c r="Y104" s="116">
        <v>13825</v>
      </c>
      <c r="Z104" s="116">
        <v>14382</v>
      </c>
      <c r="AB104" s="113" t="str">
        <f>TEXT(Z104,"###,###")</f>
        <v>14,382</v>
      </c>
      <c r="AD104" s="134">
        <f>Z104/($Z$4)*100</f>
        <v>72.931034482758619</v>
      </c>
      <c r="AF104" s="113"/>
    </row>
    <row r="105" spans="1:32" x14ac:dyDescent="0.25">
      <c r="S105" s="119" t="s">
        <v>18</v>
      </c>
      <c r="T105" s="119"/>
      <c r="U105" s="116"/>
      <c r="V105" s="116">
        <v>3167</v>
      </c>
      <c r="W105" s="116">
        <v>3238</v>
      </c>
      <c r="X105" s="116">
        <v>3567</v>
      </c>
      <c r="Y105" s="116">
        <v>3789</v>
      </c>
      <c r="Z105" s="116">
        <v>4072</v>
      </c>
      <c r="AB105" s="113" t="str">
        <f>TEXT(Z105,"###,###")</f>
        <v>4,072</v>
      </c>
      <c r="AD105" s="134">
        <f>Z105/($Z$4)*100</f>
        <v>20.649087221095336</v>
      </c>
      <c r="AF105" s="113"/>
    </row>
    <row r="106" spans="1:32" x14ac:dyDescent="0.25">
      <c r="S106" s="122" t="s">
        <v>54</v>
      </c>
      <c r="T106" s="122"/>
      <c r="U106" s="124"/>
      <c r="V106" s="124">
        <v>14992</v>
      </c>
      <c r="W106" s="124">
        <v>16318</v>
      </c>
      <c r="X106" s="124">
        <v>18480</v>
      </c>
      <c r="Y106" s="124">
        <v>17614</v>
      </c>
      <c r="Z106" s="124">
        <v>18454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2198</v>
      </c>
      <c r="W108" s="116">
        <v>2428</v>
      </c>
      <c r="X108" s="116">
        <v>3082</v>
      </c>
      <c r="Y108" s="116">
        <v>2336</v>
      </c>
      <c r="Z108" s="116">
        <v>2813</v>
      </c>
      <c r="AB108" s="113" t="str">
        <f>TEXT(Z108,"###,###")</f>
        <v>2,813</v>
      </c>
      <c r="AD108" s="134">
        <f>Z108/($Z$4)*100</f>
        <v>14.26470588235294</v>
      </c>
      <c r="AF108" s="113"/>
    </row>
    <row r="109" spans="1:32" x14ac:dyDescent="0.25">
      <c r="S109" s="119" t="s">
        <v>21</v>
      </c>
      <c r="T109" s="119"/>
      <c r="U109" s="116"/>
      <c r="V109" s="116">
        <v>2370</v>
      </c>
      <c r="W109" s="116">
        <v>2856</v>
      </c>
      <c r="X109" s="116">
        <v>3086</v>
      </c>
      <c r="Y109" s="116">
        <v>3042</v>
      </c>
      <c r="Z109" s="116">
        <v>3171</v>
      </c>
      <c r="AB109" s="113" t="str">
        <f>TEXT(Z109,"###,###")</f>
        <v>3,171</v>
      </c>
      <c r="AD109" s="134">
        <f>Z109/($Z$4)*100</f>
        <v>16.080121703853955</v>
      </c>
      <c r="AF109" s="113"/>
    </row>
    <row r="110" spans="1:32" x14ac:dyDescent="0.25">
      <c r="S110" s="119" t="s">
        <v>22</v>
      </c>
      <c r="T110" s="119"/>
      <c r="U110" s="116"/>
      <c r="V110" s="116">
        <v>4249</v>
      </c>
      <c r="W110" s="116">
        <v>4373</v>
      </c>
      <c r="X110" s="116">
        <v>4851</v>
      </c>
      <c r="Y110" s="116">
        <v>4551</v>
      </c>
      <c r="Z110" s="116">
        <v>4661</v>
      </c>
      <c r="AB110" s="113" t="str">
        <f>TEXT(Z110,"###,###")</f>
        <v>4,661</v>
      </c>
      <c r="AD110" s="134">
        <f>Z110/($Z$4)*100</f>
        <v>23.635902636916835</v>
      </c>
      <c r="AF110" s="113"/>
    </row>
    <row r="111" spans="1:32" x14ac:dyDescent="0.25">
      <c r="S111" s="119" t="s">
        <v>23</v>
      </c>
      <c r="T111" s="119"/>
      <c r="U111" s="116"/>
      <c r="V111" s="116">
        <v>6174</v>
      </c>
      <c r="W111" s="116">
        <v>6661</v>
      </c>
      <c r="X111" s="116">
        <v>7457</v>
      </c>
      <c r="Y111" s="116">
        <v>7689</v>
      </c>
      <c r="Z111" s="116">
        <v>7747</v>
      </c>
      <c r="AB111" s="113" t="str">
        <f>TEXT(Z111,"###,###")</f>
        <v>7,747</v>
      </c>
      <c r="AD111" s="134">
        <f>Z111/($Z$4)*100</f>
        <v>39.284989858012167</v>
      </c>
      <c r="AF111" s="113"/>
    </row>
    <row r="112" spans="1:32" x14ac:dyDescent="0.25">
      <c r="S112" s="122" t="s">
        <v>54</v>
      </c>
      <c r="T112" s="122"/>
      <c r="U112" s="116"/>
      <c r="V112" s="116">
        <v>16321</v>
      </c>
      <c r="W112" s="116">
        <v>17822</v>
      </c>
      <c r="X112" s="116">
        <v>20307</v>
      </c>
      <c r="Y112" s="116">
        <v>18891</v>
      </c>
      <c r="Z112" s="116">
        <v>19718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38.450000000000003</v>
      </c>
      <c r="W118" s="135">
        <v>40.840000000000003</v>
      </c>
      <c r="X118" s="135">
        <v>40.79</v>
      </c>
      <c r="Y118" s="135">
        <v>41.13</v>
      </c>
      <c r="Z118" s="135">
        <v>41.48</v>
      </c>
      <c r="AB118" s="113" t="str">
        <f>TEXT(Z118,"##.0")</f>
        <v>41.5</v>
      </c>
    </row>
    <row r="120" spans="19:32" x14ac:dyDescent="0.25">
      <c r="S120" s="105" t="s">
        <v>102</v>
      </c>
      <c r="T120" s="116"/>
      <c r="U120" s="116"/>
      <c r="V120" s="116">
        <v>9433</v>
      </c>
      <c r="W120" s="116">
        <v>10282</v>
      </c>
      <c r="X120" s="116">
        <v>11899</v>
      </c>
      <c r="Y120" s="116">
        <v>11004</v>
      </c>
      <c r="Z120" s="116">
        <v>11873</v>
      </c>
      <c r="AB120" s="113" t="str">
        <f>TEXT(Z120,"###,###")</f>
        <v>11,873</v>
      </c>
    </row>
    <row r="121" spans="19:32" x14ac:dyDescent="0.25">
      <c r="S121" s="105" t="s">
        <v>103</v>
      </c>
      <c r="T121" s="116"/>
      <c r="U121" s="116"/>
      <c r="V121" s="116">
        <v>785</v>
      </c>
      <c r="W121" s="116">
        <v>823</v>
      </c>
      <c r="X121" s="116">
        <v>925</v>
      </c>
      <c r="Y121" s="116">
        <v>811</v>
      </c>
      <c r="Z121" s="116">
        <v>910</v>
      </c>
      <c r="AB121" s="113" t="str">
        <f>TEXT(Z121,"###,###")</f>
        <v>910</v>
      </c>
    </row>
    <row r="122" spans="19:32" x14ac:dyDescent="0.25">
      <c r="S122" s="105" t="s">
        <v>104</v>
      </c>
      <c r="T122" s="116"/>
      <c r="U122" s="116"/>
      <c r="V122" s="116">
        <v>821</v>
      </c>
      <c r="W122" s="116">
        <v>832</v>
      </c>
      <c r="X122" s="116">
        <v>956</v>
      </c>
      <c r="Y122" s="116">
        <v>912</v>
      </c>
      <c r="Z122" s="116">
        <v>989</v>
      </c>
      <c r="AB122" s="113" t="str">
        <f>TEXT(Z122,"###,###")</f>
        <v>989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10254</v>
      </c>
      <c r="W124" s="116">
        <v>11114</v>
      </c>
      <c r="X124" s="116">
        <v>12855</v>
      </c>
      <c r="Y124" s="116">
        <v>11916</v>
      </c>
      <c r="Z124" s="116">
        <v>12862</v>
      </c>
      <c r="AB124" s="113" t="str">
        <f>TEXT(Z124,"###,###")</f>
        <v>12,862</v>
      </c>
      <c r="AD124" s="131">
        <f>Z124/$Z$7*100</f>
        <v>93.385609525883979</v>
      </c>
    </row>
    <row r="125" spans="19:32" x14ac:dyDescent="0.25">
      <c r="S125" s="105" t="s">
        <v>106</v>
      </c>
      <c r="T125" s="116"/>
      <c r="U125" s="116"/>
      <c r="V125" s="116">
        <v>1606</v>
      </c>
      <c r="W125" s="116">
        <v>1655</v>
      </c>
      <c r="X125" s="116">
        <v>1881</v>
      </c>
      <c r="Y125" s="116">
        <v>1723</v>
      </c>
      <c r="Z125" s="116">
        <v>1899</v>
      </c>
      <c r="AB125" s="113" t="str">
        <f>TEXT(Z125,"###,###")</f>
        <v>1,899</v>
      </c>
      <c r="AD125" s="131">
        <f>Z125/$Z$7*100</f>
        <v>13.787845785231974</v>
      </c>
    </row>
    <row r="127" spans="19:32" x14ac:dyDescent="0.25">
      <c r="S127" s="105" t="s">
        <v>107</v>
      </c>
      <c r="T127" s="116"/>
      <c r="U127" s="116"/>
      <c r="V127" s="116">
        <v>6116</v>
      </c>
      <c r="W127" s="116">
        <v>6621</v>
      </c>
      <c r="X127" s="116">
        <v>7798</v>
      </c>
      <c r="Y127" s="116">
        <v>7053</v>
      </c>
      <c r="Z127" s="116">
        <v>7746</v>
      </c>
      <c r="AB127" s="113" t="str">
        <f>TEXT(Z127,"###,###")</f>
        <v>7,746</v>
      </c>
      <c r="AD127" s="131">
        <f>Z127/$Z$7*100</f>
        <v>56.240470485732949</v>
      </c>
    </row>
    <row r="128" spans="19:32" x14ac:dyDescent="0.25">
      <c r="S128" s="105" t="s">
        <v>108</v>
      </c>
      <c r="T128" s="116"/>
      <c r="U128" s="116"/>
      <c r="V128" s="116">
        <v>4916</v>
      </c>
      <c r="W128" s="116">
        <v>5316</v>
      </c>
      <c r="X128" s="116">
        <v>5979</v>
      </c>
      <c r="Y128" s="116">
        <v>5682</v>
      </c>
      <c r="Z128" s="116">
        <v>6029</v>
      </c>
      <c r="AB128" s="113" t="str">
        <f>TEXT(Z128,"###,###")</f>
        <v>6,029</v>
      </c>
      <c r="AD128" s="131">
        <f>Z128/$Z$7*100</f>
        <v>43.774050678864448</v>
      </c>
    </row>
    <row r="130" spans="19:20" x14ac:dyDescent="0.25">
      <c r="S130" s="105" t="s">
        <v>161</v>
      </c>
      <c r="T130" s="131">
        <v>86.204893632469322</v>
      </c>
    </row>
    <row r="131" spans="19:20" x14ac:dyDescent="0.25">
      <c r="S131" s="105" t="s">
        <v>162</v>
      </c>
      <c r="T131" s="131">
        <v>6.6071298918173236</v>
      </c>
    </row>
    <row r="132" spans="19:20" x14ac:dyDescent="0.25">
      <c r="S132" s="105" t="s">
        <v>163</v>
      </c>
      <c r="T132" s="131">
        <v>7.1807158934146518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2C3F411-EC69-49E1-82D0-F83801631D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5403B0-9D0E-4E40-9228-00DB2B4457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9C22B12-74BC-4C22-98E1-F0EECB6AFAB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CFA1F98-720A-4F4C-B48C-B01131F313C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16A1-4C5F-4829-A8DA-CB0031C997FF}">
  <sheetPr codeName="Sheet7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118</v>
      </c>
      <c r="T1" s="103"/>
      <c r="U1" s="103"/>
      <c r="V1" s="103"/>
      <c r="W1" s="103"/>
      <c r="X1" s="103"/>
      <c r="Y1" s="104" t="s">
        <v>119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118</v>
      </c>
      <c r="Y3" s="109" t="s">
        <v>119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13.10 MacDonnell,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563</v>
      </c>
      <c r="W4" s="112">
        <v>592</v>
      </c>
      <c r="X4" s="112">
        <v>877</v>
      </c>
      <c r="Y4" s="112">
        <v>1024</v>
      </c>
      <c r="Z4" s="112">
        <v>1009</v>
      </c>
      <c r="AB4" s="113" t="str">
        <f>TEXT(Z4,"###,###")</f>
        <v>1,009</v>
      </c>
      <c r="AD4" s="114">
        <f>Z4/Y4-1</f>
        <v>-1.46484375E-2</v>
      </c>
      <c r="AF4" s="114">
        <f>Z4/V4-1</f>
        <v>0.79218472468916512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248</v>
      </c>
      <c r="W5" s="112">
        <v>281</v>
      </c>
      <c r="X5" s="112">
        <v>440</v>
      </c>
      <c r="Y5" s="112">
        <v>459</v>
      </c>
      <c r="Z5" s="112">
        <v>439</v>
      </c>
      <c r="AB5" s="113" t="str">
        <f>TEXT(Z5,"###,###")</f>
        <v>439</v>
      </c>
      <c r="AD5" s="114">
        <f t="shared" ref="AD5:AD9" si="0">Z5/Y5-1</f>
        <v>-4.3572984749455368E-2</v>
      </c>
      <c r="AF5" s="114">
        <f t="shared" ref="AF5:AF9" si="1">Z5/V5-1</f>
        <v>0.77016129032258074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316</v>
      </c>
      <c r="W6" s="112">
        <v>311</v>
      </c>
      <c r="X6" s="112">
        <v>441</v>
      </c>
      <c r="Y6" s="112">
        <v>559</v>
      </c>
      <c r="Z6" s="112">
        <v>571</v>
      </c>
      <c r="AB6" s="113" t="str">
        <f>TEXT(Z6,"###,###")</f>
        <v>571</v>
      </c>
      <c r="AD6" s="114">
        <f t="shared" si="0"/>
        <v>2.1466905187835339E-2</v>
      </c>
      <c r="AF6" s="114">
        <f t="shared" si="1"/>
        <v>0.80696202531645578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391</v>
      </c>
      <c r="W7" s="112">
        <v>406</v>
      </c>
      <c r="X7" s="112">
        <v>589</v>
      </c>
      <c r="Y7" s="112">
        <v>750</v>
      </c>
      <c r="Z7" s="112">
        <v>746</v>
      </c>
      <c r="AB7" s="113" t="str">
        <f>TEXT(Z7,"###,###")</f>
        <v>746</v>
      </c>
      <c r="AD7" s="114">
        <f t="shared" si="0"/>
        <v>-5.3333333333333011E-3</v>
      </c>
      <c r="AF7" s="114">
        <f t="shared" si="1"/>
        <v>0.90792838874680304</v>
      </c>
    </row>
    <row r="8" spans="1:32" ht="17.25" customHeight="1" x14ac:dyDescent="0.25">
      <c r="A8" s="68" t="s">
        <v>13</v>
      </c>
      <c r="B8" s="69"/>
      <c r="C8" s="31"/>
      <c r="D8" s="70" t="str">
        <f>AB4</f>
        <v>1,009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746</v>
      </c>
      <c r="P8" s="71"/>
      <c r="S8" s="111" t="s">
        <v>86</v>
      </c>
      <c r="T8" s="112"/>
      <c r="U8" s="112"/>
      <c r="V8" s="112">
        <v>19499.810000000001</v>
      </c>
      <c r="W8" s="112">
        <v>19986.41</v>
      </c>
      <c r="X8" s="112">
        <v>20015</v>
      </c>
      <c r="Y8" s="112">
        <v>21014.94</v>
      </c>
      <c r="Z8" s="112">
        <v>22353.759999999998</v>
      </c>
      <c r="AB8" s="113" t="str">
        <f>TEXT(Z8,"$###,###")</f>
        <v>$22,354</v>
      </c>
      <c r="AD8" s="114">
        <f t="shared" si="0"/>
        <v>6.3708009635050189E-2</v>
      </c>
      <c r="AF8" s="114">
        <f t="shared" si="1"/>
        <v>0.14635783630712274</v>
      </c>
    </row>
    <row r="9" spans="1:32" x14ac:dyDescent="0.25">
      <c r="A9" s="32" t="s">
        <v>15</v>
      </c>
      <c r="B9" s="75"/>
      <c r="C9" s="76"/>
      <c r="D9" s="77">
        <f>AD104</f>
        <v>48.9593657086224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45.308310991957107</v>
      </c>
      <c r="P9" s="78" t="s">
        <v>87</v>
      </c>
      <c r="S9" s="111" t="s">
        <v>7</v>
      </c>
      <c r="T9" s="112"/>
      <c r="U9" s="112"/>
      <c r="V9" s="112">
        <v>12046374</v>
      </c>
      <c r="W9" s="112">
        <v>12790698</v>
      </c>
      <c r="X9" s="112">
        <v>18997392</v>
      </c>
      <c r="Y9" s="112">
        <v>24370448</v>
      </c>
      <c r="Z9" s="112">
        <v>27326840</v>
      </c>
      <c r="AB9" s="113" t="str">
        <f>TEXT(Z9/1000000,"$#,###.0")&amp;" mil"</f>
        <v>$27.3 mil</v>
      </c>
      <c r="AD9" s="114">
        <f t="shared" si="0"/>
        <v>0.12131053150930993</v>
      </c>
      <c r="AF9" s="114">
        <f t="shared" si="1"/>
        <v>1.2684701637189746</v>
      </c>
    </row>
    <row r="10" spans="1:32" x14ac:dyDescent="0.25">
      <c r="A10" s="32" t="s">
        <v>18</v>
      </c>
      <c r="B10" s="75"/>
      <c r="C10" s="76"/>
      <c r="D10" s="77">
        <f>AD105</f>
        <v>49.752229930624381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55.093833780160864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98.659517426273453</v>
      </c>
      <c r="P11" s="78" t="s">
        <v>87</v>
      </c>
      <c r="S11" s="111" t="s">
        <v>30</v>
      </c>
      <c r="T11" s="116"/>
      <c r="U11" s="116"/>
      <c r="V11" s="116">
        <v>558</v>
      </c>
      <c r="W11" s="116">
        <v>588</v>
      </c>
      <c r="X11" s="116">
        <v>871</v>
      </c>
      <c r="Y11" s="116">
        <v>1009</v>
      </c>
      <c r="Z11" s="116">
        <v>995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0</v>
      </c>
      <c r="P12" s="78" t="s">
        <v>87</v>
      </c>
      <c r="S12" s="111" t="s">
        <v>31</v>
      </c>
      <c r="T12" s="116"/>
      <c r="U12" s="116"/>
      <c r="V12" s="116">
        <v>0</v>
      </c>
      <c r="W12" s="116">
        <v>6</v>
      </c>
      <c r="X12" s="116">
        <v>7</v>
      </c>
      <c r="Y12" s="116">
        <v>10</v>
      </c>
      <c r="Z12" s="116">
        <v>11</v>
      </c>
    </row>
    <row r="13" spans="1:32" ht="15" customHeight="1" x14ac:dyDescent="0.25">
      <c r="A13" s="32" t="s">
        <v>20</v>
      </c>
      <c r="B13" s="76"/>
      <c r="C13" s="76"/>
      <c r="D13" s="77">
        <f>AD108</f>
        <v>5.0545094152626362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1.3404825737265416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15.559960356788899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38.9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28.642220019821607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17.607526881720432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24</v>
      </c>
      <c r="Z15" s="116">
        <v>10</v>
      </c>
      <c r="AB15" s="121">
        <f t="shared" ref="AB15:AB34" si="2">IF(Z15="np",0,Z15/$Z$34)</f>
        <v>9.9502487562189053E-3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49.554013875123886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82.392473118279568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6</v>
      </c>
      <c r="Z16" s="116">
        <v>7</v>
      </c>
      <c r="AB16" s="121">
        <f t="shared" si="2"/>
        <v>6.965174129353234E-3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12</v>
      </c>
      <c r="Z17" s="116">
        <v>8</v>
      </c>
      <c r="AB17" s="121">
        <f t="shared" si="2"/>
        <v>7.9601990049751239E-3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A19" s="67" t="str">
        <f>$S$1&amp;" ("&amp;$V$2&amp;" to "&amp;$Z$2&amp;")"</f>
        <v>MacDonnell (2015-16 to 2019-20)</v>
      </c>
      <c r="B19" s="67"/>
      <c r="C19" s="67"/>
      <c r="D19" s="67"/>
      <c r="E19" s="67"/>
      <c r="F19" s="67"/>
      <c r="G19" s="67" t="str">
        <f>$S$1&amp;" ("&amp;$V$2&amp;" to "&amp;$Z$2&amp;")"</f>
        <v>MacDonnell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13</v>
      </c>
      <c r="Z19" s="116">
        <v>20</v>
      </c>
      <c r="AB19" s="121">
        <f t="shared" si="2"/>
        <v>1.9900497512437811E-2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16</v>
      </c>
      <c r="Z20" s="116">
        <v>16</v>
      </c>
      <c r="AB20" s="121">
        <f t="shared" si="2"/>
        <v>1.5920398009950248E-2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65</v>
      </c>
      <c r="Z21" s="116">
        <v>86</v>
      </c>
      <c r="AB21" s="121">
        <f t="shared" si="2"/>
        <v>8.5572139303482592E-2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57</v>
      </c>
      <c r="Z22" s="116">
        <v>65</v>
      </c>
      <c r="AB22" s="121">
        <f t="shared" si="2"/>
        <v>6.4676616915422883E-2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0</v>
      </c>
      <c r="Z23" s="116">
        <v>8</v>
      </c>
      <c r="AB23" s="121">
        <f t="shared" si="2"/>
        <v>7.9601990049751239E-3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7</v>
      </c>
      <c r="Z24" s="116">
        <v>0</v>
      </c>
      <c r="AB24" s="121">
        <f t="shared" si="2"/>
        <v>0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5</v>
      </c>
      <c r="Z25" s="116">
        <v>8</v>
      </c>
      <c r="AB25" s="121">
        <f t="shared" si="2"/>
        <v>7.9601990049751239E-3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14</v>
      </c>
      <c r="Z26" s="116">
        <v>19</v>
      </c>
      <c r="AB26" s="121">
        <f t="shared" si="2"/>
        <v>1.8905472636815919E-2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34</v>
      </c>
      <c r="Z27" s="116">
        <v>35</v>
      </c>
      <c r="AB27" s="121">
        <f t="shared" si="2"/>
        <v>3.482587064676617E-2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19</v>
      </c>
      <c r="Z28" s="116">
        <v>21</v>
      </c>
      <c r="AB28" s="121">
        <f t="shared" si="2"/>
        <v>2.0895522388059702E-2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290</v>
      </c>
      <c r="Z29" s="116">
        <v>246</v>
      </c>
      <c r="AB29" s="121">
        <f t="shared" si="2"/>
        <v>0.24477611940298508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113</v>
      </c>
      <c r="Z30" s="116">
        <v>116</v>
      </c>
      <c r="AB30" s="121">
        <f t="shared" si="2"/>
        <v>0.1154228855721393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221</v>
      </c>
      <c r="Z31" s="116">
        <v>220</v>
      </c>
      <c r="AB31" s="121">
        <f t="shared" si="2"/>
        <v>0.21890547263681592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8</v>
      </c>
      <c r="Z32" s="116">
        <v>14</v>
      </c>
      <c r="AB32" s="121">
        <f t="shared" si="2"/>
        <v>1.3930348258706468E-2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120</v>
      </c>
      <c r="Z33" s="116">
        <v>117</v>
      </c>
      <c r="AB33" s="121">
        <f t="shared" si="2"/>
        <v>0.11641791044776119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1018</v>
      </c>
      <c r="Z34" s="124">
        <v>1005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613</v>
      </c>
      <c r="AB37" s="136">
        <f>Z37/Z40*100</f>
        <v>82.392473118279568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131</v>
      </c>
      <c r="AB38" s="136">
        <f>Z38/Z40*100</f>
        <v>17.607526881720432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744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4</v>
      </c>
      <c r="Y45" s="116">
        <v>0</v>
      </c>
      <c r="Z45" s="116">
        <v>4</v>
      </c>
    </row>
    <row r="46" spans="19:32" x14ac:dyDescent="0.25">
      <c r="S46" s="119" t="s">
        <v>39</v>
      </c>
      <c r="T46" s="119"/>
      <c r="U46" s="116"/>
      <c r="V46" s="116">
        <v>8</v>
      </c>
      <c r="W46" s="116">
        <v>10</v>
      </c>
      <c r="X46" s="116">
        <v>15</v>
      </c>
      <c r="Y46" s="116">
        <v>18</v>
      </c>
      <c r="Z46" s="116">
        <v>20</v>
      </c>
    </row>
    <row r="47" spans="19:32" x14ac:dyDescent="0.25">
      <c r="S47" s="119" t="s">
        <v>40</v>
      </c>
      <c r="T47" s="119"/>
      <c r="U47" s="116"/>
      <c r="V47" s="116">
        <v>23</v>
      </c>
      <c r="W47" s="116">
        <v>14</v>
      </c>
      <c r="X47" s="116">
        <v>27</v>
      </c>
      <c r="Y47" s="116">
        <v>33</v>
      </c>
      <c r="Z47" s="116">
        <v>42</v>
      </c>
    </row>
    <row r="48" spans="19:32" x14ac:dyDescent="0.25">
      <c r="S48" s="119" t="s">
        <v>41</v>
      </c>
      <c r="T48" s="119"/>
      <c r="U48" s="116"/>
      <c r="V48" s="116">
        <v>45</v>
      </c>
      <c r="W48" s="116">
        <v>51</v>
      </c>
      <c r="X48" s="116">
        <v>85</v>
      </c>
      <c r="Y48" s="116">
        <v>71</v>
      </c>
      <c r="Z48" s="116">
        <v>74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48</v>
      </c>
      <c r="W49" s="116">
        <v>63</v>
      </c>
      <c r="X49" s="116">
        <v>46</v>
      </c>
      <c r="Y49" s="116">
        <v>81</v>
      </c>
      <c r="Z49" s="116">
        <v>70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MacDonnell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22</v>
      </c>
      <c r="W50" s="116">
        <v>23</v>
      </c>
      <c r="X50" s="116">
        <v>84</v>
      </c>
      <c r="Y50" s="116">
        <v>64</v>
      </c>
      <c r="Z50" s="116">
        <v>55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20</v>
      </c>
      <c r="W51" s="116">
        <v>33</v>
      </c>
      <c r="X51" s="116">
        <v>44</v>
      </c>
      <c r="Y51" s="116">
        <v>49</v>
      </c>
      <c r="Z51" s="116">
        <v>49</v>
      </c>
    </row>
    <row r="52" spans="1:26" ht="15" customHeight="1" x14ac:dyDescent="0.25">
      <c r="S52" s="119" t="s">
        <v>45</v>
      </c>
      <c r="T52" s="119"/>
      <c r="U52" s="116"/>
      <c r="V52" s="116">
        <v>17</v>
      </c>
      <c r="W52" s="116">
        <v>27</v>
      </c>
      <c r="X52" s="116">
        <v>38</v>
      </c>
      <c r="Y52" s="116">
        <v>30</v>
      </c>
      <c r="Z52" s="116">
        <v>37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24</v>
      </c>
      <c r="W53" s="116">
        <v>23</v>
      </c>
      <c r="X53" s="116">
        <v>37</v>
      </c>
      <c r="Y53" s="116">
        <v>37</v>
      </c>
      <c r="Z53" s="116">
        <v>24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15</v>
      </c>
      <c r="W54" s="116">
        <v>19</v>
      </c>
      <c r="X54" s="116">
        <v>32</v>
      </c>
      <c r="Y54" s="116">
        <v>35</v>
      </c>
      <c r="Z54" s="116">
        <v>36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9</v>
      </c>
      <c r="W55" s="116">
        <v>10</v>
      </c>
      <c r="X55" s="116">
        <v>12</v>
      </c>
      <c r="Y55" s="116">
        <v>20</v>
      </c>
      <c r="Z55" s="116">
        <v>19</v>
      </c>
    </row>
    <row r="56" spans="1:26" ht="15" customHeight="1" x14ac:dyDescent="0.25">
      <c r="S56" s="119" t="s">
        <v>49</v>
      </c>
      <c r="T56" s="119"/>
      <c r="U56" s="116"/>
      <c r="V56" s="116">
        <v>9</v>
      </c>
      <c r="W56" s="116">
        <v>9</v>
      </c>
      <c r="X56" s="116">
        <v>6</v>
      </c>
      <c r="Y56" s="116">
        <v>8</v>
      </c>
      <c r="Z56" s="116">
        <v>7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246</v>
      </c>
      <c r="W61" s="116">
        <v>281</v>
      </c>
      <c r="X61" s="116">
        <v>440</v>
      </c>
      <c r="Y61" s="116">
        <v>461</v>
      </c>
      <c r="Z61" s="116">
        <v>437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4</v>
      </c>
      <c r="W64" s="116">
        <v>5</v>
      </c>
      <c r="X64" s="116">
        <v>2</v>
      </c>
      <c r="Y64" s="116">
        <v>7</v>
      </c>
      <c r="Z64" s="116">
        <v>5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MacDonnell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9</v>
      </c>
      <c r="W65" s="116">
        <v>5</v>
      </c>
      <c r="X65" s="116">
        <v>25</v>
      </c>
      <c r="Y65" s="116">
        <v>27</v>
      </c>
      <c r="Z65" s="116">
        <v>30</v>
      </c>
    </row>
    <row r="66" spans="1:26" x14ac:dyDescent="0.25">
      <c r="S66" s="119" t="s">
        <v>40</v>
      </c>
      <c r="T66" s="119"/>
      <c r="U66" s="116"/>
      <c r="V66" s="116">
        <v>32</v>
      </c>
      <c r="W66" s="116">
        <v>20</v>
      </c>
      <c r="X66" s="116">
        <v>36</v>
      </c>
      <c r="Y66" s="116">
        <v>42</v>
      </c>
      <c r="Z66" s="116">
        <v>42</v>
      </c>
    </row>
    <row r="67" spans="1:26" x14ac:dyDescent="0.25">
      <c r="S67" s="119" t="s">
        <v>41</v>
      </c>
      <c r="T67" s="119"/>
      <c r="U67" s="116"/>
      <c r="V67" s="116">
        <v>44</v>
      </c>
      <c r="W67" s="116">
        <v>71</v>
      </c>
      <c r="X67" s="116">
        <v>101</v>
      </c>
      <c r="Y67" s="116">
        <v>95</v>
      </c>
      <c r="Z67" s="116">
        <v>97</v>
      </c>
    </row>
    <row r="68" spans="1:26" x14ac:dyDescent="0.25">
      <c r="S68" s="119" t="s">
        <v>42</v>
      </c>
      <c r="T68" s="119"/>
      <c r="U68" s="116"/>
      <c r="V68" s="116">
        <v>39</v>
      </c>
      <c r="W68" s="116">
        <v>45</v>
      </c>
      <c r="X68" s="116">
        <v>72</v>
      </c>
      <c r="Y68" s="116">
        <v>78</v>
      </c>
      <c r="Z68" s="116">
        <v>90</v>
      </c>
    </row>
    <row r="69" spans="1:26" x14ac:dyDescent="0.25">
      <c r="S69" s="119" t="s">
        <v>43</v>
      </c>
      <c r="T69" s="119"/>
      <c r="U69" s="116"/>
      <c r="V69" s="116">
        <v>43</v>
      </c>
      <c r="W69" s="116">
        <v>26</v>
      </c>
      <c r="X69" s="116">
        <v>46</v>
      </c>
      <c r="Y69" s="116">
        <v>59</v>
      </c>
      <c r="Z69" s="116">
        <v>67</v>
      </c>
    </row>
    <row r="70" spans="1:26" x14ac:dyDescent="0.25">
      <c r="S70" s="119" t="s">
        <v>44</v>
      </c>
      <c r="T70" s="119"/>
      <c r="U70" s="116"/>
      <c r="V70" s="116">
        <v>24</v>
      </c>
      <c r="W70" s="116">
        <v>29</v>
      </c>
      <c r="X70" s="116">
        <v>40</v>
      </c>
      <c r="Y70" s="116">
        <v>60</v>
      </c>
      <c r="Z70" s="116">
        <v>49</v>
      </c>
    </row>
    <row r="71" spans="1:26" x14ac:dyDescent="0.25">
      <c r="S71" s="119" t="s">
        <v>45</v>
      </c>
      <c r="T71" s="119"/>
      <c r="U71" s="116"/>
      <c r="V71" s="116">
        <v>41</v>
      </c>
      <c r="W71" s="116">
        <v>26</v>
      </c>
      <c r="X71" s="116">
        <v>24</v>
      </c>
      <c r="Y71" s="116">
        <v>61</v>
      </c>
      <c r="Z71" s="116">
        <v>47</v>
      </c>
    </row>
    <row r="72" spans="1:26" x14ac:dyDescent="0.25">
      <c r="S72" s="119" t="s">
        <v>46</v>
      </c>
      <c r="T72" s="119"/>
      <c r="U72" s="116"/>
      <c r="V72" s="116">
        <v>17</v>
      </c>
      <c r="W72" s="116">
        <v>18</v>
      </c>
      <c r="X72" s="116">
        <v>30</v>
      </c>
      <c r="Y72" s="116">
        <v>38</v>
      </c>
      <c r="Z72" s="116">
        <v>57</v>
      </c>
    </row>
    <row r="73" spans="1:26" x14ac:dyDescent="0.25">
      <c r="S73" s="119" t="s">
        <v>47</v>
      </c>
      <c r="T73" s="119"/>
      <c r="U73" s="116"/>
      <c r="V73" s="116">
        <v>36</v>
      </c>
      <c r="W73" s="116">
        <v>38</v>
      </c>
      <c r="X73" s="116">
        <v>25</v>
      </c>
      <c r="Y73" s="116">
        <v>62</v>
      </c>
      <c r="Z73" s="116">
        <v>42</v>
      </c>
    </row>
    <row r="74" spans="1:26" x14ac:dyDescent="0.25">
      <c r="S74" s="119" t="s">
        <v>48</v>
      </c>
      <c r="T74" s="119"/>
      <c r="U74" s="116"/>
      <c r="V74" s="116">
        <v>11</v>
      </c>
      <c r="W74" s="116">
        <v>16</v>
      </c>
      <c r="X74" s="116">
        <v>19</v>
      </c>
      <c r="Y74" s="116">
        <v>34</v>
      </c>
      <c r="Z74" s="116">
        <v>30</v>
      </c>
    </row>
    <row r="75" spans="1:26" x14ac:dyDescent="0.25">
      <c r="S75" s="119" t="s">
        <v>49</v>
      </c>
      <c r="T75" s="119"/>
      <c r="U75" s="116"/>
      <c r="V75" s="116">
        <v>11</v>
      </c>
      <c r="W75" s="116">
        <v>6</v>
      </c>
      <c r="X75" s="116">
        <v>10</v>
      </c>
      <c r="Y75" s="116">
        <v>5</v>
      </c>
      <c r="Z75" s="116">
        <v>8</v>
      </c>
    </row>
    <row r="76" spans="1:26" x14ac:dyDescent="0.25">
      <c r="S76" s="119" t="s">
        <v>50</v>
      </c>
      <c r="T76" s="119"/>
      <c r="U76" s="116"/>
      <c r="V76" s="116">
        <v>0</v>
      </c>
      <c r="W76" s="116">
        <v>3</v>
      </c>
      <c r="X76" s="116">
        <v>3</v>
      </c>
      <c r="Y76" s="116">
        <v>5</v>
      </c>
      <c r="Z76" s="116">
        <v>6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7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312</v>
      </c>
      <c r="W80" s="116">
        <v>311</v>
      </c>
      <c r="X80" s="116">
        <v>438</v>
      </c>
      <c r="Y80" s="116">
        <v>559</v>
      </c>
      <c r="Z80" s="116">
        <v>570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MacDonnell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14</v>
      </c>
      <c r="W83" s="116">
        <v>12</v>
      </c>
      <c r="X83" s="116">
        <v>18</v>
      </c>
      <c r="Y83" s="116">
        <v>15</v>
      </c>
      <c r="Z83" s="116">
        <v>26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15</v>
      </c>
      <c r="W84" s="116">
        <v>23</v>
      </c>
      <c r="X84" s="116">
        <v>37</v>
      </c>
      <c r="Y84" s="116">
        <v>39</v>
      </c>
      <c r="Z84" s="116">
        <v>36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4</v>
      </c>
      <c r="W85" s="116">
        <v>11</v>
      </c>
      <c r="X85" s="116">
        <v>15</v>
      </c>
      <c r="Y85" s="116">
        <v>22</v>
      </c>
      <c r="Z85" s="116">
        <v>21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1,009</v>
      </c>
      <c r="D86" s="100">
        <f t="shared" ref="D86:D91" si="4">AD4</f>
        <v>-1.46484375E-2</v>
      </c>
      <c r="E86" s="101">
        <f t="shared" ref="E86:E91" si="5">AD4</f>
        <v>-1.46484375E-2</v>
      </c>
      <c r="F86" s="100">
        <f t="shared" ref="F86:F91" si="6">AF4</f>
        <v>0.79218472468916512</v>
      </c>
      <c r="G86" s="101">
        <f t="shared" ref="G86:G91" si="7">AF4</f>
        <v>0.79218472468916512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51</v>
      </c>
      <c r="W86" s="116">
        <v>45</v>
      </c>
      <c r="X86" s="116">
        <v>70</v>
      </c>
      <c r="Y86" s="116">
        <v>120</v>
      </c>
      <c r="Z86" s="116">
        <v>98</v>
      </c>
    </row>
    <row r="87" spans="1:30" ht="15" customHeight="1" x14ac:dyDescent="0.25">
      <c r="A87" s="102" t="s">
        <v>4</v>
      </c>
      <c r="B87" s="51"/>
      <c r="C87" s="62" t="str">
        <f t="shared" si="3"/>
        <v>439</v>
      </c>
      <c r="D87" s="100">
        <f t="shared" si="4"/>
        <v>-4.3572984749455368E-2</v>
      </c>
      <c r="E87" s="101">
        <f t="shared" si="5"/>
        <v>-4.3572984749455368E-2</v>
      </c>
      <c r="F87" s="100">
        <f t="shared" si="6"/>
        <v>0.77016129032258074</v>
      </c>
      <c r="G87" s="101">
        <f t="shared" si="7"/>
        <v>0.77016129032258074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5</v>
      </c>
      <c r="W87" s="116">
        <v>3</v>
      </c>
      <c r="X87" s="116">
        <v>9</v>
      </c>
      <c r="Y87" s="116">
        <v>7</v>
      </c>
      <c r="Z87" s="116">
        <v>8</v>
      </c>
    </row>
    <row r="88" spans="1:30" ht="15" customHeight="1" x14ac:dyDescent="0.25">
      <c r="A88" s="102" t="s">
        <v>5</v>
      </c>
      <c r="B88" s="51"/>
      <c r="C88" s="62" t="str">
        <f t="shared" si="3"/>
        <v>571</v>
      </c>
      <c r="D88" s="100">
        <f t="shared" si="4"/>
        <v>2.1466905187835339E-2</v>
      </c>
      <c r="E88" s="101">
        <f t="shared" si="5"/>
        <v>2.1466905187835339E-2</v>
      </c>
      <c r="F88" s="100">
        <f t="shared" si="6"/>
        <v>0.80696202531645578</v>
      </c>
      <c r="G88" s="101">
        <f t="shared" si="7"/>
        <v>0.80696202531645578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5</v>
      </c>
      <c r="W88" s="116">
        <v>7</v>
      </c>
      <c r="X88" s="116">
        <v>9</v>
      </c>
      <c r="Y88" s="116">
        <v>8</v>
      </c>
      <c r="Z88" s="116">
        <v>0</v>
      </c>
    </row>
    <row r="89" spans="1:30" ht="15" customHeight="1" x14ac:dyDescent="0.25">
      <c r="A89" s="51" t="s">
        <v>6</v>
      </c>
      <c r="B89" s="51"/>
      <c r="C89" s="62" t="str">
        <f t="shared" si="3"/>
        <v>746</v>
      </c>
      <c r="D89" s="100">
        <f t="shared" si="4"/>
        <v>-5.3333333333333011E-3</v>
      </c>
      <c r="E89" s="101">
        <f t="shared" si="5"/>
        <v>-5.3333333333333011E-3</v>
      </c>
      <c r="F89" s="100">
        <f t="shared" si="6"/>
        <v>0.90792838874680304</v>
      </c>
      <c r="G89" s="101">
        <f t="shared" si="7"/>
        <v>0.90792838874680304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7</v>
      </c>
      <c r="W89" s="116">
        <v>0</v>
      </c>
      <c r="X89" s="116">
        <v>8</v>
      </c>
      <c r="Y89" s="116">
        <v>7</v>
      </c>
      <c r="Z89" s="116">
        <v>12</v>
      </c>
    </row>
    <row r="90" spans="1:30" ht="15" customHeight="1" x14ac:dyDescent="0.25">
      <c r="A90" s="51" t="s">
        <v>100</v>
      </c>
      <c r="B90" s="51"/>
      <c r="C90" s="62" t="str">
        <f t="shared" si="3"/>
        <v>$22,354</v>
      </c>
      <c r="D90" s="100">
        <f t="shared" si="4"/>
        <v>6.3708009635050189E-2</v>
      </c>
      <c r="E90" s="101">
        <f t="shared" si="5"/>
        <v>6.3708009635050189E-2</v>
      </c>
      <c r="F90" s="100">
        <f t="shared" si="6"/>
        <v>0.14635783630712274</v>
      </c>
      <c r="G90" s="101">
        <f t="shared" si="7"/>
        <v>0.14635783630712274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8</v>
      </c>
      <c r="W90" s="116">
        <v>23</v>
      </c>
      <c r="X90" s="116">
        <v>27</v>
      </c>
      <c r="Y90" s="116">
        <v>34</v>
      </c>
      <c r="Z90" s="116">
        <v>41</v>
      </c>
    </row>
    <row r="91" spans="1:30" ht="15" customHeight="1" x14ac:dyDescent="0.25">
      <c r="A91" s="51" t="s">
        <v>7</v>
      </c>
      <c r="B91" s="51"/>
      <c r="C91" s="62" t="str">
        <f t="shared" si="3"/>
        <v>$27.3 mil</v>
      </c>
      <c r="D91" s="100">
        <f t="shared" si="4"/>
        <v>0.12131053150930993</v>
      </c>
      <c r="E91" s="101">
        <f t="shared" si="5"/>
        <v>0.12131053150930993</v>
      </c>
      <c r="F91" s="100">
        <f t="shared" si="6"/>
        <v>1.2684701637189746</v>
      </c>
      <c r="G91" s="101">
        <f t="shared" si="7"/>
        <v>1.2684701637189746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173</v>
      </c>
      <c r="W91" s="116">
        <v>192</v>
      </c>
      <c r="X91" s="116">
        <v>295</v>
      </c>
      <c r="Y91" s="116">
        <v>344</v>
      </c>
      <c r="Z91" s="116">
        <v>335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12</v>
      </c>
      <c r="W93" s="116">
        <v>13</v>
      </c>
      <c r="X93" s="116">
        <v>12</v>
      </c>
      <c r="Y93" s="116">
        <v>20</v>
      </c>
      <c r="Z93" s="116">
        <v>19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35</v>
      </c>
      <c r="W94" s="116">
        <v>31</v>
      </c>
      <c r="X94" s="116">
        <v>45</v>
      </c>
      <c r="Y94" s="116">
        <v>62</v>
      </c>
      <c r="Z94" s="116">
        <v>70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0</v>
      </c>
      <c r="W95" s="116">
        <v>0</v>
      </c>
      <c r="X95" s="116">
        <v>4</v>
      </c>
      <c r="Y95" s="116">
        <v>6</v>
      </c>
      <c r="Z95" s="116">
        <v>0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49</v>
      </c>
      <c r="W96" s="116">
        <v>70</v>
      </c>
      <c r="X96" s="116">
        <v>90</v>
      </c>
      <c r="Y96" s="116">
        <v>170</v>
      </c>
      <c r="Z96" s="116">
        <v>142</v>
      </c>
    </row>
    <row r="97" spans="1:32" ht="15" customHeight="1" x14ac:dyDescent="0.25">
      <c r="S97" s="119" t="s">
        <v>132</v>
      </c>
      <c r="T97" s="119"/>
      <c r="U97" s="116"/>
      <c r="V97" s="116">
        <v>12</v>
      </c>
      <c r="W97" s="116">
        <v>8</v>
      </c>
      <c r="X97" s="116">
        <v>14</v>
      </c>
      <c r="Y97" s="116">
        <v>20</v>
      </c>
      <c r="Z97" s="116">
        <v>23</v>
      </c>
    </row>
    <row r="98" spans="1:32" ht="15" customHeight="1" x14ac:dyDescent="0.25">
      <c r="S98" s="119" t="s">
        <v>133</v>
      </c>
      <c r="T98" s="119"/>
      <c r="U98" s="116"/>
      <c r="V98" s="116">
        <v>0</v>
      </c>
      <c r="W98" s="116">
        <v>0</v>
      </c>
      <c r="X98" s="116">
        <v>3</v>
      </c>
      <c r="Y98" s="116">
        <v>9</v>
      </c>
      <c r="Z98" s="116">
        <v>8</v>
      </c>
    </row>
    <row r="99" spans="1:32" ht="15" customHeight="1" x14ac:dyDescent="0.25">
      <c r="S99" s="119" t="s">
        <v>134</v>
      </c>
      <c r="T99" s="119"/>
      <c r="U99" s="116"/>
      <c r="V99" s="116">
        <v>10</v>
      </c>
      <c r="W99" s="116">
        <v>8</v>
      </c>
      <c r="X99" s="116">
        <v>0</v>
      </c>
      <c r="Y99" s="116">
        <v>6</v>
      </c>
      <c r="Z99" s="116">
        <v>0</v>
      </c>
    </row>
    <row r="100" spans="1:32" ht="15" customHeight="1" x14ac:dyDescent="0.25">
      <c r="S100" s="119" t="s">
        <v>59</v>
      </c>
      <c r="T100" s="119"/>
      <c r="U100" s="116"/>
      <c r="V100" s="116">
        <v>9</v>
      </c>
      <c r="W100" s="116">
        <v>6</v>
      </c>
      <c r="X100" s="116">
        <v>13</v>
      </c>
      <c r="Y100" s="116">
        <v>14</v>
      </c>
      <c r="Z100" s="116">
        <v>15</v>
      </c>
    </row>
    <row r="101" spans="1:32" x14ac:dyDescent="0.25">
      <c r="A101" s="19"/>
      <c r="S101" s="122" t="s">
        <v>54</v>
      </c>
      <c r="T101" s="122"/>
      <c r="U101" s="116"/>
      <c r="V101" s="116">
        <v>215</v>
      </c>
      <c r="W101" s="116">
        <v>214</v>
      </c>
      <c r="X101" s="116">
        <v>299</v>
      </c>
      <c r="Y101" s="116">
        <v>407</v>
      </c>
      <c r="Z101" s="116">
        <v>412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245</v>
      </c>
      <c r="W104" s="116">
        <v>302</v>
      </c>
      <c r="X104" s="116">
        <v>486</v>
      </c>
      <c r="Y104" s="116">
        <v>492</v>
      </c>
      <c r="Z104" s="116">
        <v>494</v>
      </c>
      <c r="AB104" s="113" t="str">
        <f>TEXT(Z104,"###,###")</f>
        <v>494</v>
      </c>
      <c r="AD104" s="134">
        <f>Z104/($Z$4)*100</f>
        <v>48.9593657086224</v>
      </c>
      <c r="AF104" s="113"/>
    </row>
    <row r="105" spans="1:32" x14ac:dyDescent="0.25">
      <c r="S105" s="119" t="s">
        <v>18</v>
      </c>
      <c r="T105" s="119"/>
      <c r="U105" s="116"/>
      <c r="V105" s="116">
        <v>312</v>
      </c>
      <c r="W105" s="116">
        <v>262</v>
      </c>
      <c r="X105" s="116">
        <v>339</v>
      </c>
      <c r="Y105" s="116">
        <v>518</v>
      </c>
      <c r="Z105" s="116">
        <v>502</v>
      </c>
      <c r="AB105" s="113" t="str">
        <f>TEXT(Z105,"###,###")</f>
        <v>502</v>
      </c>
      <c r="AD105" s="134">
        <f>Z105/($Z$4)*100</f>
        <v>49.752229930624381</v>
      </c>
      <c r="AF105" s="113"/>
    </row>
    <row r="106" spans="1:32" x14ac:dyDescent="0.25">
      <c r="S106" s="122" t="s">
        <v>54</v>
      </c>
      <c r="T106" s="122"/>
      <c r="U106" s="124"/>
      <c r="V106" s="124">
        <v>557</v>
      </c>
      <c r="W106" s="124">
        <v>564</v>
      </c>
      <c r="X106" s="124">
        <v>825</v>
      </c>
      <c r="Y106" s="124">
        <v>1010</v>
      </c>
      <c r="Z106" s="124">
        <v>996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41</v>
      </c>
      <c r="W108" s="116">
        <v>39</v>
      </c>
      <c r="X108" s="116">
        <v>58</v>
      </c>
      <c r="Y108" s="116">
        <v>51</v>
      </c>
      <c r="Z108" s="116">
        <v>51</v>
      </c>
      <c r="AB108" s="113" t="str">
        <f>TEXT(Z108,"###,###")</f>
        <v>51</v>
      </c>
      <c r="AD108" s="134">
        <f>Z108/($Z$4)*100</f>
        <v>5.0545094152626362</v>
      </c>
      <c r="AF108" s="113"/>
    </row>
    <row r="109" spans="1:32" x14ac:dyDescent="0.25">
      <c r="S109" s="119" t="s">
        <v>21</v>
      </c>
      <c r="T109" s="119"/>
      <c r="U109" s="116"/>
      <c r="V109" s="116">
        <v>88</v>
      </c>
      <c r="W109" s="116">
        <v>71</v>
      </c>
      <c r="X109" s="116">
        <v>120</v>
      </c>
      <c r="Y109" s="116">
        <v>166</v>
      </c>
      <c r="Z109" s="116">
        <v>157</v>
      </c>
      <c r="AB109" s="113" t="str">
        <f>TEXT(Z109,"###,###")</f>
        <v>157</v>
      </c>
      <c r="AD109" s="134">
        <f>Z109/($Z$4)*100</f>
        <v>15.559960356788899</v>
      </c>
      <c r="AF109" s="113"/>
    </row>
    <row r="110" spans="1:32" x14ac:dyDescent="0.25">
      <c r="S110" s="119" t="s">
        <v>22</v>
      </c>
      <c r="T110" s="119"/>
      <c r="U110" s="116"/>
      <c r="V110" s="116">
        <v>150</v>
      </c>
      <c r="W110" s="116">
        <v>213</v>
      </c>
      <c r="X110" s="116">
        <v>293</v>
      </c>
      <c r="Y110" s="116">
        <v>280</v>
      </c>
      <c r="Z110" s="116">
        <v>289</v>
      </c>
      <c r="AB110" s="113" t="str">
        <f>TEXT(Z110,"###,###")</f>
        <v>289</v>
      </c>
      <c r="AD110" s="134">
        <f>Z110/($Z$4)*100</f>
        <v>28.642220019821607</v>
      </c>
      <c r="AF110" s="113"/>
    </row>
    <row r="111" spans="1:32" x14ac:dyDescent="0.25">
      <c r="S111" s="119" t="s">
        <v>23</v>
      </c>
      <c r="T111" s="119"/>
      <c r="U111" s="116"/>
      <c r="V111" s="116">
        <v>277</v>
      </c>
      <c r="W111" s="116">
        <v>241</v>
      </c>
      <c r="X111" s="116">
        <v>360</v>
      </c>
      <c r="Y111" s="116">
        <v>507</v>
      </c>
      <c r="Z111" s="116">
        <v>500</v>
      </c>
      <c r="AB111" s="113" t="str">
        <f>TEXT(Z111,"###,###")</f>
        <v>500</v>
      </c>
      <c r="AD111" s="134">
        <f>Z111/($Z$4)*100</f>
        <v>49.554013875123886</v>
      </c>
      <c r="AF111" s="113"/>
    </row>
    <row r="112" spans="1:32" x14ac:dyDescent="0.25">
      <c r="S112" s="122" t="s">
        <v>54</v>
      </c>
      <c r="T112" s="122"/>
      <c r="U112" s="116"/>
      <c r="V112" s="116">
        <v>565</v>
      </c>
      <c r="W112" s="116">
        <v>592</v>
      </c>
      <c r="X112" s="116">
        <v>876</v>
      </c>
      <c r="Y112" s="116">
        <v>1023</v>
      </c>
      <c r="Z112" s="116">
        <v>1005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40.229999999999997</v>
      </c>
      <c r="W118" s="135">
        <v>39.119999999999997</v>
      </c>
      <c r="X118" s="135">
        <v>37.74</v>
      </c>
      <c r="Y118" s="135">
        <v>39.06</v>
      </c>
      <c r="Z118" s="135">
        <v>38.909999999999997</v>
      </c>
      <c r="AB118" s="113" t="str">
        <f>TEXT(Z118,"##.0")</f>
        <v>38.9</v>
      </c>
    </row>
    <row r="120" spans="19:32" x14ac:dyDescent="0.25">
      <c r="S120" s="105" t="s">
        <v>102</v>
      </c>
      <c r="T120" s="116"/>
      <c r="U120" s="116"/>
      <c r="V120" s="116">
        <v>383</v>
      </c>
      <c r="W120" s="116">
        <v>402</v>
      </c>
      <c r="X120" s="116">
        <v>584</v>
      </c>
      <c r="Y120" s="116">
        <v>735</v>
      </c>
      <c r="Z120" s="116">
        <v>736</v>
      </c>
      <c r="AB120" s="113" t="str">
        <f>TEXT(Z120,"###,###")</f>
        <v>736</v>
      </c>
    </row>
    <row r="121" spans="19:32" x14ac:dyDescent="0.25">
      <c r="S121" s="105" t="s">
        <v>103</v>
      </c>
      <c r="T121" s="116"/>
      <c r="U121" s="116"/>
      <c r="V121" s="116">
        <v>0</v>
      </c>
      <c r="W121" s="116">
        <v>0</v>
      </c>
      <c r="X121" s="116">
        <v>0</v>
      </c>
      <c r="Y121" s="116">
        <v>0</v>
      </c>
      <c r="Z121" s="116">
        <v>0</v>
      </c>
      <c r="AB121" s="113" t="str">
        <f>TEXT(Z121,"###,###")</f>
        <v/>
      </c>
    </row>
    <row r="122" spans="19:32" x14ac:dyDescent="0.25">
      <c r="S122" s="105" t="s">
        <v>104</v>
      </c>
      <c r="T122" s="116"/>
      <c r="U122" s="116"/>
      <c r="V122" s="116">
        <v>0</v>
      </c>
      <c r="W122" s="116">
        <v>7</v>
      </c>
      <c r="X122" s="116">
        <v>12</v>
      </c>
      <c r="Y122" s="116">
        <v>10</v>
      </c>
      <c r="Z122" s="116">
        <v>10</v>
      </c>
      <c r="AB122" s="113" t="str">
        <f>TEXT(Z122,"###,###")</f>
        <v>10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383</v>
      </c>
      <c r="W124" s="116">
        <v>409</v>
      </c>
      <c r="X124" s="116">
        <v>596</v>
      </c>
      <c r="Y124" s="116">
        <v>745</v>
      </c>
      <c r="Z124" s="116">
        <v>746</v>
      </c>
      <c r="AB124" s="113" t="str">
        <f>TEXT(Z124,"###,###")</f>
        <v>746</v>
      </c>
      <c r="AD124" s="131">
        <f>Z124/$Z$7*100</f>
        <v>100</v>
      </c>
    </row>
    <row r="125" spans="19:32" x14ac:dyDescent="0.25">
      <c r="S125" s="105" t="s">
        <v>106</v>
      </c>
      <c r="T125" s="116"/>
      <c r="U125" s="116"/>
      <c r="V125" s="116">
        <v>0</v>
      </c>
      <c r="W125" s="116">
        <v>7</v>
      </c>
      <c r="X125" s="116">
        <v>12</v>
      </c>
      <c r="Y125" s="116">
        <v>10</v>
      </c>
      <c r="Z125" s="116">
        <v>10</v>
      </c>
      <c r="AB125" s="113" t="str">
        <f>TEXT(Z125,"###,###")</f>
        <v>10</v>
      </c>
      <c r="AD125" s="131">
        <f>Z125/$Z$7*100</f>
        <v>1.3404825737265416</v>
      </c>
    </row>
    <row r="127" spans="19:32" x14ac:dyDescent="0.25">
      <c r="S127" s="105" t="s">
        <v>107</v>
      </c>
      <c r="T127" s="116"/>
      <c r="U127" s="116"/>
      <c r="V127" s="116">
        <v>173</v>
      </c>
      <c r="W127" s="116">
        <v>192</v>
      </c>
      <c r="X127" s="116">
        <v>296</v>
      </c>
      <c r="Y127" s="116">
        <v>346</v>
      </c>
      <c r="Z127" s="116">
        <v>338</v>
      </c>
      <c r="AB127" s="113" t="str">
        <f>TEXT(Z127,"###,###")</f>
        <v>338</v>
      </c>
      <c r="AD127" s="131">
        <f>Z127/$Z$7*100</f>
        <v>45.308310991957107</v>
      </c>
    </row>
    <row r="128" spans="19:32" x14ac:dyDescent="0.25">
      <c r="S128" s="105" t="s">
        <v>108</v>
      </c>
      <c r="T128" s="116"/>
      <c r="U128" s="116"/>
      <c r="V128" s="116">
        <v>213</v>
      </c>
      <c r="W128" s="116">
        <v>214</v>
      </c>
      <c r="X128" s="116">
        <v>300</v>
      </c>
      <c r="Y128" s="116">
        <v>406</v>
      </c>
      <c r="Z128" s="116">
        <v>411</v>
      </c>
      <c r="AB128" s="113" t="str">
        <f>TEXT(Z128,"###,###")</f>
        <v>411</v>
      </c>
      <c r="AD128" s="131">
        <f>Z128/$Z$7*100</f>
        <v>55.093833780160864</v>
      </c>
    </row>
    <row r="130" spans="19:20" x14ac:dyDescent="0.25">
      <c r="S130" s="105" t="s">
        <v>161</v>
      </c>
      <c r="T130" s="131">
        <v>98.659517426273453</v>
      </c>
    </row>
    <row r="131" spans="19:20" x14ac:dyDescent="0.25">
      <c r="S131" s="105" t="s">
        <v>162</v>
      </c>
      <c r="T131" s="131">
        <v>0</v>
      </c>
    </row>
    <row r="132" spans="19:20" x14ac:dyDescent="0.25">
      <c r="S132" s="105" t="s">
        <v>163</v>
      </c>
      <c r="T132" s="131">
        <v>1.3404825737265416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6880CC0-79DE-4064-B180-D038CFEC82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FF56A2C-B769-4D0C-9D92-DED2AEF9CAF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609D892-B3AB-44AE-BC5C-258412EFEF0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FE113E9-4A4F-4581-A58E-27F77B339AB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2414-8A00-4D75-AEAF-9E8FB793426D}">
  <sheetPr codeName="Sheet7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120</v>
      </c>
      <c r="T1" s="103"/>
      <c r="U1" s="103"/>
      <c r="V1" s="103"/>
      <c r="W1" s="103"/>
      <c r="X1" s="103"/>
      <c r="Y1" s="104" t="s">
        <v>148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120</v>
      </c>
      <c r="Y3" s="109" t="s">
        <v>148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13.11 Palmerston,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32734</v>
      </c>
      <c r="W4" s="112">
        <v>34256</v>
      </c>
      <c r="X4" s="112">
        <v>35284</v>
      </c>
      <c r="Y4" s="112">
        <v>35447</v>
      </c>
      <c r="Z4" s="112">
        <v>34280</v>
      </c>
      <c r="AB4" s="113" t="str">
        <f>TEXT(Z4,"###,###")</f>
        <v>34,280</v>
      </c>
      <c r="AD4" s="114">
        <f>Z4/Y4-1</f>
        <v>-3.2922391175557841E-2</v>
      </c>
      <c r="AF4" s="114">
        <f>Z4/V4-1</f>
        <v>4.7229180668418191E-2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17502</v>
      </c>
      <c r="W5" s="112">
        <v>18338</v>
      </c>
      <c r="X5" s="112">
        <v>18938</v>
      </c>
      <c r="Y5" s="112">
        <v>18852</v>
      </c>
      <c r="Z5" s="112">
        <v>18230</v>
      </c>
      <c r="AB5" s="113" t="str">
        <f>TEXT(Z5,"###,###")</f>
        <v>18,230</v>
      </c>
      <c r="AD5" s="114">
        <f t="shared" ref="AD5:AD9" si="0">Z5/Y5-1</f>
        <v>-3.2993846806704807E-2</v>
      </c>
      <c r="AF5" s="114">
        <f t="shared" ref="AF5:AF9" si="1">Z5/V5-1</f>
        <v>4.1595246257570606E-2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15232</v>
      </c>
      <c r="W6" s="112">
        <v>15918</v>
      </c>
      <c r="X6" s="112">
        <v>16346</v>
      </c>
      <c r="Y6" s="112">
        <v>16600</v>
      </c>
      <c r="Z6" s="112">
        <v>16052</v>
      </c>
      <c r="AB6" s="113" t="str">
        <f>TEXT(Z6,"###,###")</f>
        <v>16,052</v>
      </c>
      <c r="AD6" s="114">
        <f t="shared" si="0"/>
        <v>-3.3012048192771037E-2</v>
      </c>
      <c r="AF6" s="114">
        <f t="shared" si="1"/>
        <v>5.3834033613445298E-2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22019</v>
      </c>
      <c r="W7" s="112">
        <v>23008</v>
      </c>
      <c r="X7" s="112">
        <v>23545</v>
      </c>
      <c r="Y7" s="112">
        <v>23588</v>
      </c>
      <c r="Z7" s="112">
        <v>23481</v>
      </c>
      <c r="AB7" s="113" t="str">
        <f>TEXT(Z7,"###,###")</f>
        <v>23,481</v>
      </c>
      <c r="AD7" s="114">
        <f t="shared" si="0"/>
        <v>-4.5362048499236751E-3</v>
      </c>
      <c r="AF7" s="114">
        <f t="shared" si="1"/>
        <v>6.6397202416095258E-2</v>
      </c>
    </row>
    <row r="8" spans="1:32" ht="17.25" customHeight="1" x14ac:dyDescent="0.25">
      <c r="A8" s="68" t="s">
        <v>13</v>
      </c>
      <c r="B8" s="69"/>
      <c r="C8" s="31"/>
      <c r="D8" s="70" t="str">
        <f>AB4</f>
        <v>34,280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23,481</v>
      </c>
      <c r="P8" s="71"/>
      <c r="S8" s="111" t="s">
        <v>86</v>
      </c>
      <c r="T8" s="112"/>
      <c r="U8" s="112"/>
      <c r="V8" s="112">
        <v>57425.2</v>
      </c>
      <c r="W8" s="112">
        <v>55851.02</v>
      </c>
      <c r="X8" s="112">
        <v>56741.34</v>
      </c>
      <c r="Y8" s="112">
        <v>56464.44</v>
      </c>
      <c r="Z8" s="112">
        <v>55594.79</v>
      </c>
      <c r="AB8" s="113" t="str">
        <f>TEXT(Z8,"$###,###")</f>
        <v>$55,595</v>
      </c>
      <c r="AD8" s="114">
        <f t="shared" si="0"/>
        <v>-1.5401728946572435E-2</v>
      </c>
      <c r="AF8" s="114">
        <f t="shared" si="1"/>
        <v>-3.1874682195273119E-2</v>
      </c>
    </row>
    <row r="9" spans="1:32" x14ac:dyDescent="0.25">
      <c r="A9" s="32" t="s">
        <v>15</v>
      </c>
      <c r="B9" s="75"/>
      <c r="C9" s="76"/>
      <c r="D9" s="77">
        <f>AD104</f>
        <v>71.534422403733956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52.284826029555809</v>
      </c>
      <c r="P9" s="78" t="s">
        <v>87</v>
      </c>
      <c r="S9" s="111" t="s">
        <v>7</v>
      </c>
      <c r="T9" s="112"/>
      <c r="U9" s="112"/>
      <c r="V9" s="112">
        <v>1591101212</v>
      </c>
      <c r="W9" s="112">
        <v>1648537593</v>
      </c>
      <c r="X9" s="112">
        <v>1728244173</v>
      </c>
      <c r="Y9" s="112">
        <v>1678914778</v>
      </c>
      <c r="Z9" s="112">
        <v>1658290018</v>
      </c>
      <c r="AB9" s="113" t="str">
        <f>TEXT(Z9/1000000,"$#,###.0")&amp;" mil"</f>
        <v>$1,658.3 mil</v>
      </c>
      <c r="AD9" s="114">
        <f t="shared" si="0"/>
        <v>-1.2284578270595259E-2</v>
      </c>
      <c r="AF9" s="114">
        <f t="shared" si="1"/>
        <v>4.2227864257324166E-2</v>
      </c>
    </row>
    <row r="10" spans="1:32" x14ac:dyDescent="0.25">
      <c r="A10" s="32" t="s">
        <v>18</v>
      </c>
      <c r="B10" s="75"/>
      <c r="C10" s="76"/>
      <c r="D10" s="77">
        <f>AD105</f>
        <v>24.299883313885648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47.732209020058768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91.61875558962565</v>
      </c>
      <c r="P11" s="78" t="s">
        <v>87</v>
      </c>
      <c r="S11" s="111" t="s">
        <v>30</v>
      </c>
      <c r="T11" s="116"/>
      <c r="U11" s="116"/>
      <c r="V11" s="116">
        <v>31098</v>
      </c>
      <c r="W11" s="116">
        <v>32625</v>
      </c>
      <c r="X11" s="116">
        <v>33605</v>
      </c>
      <c r="Y11" s="116">
        <v>33656</v>
      </c>
      <c r="Z11" s="116">
        <v>32311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3.0535326434138241</v>
      </c>
      <c r="P12" s="78" t="s">
        <v>87</v>
      </c>
      <c r="S12" s="111" t="s">
        <v>31</v>
      </c>
      <c r="T12" s="116"/>
      <c r="U12" s="116"/>
      <c r="V12" s="116">
        <v>1636</v>
      </c>
      <c r="W12" s="116">
        <v>1631</v>
      </c>
      <c r="X12" s="116">
        <v>1677</v>
      </c>
      <c r="Y12" s="116">
        <v>1797</v>
      </c>
      <c r="Z12" s="116">
        <v>1969</v>
      </c>
    </row>
    <row r="13" spans="1:32" ht="15" customHeight="1" x14ac:dyDescent="0.25">
      <c r="A13" s="32" t="s">
        <v>20</v>
      </c>
      <c r="B13" s="76"/>
      <c r="C13" s="76"/>
      <c r="D13" s="77">
        <f>AD108</f>
        <v>9.6645274212368726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5.3532643413823946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12.298716452742124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38.0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23.319719953325553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19.662706017631276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429</v>
      </c>
      <c r="Z15" s="116">
        <v>328</v>
      </c>
      <c r="AB15" s="121">
        <f t="shared" ref="AB15:AB34" si="2">IF(Z15="np",0,Z15/$Z$34)</f>
        <v>9.5696571845368342E-3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50.245040840140021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80.33729398236872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677</v>
      </c>
      <c r="Z16" s="116">
        <v>702</v>
      </c>
      <c r="AB16" s="121">
        <f t="shared" si="2"/>
        <v>2.048140043763676E-2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1309</v>
      </c>
      <c r="Z17" s="116">
        <v>1217</v>
      </c>
      <c r="AB17" s="121">
        <f t="shared" si="2"/>
        <v>3.5506929248723562E-2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409</v>
      </c>
      <c r="Z18" s="116">
        <v>428</v>
      </c>
      <c r="AB18" s="121">
        <f t="shared" si="2"/>
        <v>1.2487235594456601E-2</v>
      </c>
    </row>
    <row r="19" spans="1:28" x14ac:dyDescent="0.25">
      <c r="A19" s="67" t="str">
        <f>$S$1&amp;" ("&amp;$V$2&amp;" to "&amp;$Z$2&amp;")"</f>
        <v>Palmerston (2015-16 to 2019-20)</v>
      </c>
      <c r="B19" s="67"/>
      <c r="C19" s="67"/>
      <c r="D19" s="67"/>
      <c r="E19" s="67"/>
      <c r="F19" s="67"/>
      <c r="G19" s="67" t="str">
        <f>$S$1&amp;" ("&amp;$V$2&amp;" to "&amp;$Z$2&amp;")"</f>
        <v>Palmerston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3898</v>
      </c>
      <c r="Z19" s="116">
        <v>3574</v>
      </c>
      <c r="AB19" s="121">
        <f t="shared" si="2"/>
        <v>0.10427425237053246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1076</v>
      </c>
      <c r="Z20" s="116">
        <v>1050</v>
      </c>
      <c r="AB20" s="121">
        <f t="shared" si="2"/>
        <v>3.0634573304157548E-2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3163</v>
      </c>
      <c r="Z21" s="116">
        <v>2968</v>
      </c>
      <c r="AB21" s="121">
        <f t="shared" si="2"/>
        <v>8.6593727206418669E-2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2583</v>
      </c>
      <c r="Z22" s="116">
        <v>2581</v>
      </c>
      <c r="AB22" s="121">
        <f t="shared" si="2"/>
        <v>7.530269876002918E-2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1693</v>
      </c>
      <c r="Z23" s="116">
        <v>1691</v>
      </c>
      <c r="AB23" s="121">
        <f t="shared" si="2"/>
        <v>4.9336250911743255E-2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161</v>
      </c>
      <c r="Z24" s="116">
        <v>131</v>
      </c>
      <c r="AB24" s="121">
        <f t="shared" si="2"/>
        <v>3.8220277169948944E-3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603</v>
      </c>
      <c r="Z25" s="116">
        <v>569</v>
      </c>
      <c r="AB25" s="121">
        <f t="shared" si="2"/>
        <v>1.6601021152443472E-2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578</v>
      </c>
      <c r="Z26" s="116">
        <v>573</v>
      </c>
      <c r="AB26" s="121">
        <f t="shared" si="2"/>
        <v>1.6717724288840264E-2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1830</v>
      </c>
      <c r="Z27" s="116">
        <v>1628</v>
      </c>
      <c r="AB27" s="121">
        <f t="shared" si="2"/>
        <v>4.7498176513493799E-2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3112</v>
      </c>
      <c r="Z28" s="116">
        <v>2980</v>
      </c>
      <c r="AB28" s="121">
        <f t="shared" si="2"/>
        <v>8.6943836615609046E-2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4891</v>
      </c>
      <c r="Z29" s="116">
        <v>4696</v>
      </c>
      <c r="AB29" s="121">
        <f t="shared" si="2"/>
        <v>0.13700948212983224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2568</v>
      </c>
      <c r="Z30" s="116">
        <v>2525</v>
      </c>
      <c r="AB30" s="121">
        <f t="shared" si="2"/>
        <v>7.36688548504741E-2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3552</v>
      </c>
      <c r="Z31" s="116">
        <v>3824</v>
      </c>
      <c r="AB31" s="121">
        <f t="shared" si="2"/>
        <v>0.11156819839533187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834</v>
      </c>
      <c r="Z32" s="116">
        <v>721</v>
      </c>
      <c r="AB32" s="121">
        <f t="shared" si="2"/>
        <v>2.1035740335521518E-2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1313</v>
      </c>
      <c r="Z33" s="116">
        <v>1418</v>
      </c>
      <c r="AB33" s="121">
        <f t="shared" si="2"/>
        <v>4.1371261852662287E-2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35451</v>
      </c>
      <c r="Z34" s="124">
        <v>34275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18864</v>
      </c>
      <c r="AB37" s="136">
        <f>Z37/Z40*100</f>
        <v>80.33729398236872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4617</v>
      </c>
      <c r="AB38" s="136">
        <f>Z38/Z40*100</f>
        <v>19.662706017631276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23481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13</v>
      </c>
      <c r="W44" s="116">
        <v>18</v>
      </c>
      <c r="X44" s="116">
        <v>21</v>
      </c>
      <c r="Y44" s="116">
        <v>23</v>
      </c>
      <c r="Z44" s="116">
        <v>24</v>
      </c>
    </row>
    <row r="45" spans="19:32" x14ac:dyDescent="0.25">
      <c r="S45" s="119" t="s">
        <v>38</v>
      </c>
      <c r="T45" s="119"/>
      <c r="U45" s="116"/>
      <c r="V45" s="116">
        <v>315</v>
      </c>
      <c r="W45" s="116">
        <v>313</v>
      </c>
      <c r="X45" s="116">
        <v>348</v>
      </c>
      <c r="Y45" s="116">
        <v>362</v>
      </c>
      <c r="Z45" s="116">
        <v>375</v>
      </c>
    </row>
    <row r="46" spans="19:32" x14ac:dyDescent="0.25">
      <c r="S46" s="119" t="s">
        <v>39</v>
      </c>
      <c r="T46" s="119"/>
      <c r="U46" s="116"/>
      <c r="V46" s="116">
        <v>986</v>
      </c>
      <c r="W46" s="116">
        <v>1079</v>
      </c>
      <c r="X46" s="116">
        <v>1102</v>
      </c>
      <c r="Y46" s="116">
        <v>921</v>
      </c>
      <c r="Z46" s="116">
        <v>816</v>
      </c>
    </row>
    <row r="47" spans="19:32" x14ac:dyDescent="0.25">
      <c r="S47" s="119" t="s">
        <v>40</v>
      </c>
      <c r="T47" s="119"/>
      <c r="U47" s="116"/>
      <c r="V47" s="116">
        <v>1892</v>
      </c>
      <c r="W47" s="116">
        <v>1973</v>
      </c>
      <c r="X47" s="116">
        <v>2015</v>
      </c>
      <c r="Y47" s="116">
        <v>1962</v>
      </c>
      <c r="Z47" s="116">
        <v>1770</v>
      </c>
    </row>
    <row r="48" spans="19:32" x14ac:dyDescent="0.25">
      <c r="S48" s="119" t="s">
        <v>41</v>
      </c>
      <c r="T48" s="119"/>
      <c r="U48" s="116"/>
      <c r="V48" s="116">
        <v>2864</v>
      </c>
      <c r="W48" s="116">
        <v>2824</v>
      </c>
      <c r="X48" s="116">
        <v>2771</v>
      </c>
      <c r="Y48" s="116">
        <v>2733</v>
      </c>
      <c r="Z48" s="116">
        <v>2561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2786</v>
      </c>
      <c r="W49" s="116">
        <v>2872</v>
      </c>
      <c r="X49" s="116">
        <v>2962</v>
      </c>
      <c r="Y49" s="116">
        <v>2967</v>
      </c>
      <c r="Z49" s="116">
        <v>2929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Palmerston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2137</v>
      </c>
      <c r="W50" s="116">
        <v>2312</v>
      </c>
      <c r="X50" s="116">
        <v>2444</v>
      </c>
      <c r="Y50" s="116">
        <v>2417</v>
      </c>
      <c r="Z50" s="116">
        <v>2402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1860</v>
      </c>
      <c r="W51" s="116">
        <v>1885</v>
      </c>
      <c r="X51" s="116">
        <v>2007</v>
      </c>
      <c r="Y51" s="116">
        <v>2018</v>
      </c>
      <c r="Z51" s="116">
        <v>1939</v>
      </c>
    </row>
    <row r="52" spans="1:26" ht="15" customHeight="1" x14ac:dyDescent="0.25">
      <c r="S52" s="119" t="s">
        <v>45</v>
      </c>
      <c r="T52" s="119"/>
      <c r="U52" s="116"/>
      <c r="V52" s="116">
        <v>1657</v>
      </c>
      <c r="W52" s="116">
        <v>1777</v>
      </c>
      <c r="X52" s="116">
        <v>1758</v>
      </c>
      <c r="Y52" s="116">
        <v>1817</v>
      </c>
      <c r="Z52" s="116">
        <v>1797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1269</v>
      </c>
      <c r="W53" s="116">
        <v>1346</v>
      </c>
      <c r="X53" s="116">
        <v>1431</v>
      </c>
      <c r="Y53" s="116">
        <v>1468</v>
      </c>
      <c r="Z53" s="116">
        <v>1438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944</v>
      </c>
      <c r="W54" s="116">
        <v>1002</v>
      </c>
      <c r="X54" s="116">
        <v>999</v>
      </c>
      <c r="Y54" s="116">
        <v>1038</v>
      </c>
      <c r="Z54" s="116">
        <v>1038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534</v>
      </c>
      <c r="W55" s="116">
        <v>625</v>
      </c>
      <c r="X55" s="116">
        <v>724</v>
      </c>
      <c r="Y55" s="116">
        <v>715</v>
      </c>
      <c r="Z55" s="116">
        <v>704</v>
      </c>
    </row>
    <row r="56" spans="1:26" ht="15" customHeight="1" x14ac:dyDescent="0.25">
      <c r="S56" s="119" t="s">
        <v>49</v>
      </c>
      <c r="T56" s="119"/>
      <c r="U56" s="116"/>
      <c r="V56" s="116">
        <v>193</v>
      </c>
      <c r="W56" s="116">
        <v>227</v>
      </c>
      <c r="X56" s="116">
        <v>250</v>
      </c>
      <c r="Y56" s="116">
        <v>281</v>
      </c>
      <c r="Z56" s="116">
        <v>311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52</v>
      </c>
      <c r="W57" s="116">
        <v>59</v>
      </c>
      <c r="X57" s="116">
        <v>69</v>
      </c>
      <c r="Y57" s="116">
        <v>88</v>
      </c>
      <c r="Z57" s="116">
        <v>92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7</v>
      </c>
      <c r="W58" s="116">
        <v>18</v>
      </c>
      <c r="X58" s="116">
        <v>19</v>
      </c>
      <c r="Y58" s="116">
        <v>29</v>
      </c>
      <c r="Z58" s="116">
        <v>24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2</v>
      </c>
      <c r="W59" s="116">
        <v>4</v>
      </c>
      <c r="X59" s="116">
        <v>2</v>
      </c>
      <c r="Y59" s="116">
        <v>4</v>
      </c>
      <c r="Z59" s="116">
        <v>11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8</v>
      </c>
      <c r="X60" s="116">
        <v>0</v>
      </c>
      <c r="Y60" s="116">
        <v>6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17502</v>
      </c>
      <c r="W61" s="116">
        <v>18338</v>
      </c>
      <c r="X61" s="116">
        <v>18938</v>
      </c>
      <c r="Y61" s="116">
        <v>18851</v>
      </c>
      <c r="Z61" s="116">
        <v>18225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28</v>
      </c>
      <c r="W63" s="116">
        <v>37</v>
      </c>
      <c r="X63" s="116">
        <v>44</v>
      </c>
      <c r="Y63" s="116">
        <v>55</v>
      </c>
      <c r="Z63" s="116">
        <v>39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413</v>
      </c>
      <c r="W64" s="116">
        <v>450</v>
      </c>
      <c r="X64" s="116">
        <v>466</v>
      </c>
      <c r="Y64" s="116">
        <v>459</v>
      </c>
      <c r="Z64" s="116">
        <v>429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Palmerston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1124</v>
      </c>
      <c r="W65" s="116">
        <v>1141</v>
      </c>
      <c r="X65" s="116">
        <v>1186</v>
      </c>
      <c r="Y65" s="116">
        <v>1063</v>
      </c>
      <c r="Z65" s="116">
        <v>1007</v>
      </c>
    </row>
    <row r="66" spans="1:26" x14ac:dyDescent="0.25">
      <c r="S66" s="119" t="s">
        <v>40</v>
      </c>
      <c r="T66" s="119"/>
      <c r="U66" s="116"/>
      <c r="V66" s="116">
        <v>1822</v>
      </c>
      <c r="W66" s="116">
        <v>1776</v>
      </c>
      <c r="X66" s="116">
        <v>1772</v>
      </c>
      <c r="Y66" s="116">
        <v>1764</v>
      </c>
      <c r="Z66" s="116">
        <v>1577</v>
      </c>
    </row>
    <row r="67" spans="1:26" x14ac:dyDescent="0.25">
      <c r="S67" s="119" t="s">
        <v>41</v>
      </c>
      <c r="T67" s="119"/>
      <c r="U67" s="116"/>
      <c r="V67" s="116">
        <v>2369</v>
      </c>
      <c r="W67" s="116">
        <v>2454</v>
      </c>
      <c r="X67" s="116">
        <v>2484</v>
      </c>
      <c r="Y67" s="116">
        <v>2572</v>
      </c>
      <c r="Z67" s="116">
        <v>2356</v>
      </c>
    </row>
    <row r="68" spans="1:26" x14ac:dyDescent="0.25">
      <c r="S68" s="119" t="s">
        <v>42</v>
      </c>
      <c r="T68" s="119"/>
      <c r="U68" s="116"/>
      <c r="V68" s="116">
        <v>2286</v>
      </c>
      <c r="W68" s="116">
        <v>2406</v>
      </c>
      <c r="X68" s="116">
        <v>2427</v>
      </c>
      <c r="Y68" s="116">
        <v>2343</v>
      </c>
      <c r="Z68" s="116">
        <v>2319</v>
      </c>
    </row>
    <row r="69" spans="1:26" x14ac:dyDescent="0.25">
      <c r="S69" s="119" t="s">
        <v>43</v>
      </c>
      <c r="T69" s="119"/>
      <c r="U69" s="116"/>
      <c r="V69" s="116">
        <v>1758</v>
      </c>
      <c r="W69" s="116">
        <v>1895</v>
      </c>
      <c r="X69" s="116">
        <v>2006</v>
      </c>
      <c r="Y69" s="116">
        <v>2131</v>
      </c>
      <c r="Z69" s="116">
        <v>2151</v>
      </c>
    </row>
    <row r="70" spans="1:26" x14ac:dyDescent="0.25">
      <c r="S70" s="119" t="s">
        <v>44</v>
      </c>
      <c r="T70" s="119"/>
      <c r="U70" s="116"/>
      <c r="V70" s="116">
        <v>1630</v>
      </c>
      <c r="W70" s="116">
        <v>1663</v>
      </c>
      <c r="X70" s="116">
        <v>1658</v>
      </c>
      <c r="Y70" s="116">
        <v>1730</v>
      </c>
      <c r="Z70" s="116">
        <v>1702</v>
      </c>
    </row>
    <row r="71" spans="1:26" x14ac:dyDescent="0.25">
      <c r="S71" s="119" t="s">
        <v>45</v>
      </c>
      <c r="T71" s="119"/>
      <c r="U71" s="116"/>
      <c r="V71" s="116">
        <v>1336</v>
      </c>
      <c r="W71" s="116">
        <v>1400</v>
      </c>
      <c r="X71" s="116">
        <v>1484</v>
      </c>
      <c r="Y71" s="116">
        <v>1525</v>
      </c>
      <c r="Z71" s="116">
        <v>1530</v>
      </c>
    </row>
    <row r="72" spans="1:26" x14ac:dyDescent="0.25">
      <c r="S72" s="119" t="s">
        <v>46</v>
      </c>
      <c r="T72" s="119"/>
      <c r="U72" s="116"/>
      <c r="V72" s="116">
        <v>1092</v>
      </c>
      <c r="W72" s="116">
        <v>1129</v>
      </c>
      <c r="X72" s="116">
        <v>1177</v>
      </c>
      <c r="Y72" s="116">
        <v>1171</v>
      </c>
      <c r="Z72" s="116">
        <v>1189</v>
      </c>
    </row>
    <row r="73" spans="1:26" x14ac:dyDescent="0.25">
      <c r="S73" s="119" t="s">
        <v>47</v>
      </c>
      <c r="T73" s="119"/>
      <c r="U73" s="116"/>
      <c r="V73" s="116">
        <v>777</v>
      </c>
      <c r="W73" s="116">
        <v>872</v>
      </c>
      <c r="X73" s="116">
        <v>905</v>
      </c>
      <c r="Y73" s="116">
        <v>971</v>
      </c>
      <c r="Z73" s="116">
        <v>902</v>
      </c>
    </row>
    <row r="74" spans="1:26" x14ac:dyDescent="0.25">
      <c r="S74" s="119" t="s">
        <v>48</v>
      </c>
      <c r="T74" s="119"/>
      <c r="U74" s="116"/>
      <c r="V74" s="116">
        <v>382</v>
      </c>
      <c r="W74" s="116">
        <v>444</v>
      </c>
      <c r="X74" s="116">
        <v>450</v>
      </c>
      <c r="Y74" s="116">
        <v>498</v>
      </c>
      <c r="Z74" s="116">
        <v>516</v>
      </c>
    </row>
    <row r="75" spans="1:26" x14ac:dyDescent="0.25">
      <c r="S75" s="119" t="s">
        <v>49</v>
      </c>
      <c r="T75" s="119"/>
      <c r="U75" s="116"/>
      <c r="V75" s="116">
        <v>163</v>
      </c>
      <c r="W75" s="116">
        <v>187</v>
      </c>
      <c r="X75" s="116">
        <v>206</v>
      </c>
      <c r="Y75" s="116">
        <v>208</v>
      </c>
      <c r="Z75" s="116">
        <v>233</v>
      </c>
    </row>
    <row r="76" spans="1:26" x14ac:dyDescent="0.25">
      <c r="S76" s="119" t="s">
        <v>50</v>
      </c>
      <c r="T76" s="119"/>
      <c r="U76" s="116"/>
      <c r="V76" s="116">
        <v>36</v>
      </c>
      <c r="W76" s="116">
        <v>47</v>
      </c>
      <c r="X76" s="116">
        <v>56</v>
      </c>
      <c r="Y76" s="116">
        <v>67</v>
      </c>
      <c r="Z76" s="116">
        <v>77</v>
      </c>
    </row>
    <row r="77" spans="1:26" x14ac:dyDescent="0.25">
      <c r="S77" s="119" t="s">
        <v>51</v>
      </c>
      <c r="T77" s="119"/>
      <c r="U77" s="116"/>
      <c r="V77" s="116">
        <v>10</v>
      </c>
      <c r="W77" s="116">
        <v>13</v>
      </c>
      <c r="X77" s="116">
        <v>11</v>
      </c>
      <c r="Y77" s="116">
        <v>16</v>
      </c>
      <c r="Z77" s="116">
        <v>15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7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4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15232</v>
      </c>
      <c r="W80" s="116">
        <v>15918</v>
      </c>
      <c r="X80" s="116">
        <v>16346</v>
      </c>
      <c r="Y80" s="116">
        <v>16596</v>
      </c>
      <c r="Z80" s="116">
        <v>16052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Palmerston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1310</v>
      </c>
      <c r="W83" s="116">
        <v>1377</v>
      </c>
      <c r="X83" s="116">
        <v>1395</v>
      </c>
      <c r="Y83" s="116">
        <v>1449</v>
      </c>
      <c r="Z83" s="116">
        <v>1430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957</v>
      </c>
      <c r="W84" s="116">
        <v>1015</v>
      </c>
      <c r="X84" s="116">
        <v>1016</v>
      </c>
      <c r="Y84" s="116">
        <v>1033</v>
      </c>
      <c r="Z84" s="116">
        <v>1072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3075</v>
      </c>
      <c r="W85" s="116">
        <v>3146</v>
      </c>
      <c r="X85" s="116">
        <v>3180</v>
      </c>
      <c r="Y85" s="116">
        <v>3085</v>
      </c>
      <c r="Z85" s="116">
        <v>3020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34,280</v>
      </c>
      <c r="D86" s="100">
        <f t="shared" ref="D86:D91" si="4">AD4</f>
        <v>-3.2922391175557841E-2</v>
      </c>
      <c r="E86" s="101">
        <f t="shared" ref="E86:E91" si="5">AD4</f>
        <v>-3.2922391175557841E-2</v>
      </c>
      <c r="F86" s="100">
        <f t="shared" ref="F86:F91" si="6">AF4</f>
        <v>4.7229180668418191E-2</v>
      </c>
      <c r="G86" s="101">
        <f t="shared" ref="G86:G91" si="7">AF4</f>
        <v>4.7229180668418191E-2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1462</v>
      </c>
      <c r="W86" s="116">
        <v>1595</v>
      </c>
      <c r="X86" s="116">
        <v>1639</v>
      </c>
      <c r="Y86" s="116">
        <v>1691</v>
      </c>
      <c r="Z86" s="116">
        <v>1672</v>
      </c>
    </row>
    <row r="87" spans="1:30" ht="15" customHeight="1" x14ac:dyDescent="0.25">
      <c r="A87" s="102" t="s">
        <v>4</v>
      </c>
      <c r="B87" s="51"/>
      <c r="C87" s="62" t="str">
        <f t="shared" si="3"/>
        <v>18,230</v>
      </c>
      <c r="D87" s="100">
        <f t="shared" si="4"/>
        <v>-3.2993846806704807E-2</v>
      </c>
      <c r="E87" s="101">
        <f t="shared" si="5"/>
        <v>-3.2993846806704807E-2</v>
      </c>
      <c r="F87" s="100">
        <f t="shared" si="6"/>
        <v>4.1595246257570606E-2</v>
      </c>
      <c r="G87" s="101">
        <f t="shared" si="7"/>
        <v>4.1595246257570606E-2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499</v>
      </c>
      <c r="W87" s="116">
        <v>567</v>
      </c>
      <c r="X87" s="116">
        <v>616</v>
      </c>
      <c r="Y87" s="116">
        <v>638</v>
      </c>
      <c r="Z87" s="116">
        <v>636</v>
      </c>
    </row>
    <row r="88" spans="1:30" ht="15" customHeight="1" x14ac:dyDescent="0.25">
      <c r="A88" s="102" t="s">
        <v>5</v>
      </c>
      <c r="B88" s="51"/>
      <c r="C88" s="62" t="str">
        <f t="shared" si="3"/>
        <v>16,052</v>
      </c>
      <c r="D88" s="100">
        <f t="shared" si="4"/>
        <v>-3.3012048192771037E-2</v>
      </c>
      <c r="E88" s="101">
        <f t="shared" si="5"/>
        <v>-3.3012048192771037E-2</v>
      </c>
      <c r="F88" s="100">
        <f t="shared" si="6"/>
        <v>5.3834033613445298E-2</v>
      </c>
      <c r="G88" s="101">
        <f t="shared" si="7"/>
        <v>5.3834033613445298E-2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371</v>
      </c>
      <c r="W88" s="116">
        <v>421</v>
      </c>
      <c r="X88" s="116">
        <v>454</v>
      </c>
      <c r="Y88" s="116">
        <v>480</v>
      </c>
      <c r="Z88" s="116">
        <v>501</v>
      </c>
    </row>
    <row r="89" spans="1:30" ht="15" customHeight="1" x14ac:dyDescent="0.25">
      <c r="A89" s="51" t="s">
        <v>6</v>
      </c>
      <c r="B89" s="51"/>
      <c r="C89" s="62" t="str">
        <f t="shared" si="3"/>
        <v>23,481</v>
      </c>
      <c r="D89" s="100">
        <f t="shared" si="4"/>
        <v>-4.5362048499236751E-3</v>
      </c>
      <c r="E89" s="101">
        <f t="shared" si="5"/>
        <v>-4.5362048499236751E-3</v>
      </c>
      <c r="F89" s="100">
        <f t="shared" si="6"/>
        <v>6.6397202416095258E-2</v>
      </c>
      <c r="G89" s="101">
        <f t="shared" si="7"/>
        <v>6.6397202416095258E-2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1254</v>
      </c>
      <c r="W89" s="116">
        <v>1285</v>
      </c>
      <c r="X89" s="116">
        <v>1322</v>
      </c>
      <c r="Y89" s="116">
        <v>1324</v>
      </c>
      <c r="Z89" s="116">
        <v>1271</v>
      </c>
    </row>
    <row r="90" spans="1:30" ht="15" customHeight="1" x14ac:dyDescent="0.25">
      <c r="A90" s="51" t="s">
        <v>100</v>
      </c>
      <c r="B90" s="51"/>
      <c r="C90" s="62" t="str">
        <f t="shared" si="3"/>
        <v>$55,595</v>
      </c>
      <c r="D90" s="100">
        <f t="shared" si="4"/>
        <v>-1.5401728946572435E-2</v>
      </c>
      <c r="E90" s="101">
        <f t="shared" si="5"/>
        <v>-1.5401728946572435E-2</v>
      </c>
      <c r="F90" s="100">
        <f t="shared" si="6"/>
        <v>-3.1874682195273119E-2</v>
      </c>
      <c r="G90" s="101">
        <f t="shared" si="7"/>
        <v>-3.1874682195273119E-2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1238</v>
      </c>
      <c r="W90" s="116">
        <v>1306</v>
      </c>
      <c r="X90" s="116">
        <v>1385</v>
      </c>
      <c r="Y90" s="116">
        <v>1260</v>
      </c>
      <c r="Z90" s="116">
        <v>1225</v>
      </c>
    </row>
    <row r="91" spans="1:30" ht="15" customHeight="1" x14ac:dyDescent="0.25">
      <c r="A91" s="51" t="s">
        <v>7</v>
      </c>
      <c r="B91" s="51"/>
      <c r="C91" s="62" t="str">
        <f t="shared" si="3"/>
        <v>$1,658.3 mil</v>
      </c>
      <c r="D91" s="100">
        <f t="shared" si="4"/>
        <v>-1.2284578270595259E-2</v>
      </c>
      <c r="E91" s="101">
        <f t="shared" si="5"/>
        <v>-1.2284578270595259E-2</v>
      </c>
      <c r="F91" s="100">
        <f t="shared" si="6"/>
        <v>4.2227864257324166E-2</v>
      </c>
      <c r="G91" s="101">
        <f t="shared" si="7"/>
        <v>4.2227864257324166E-2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11829</v>
      </c>
      <c r="W91" s="116">
        <v>12377</v>
      </c>
      <c r="X91" s="116">
        <v>12511</v>
      </c>
      <c r="Y91" s="116">
        <v>12397</v>
      </c>
      <c r="Z91" s="116">
        <v>12272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986</v>
      </c>
      <c r="W93" s="116">
        <v>1079</v>
      </c>
      <c r="X93" s="116">
        <v>1157</v>
      </c>
      <c r="Y93" s="116">
        <v>1220</v>
      </c>
      <c r="Z93" s="116">
        <v>1294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1593</v>
      </c>
      <c r="W94" s="116">
        <v>1665</v>
      </c>
      <c r="X94" s="116">
        <v>1718</v>
      </c>
      <c r="Y94" s="116">
        <v>1814</v>
      </c>
      <c r="Z94" s="116">
        <v>1839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399</v>
      </c>
      <c r="W95" s="116">
        <v>381</v>
      </c>
      <c r="X95" s="116">
        <v>410</v>
      </c>
      <c r="Y95" s="116">
        <v>434</v>
      </c>
      <c r="Z95" s="116">
        <v>420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1550</v>
      </c>
      <c r="W96" s="116">
        <v>1704</v>
      </c>
      <c r="X96" s="116">
        <v>1834</v>
      </c>
      <c r="Y96" s="116">
        <v>1958</v>
      </c>
      <c r="Z96" s="116">
        <v>1989</v>
      </c>
    </row>
    <row r="97" spans="1:32" ht="15" customHeight="1" x14ac:dyDescent="0.25">
      <c r="S97" s="119" t="s">
        <v>132</v>
      </c>
      <c r="T97" s="119"/>
      <c r="U97" s="116"/>
      <c r="V97" s="116">
        <v>2424</v>
      </c>
      <c r="W97" s="116">
        <v>2583</v>
      </c>
      <c r="X97" s="116">
        <v>2674</v>
      </c>
      <c r="Y97" s="116">
        <v>2699</v>
      </c>
      <c r="Z97" s="116">
        <v>2593</v>
      </c>
    </row>
    <row r="98" spans="1:32" ht="15" customHeight="1" x14ac:dyDescent="0.25">
      <c r="S98" s="119" t="s">
        <v>133</v>
      </c>
      <c r="T98" s="119"/>
      <c r="U98" s="116"/>
      <c r="V98" s="116">
        <v>930</v>
      </c>
      <c r="W98" s="116">
        <v>1000</v>
      </c>
      <c r="X98" s="116">
        <v>1122</v>
      </c>
      <c r="Y98" s="116">
        <v>1117</v>
      </c>
      <c r="Z98" s="116">
        <v>1125</v>
      </c>
    </row>
    <row r="99" spans="1:32" ht="15" customHeight="1" x14ac:dyDescent="0.25">
      <c r="S99" s="119" t="s">
        <v>134</v>
      </c>
      <c r="T99" s="119"/>
      <c r="U99" s="116"/>
      <c r="V99" s="116">
        <v>141</v>
      </c>
      <c r="W99" s="116">
        <v>159</v>
      </c>
      <c r="X99" s="116">
        <v>166</v>
      </c>
      <c r="Y99" s="116">
        <v>175</v>
      </c>
      <c r="Z99" s="116">
        <v>168</v>
      </c>
    </row>
    <row r="100" spans="1:32" ht="15" customHeight="1" x14ac:dyDescent="0.25">
      <c r="S100" s="119" t="s">
        <v>59</v>
      </c>
      <c r="T100" s="119"/>
      <c r="U100" s="116"/>
      <c r="V100" s="116">
        <v>617</v>
      </c>
      <c r="W100" s="116">
        <v>677</v>
      </c>
      <c r="X100" s="116">
        <v>740</v>
      </c>
      <c r="Y100" s="116">
        <v>700</v>
      </c>
      <c r="Z100" s="116">
        <v>630</v>
      </c>
    </row>
    <row r="101" spans="1:32" x14ac:dyDescent="0.25">
      <c r="A101" s="19"/>
      <c r="S101" s="122" t="s">
        <v>54</v>
      </c>
      <c r="T101" s="122"/>
      <c r="U101" s="116"/>
      <c r="V101" s="116">
        <v>10190</v>
      </c>
      <c r="W101" s="116">
        <v>10631</v>
      </c>
      <c r="X101" s="116">
        <v>11034</v>
      </c>
      <c r="Y101" s="116">
        <v>11193</v>
      </c>
      <c r="Z101" s="116">
        <v>11208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23470</v>
      </c>
      <c r="W104" s="116">
        <v>24928</v>
      </c>
      <c r="X104" s="116">
        <v>25913</v>
      </c>
      <c r="Y104" s="116">
        <v>25578</v>
      </c>
      <c r="Z104" s="116">
        <v>24522</v>
      </c>
      <c r="AB104" s="113" t="str">
        <f>TEXT(Z104,"###,###")</f>
        <v>24,522</v>
      </c>
      <c r="AD104" s="134">
        <f>Z104/($Z$4)*100</f>
        <v>71.534422403733956</v>
      </c>
      <c r="AF104" s="113"/>
    </row>
    <row r="105" spans="1:32" x14ac:dyDescent="0.25">
      <c r="S105" s="119" t="s">
        <v>18</v>
      </c>
      <c r="T105" s="119"/>
      <c r="U105" s="116"/>
      <c r="V105" s="116">
        <v>7561</v>
      </c>
      <c r="W105" s="116">
        <v>7238</v>
      </c>
      <c r="X105" s="116">
        <v>7055</v>
      </c>
      <c r="Y105" s="116">
        <v>8392</v>
      </c>
      <c r="Z105" s="116">
        <v>8330</v>
      </c>
      <c r="AB105" s="113" t="str">
        <f>TEXT(Z105,"###,###")</f>
        <v>8,330</v>
      </c>
      <c r="AD105" s="134">
        <f>Z105/($Z$4)*100</f>
        <v>24.299883313885648</v>
      </c>
      <c r="AF105" s="113"/>
    </row>
    <row r="106" spans="1:32" x14ac:dyDescent="0.25">
      <c r="S106" s="122" t="s">
        <v>54</v>
      </c>
      <c r="T106" s="122"/>
      <c r="U106" s="124"/>
      <c r="V106" s="124">
        <v>31031</v>
      </c>
      <c r="W106" s="124">
        <v>32166</v>
      </c>
      <c r="X106" s="124">
        <v>32968</v>
      </c>
      <c r="Y106" s="124">
        <v>33970</v>
      </c>
      <c r="Z106" s="124">
        <v>32852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2802</v>
      </c>
      <c r="W108" s="116">
        <v>2869</v>
      </c>
      <c r="X108" s="116">
        <v>3354</v>
      </c>
      <c r="Y108" s="116">
        <v>2868</v>
      </c>
      <c r="Z108" s="116">
        <v>3313</v>
      </c>
      <c r="AB108" s="113" t="str">
        <f>TEXT(Z108,"###,###")</f>
        <v>3,313</v>
      </c>
      <c r="AD108" s="134">
        <f>Z108/($Z$4)*100</f>
        <v>9.6645274212368726</v>
      </c>
      <c r="AF108" s="113"/>
    </row>
    <row r="109" spans="1:32" x14ac:dyDescent="0.25">
      <c r="S109" s="119" t="s">
        <v>21</v>
      </c>
      <c r="T109" s="119"/>
      <c r="U109" s="116"/>
      <c r="V109" s="116">
        <v>3885</v>
      </c>
      <c r="W109" s="116">
        <v>4287</v>
      </c>
      <c r="X109" s="116">
        <v>4317</v>
      </c>
      <c r="Y109" s="116">
        <v>4314</v>
      </c>
      <c r="Z109" s="116">
        <v>4216</v>
      </c>
      <c r="AB109" s="113" t="str">
        <f>TEXT(Z109,"###,###")</f>
        <v>4,216</v>
      </c>
      <c r="AD109" s="134">
        <f>Z109/($Z$4)*100</f>
        <v>12.298716452742124</v>
      </c>
      <c r="AF109" s="113"/>
    </row>
    <row r="110" spans="1:32" x14ac:dyDescent="0.25">
      <c r="S110" s="119" t="s">
        <v>22</v>
      </c>
      <c r="T110" s="119"/>
      <c r="U110" s="116"/>
      <c r="V110" s="116">
        <v>8009</v>
      </c>
      <c r="W110" s="116">
        <v>8364</v>
      </c>
      <c r="X110" s="116">
        <v>8720</v>
      </c>
      <c r="Y110" s="116">
        <v>8465</v>
      </c>
      <c r="Z110" s="116">
        <v>7994</v>
      </c>
      <c r="AB110" s="113" t="str">
        <f>TEXT(Z110,"###,###")</f>
        <v>7,994</v>
      </c>
      <c r="AD110" s="134">
        <f>Z110/($Z$4)*100</f>
        <v>23.319719953325553</v>
      </c>
      <c r="AF110" s="113"/>
    </row>
    <row r="111" spans="1:32" x14ac:dyDescent="0.25">
      <c r="S111" s="119" t="s">
        <v>23</v>
      </c>
      <c r="T111" s="119"/>
      <c r="U111" s="116"/>
      <c r="V111" s="116">
        <v>16344</v>
      </c>
      <c r="W111" s="116">
        <v>16646</v>
      </c>
      <c r="X111" s="116">
        <v>16578</v>
      </c>
      <c r="Y111" s="116">
        <v>18317</v>
      </c>
      <c r="Z111" s="116">
        <v>17224</v>
      </c>
      <c r="AB111" s="113" t="str">
        <f>TEXT(Z111,"###,###")</f>
        <v>17,224</v>
      </c>
      <c r="AD111" s="134">
        <f>Z111/($Z$4)*100</f>
        <v>50.245040840140021</v>
      </c>
      <c r="AF111" s="113"/>
    </row>
    <row r="112" spans="1:32" x14ac:dyDescent="0.25">
      <c r="S112" s="122" t="s">
        <v>54</v>
      </c>
      <c r="T112" s="122"/>
      <c r="U112" s="116"/>
      <c r="V112" s="116">
        <v>32734</v>
      </c>
      <c r="W112" s="116">
        <v>34256</v>
      </c>
      <c r="X112" s="116">
        <v>35284</v>
      </c>
      <c r="Y112" s="116">
        <v>35445</v>
      </c>
      <c r="Z112" s="116">
        <v>34278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34.94</v>
      </c>
      <c r="W118" s="135">
        <v>37.11</v>
      </c>
      <c r="X118" s="135">
        <v>37.32</v>
      </c>
      <c r="Y118" s="135">
        <v>37.619999999999997</v>
      </c>
      <c r="Z118" s="135">
        <v>37.950000000000003</v>
      </c>
      <c r="AB118" s="113" t="str">
        <f>TEXT(Z118,"##.0")</f>
        <v>38.0</v>
      </c>
    </row>
    <row r="120" spans="19:32" x14ac:dyDescent="0.25">
      <c r="S120" s="105" t="s">
        <v>102</v>
      </c>
      <c r="T120" s="116"/>
      <c r="U120" s="116"/>
      <c r="V120" s="116">
        <v>20383</v>
      </c>
      <c r="W120" s="116">
        <v>21377</v>
      </c>
      <c r="X120" s="116">
        <v>21866</v>
      </c>
      <c r="Y120" s="116">
        <v>21798</v>
      </c>
      <c r="Z120" s="116">
        <v>21513</v>
      </c>
      <c r="AB120" s="113" t="str">
        <f>TEXT(Z120,"###,###")</f>
        <v>21,513</v>
      </c>
    </row>
    <row r="121" spans="19:32" x14ac:dyDescent="0.25">
      <c r="S121" s="105" t="s">
        <v>103</v>
      </c>
      <c r="T121" s="116"/>
      <c r="U121" s="116"/>
      <c r="V121" s="116">
        <v>605</v>
      </c>
      <c r="W121" s="116">
        <v>638</v>
      </c>
      <c r="X121" s="116">
        <v>638</v>
      </c>
      <c r="Y121" s="116">
        <v>666</v>
      </c>
      <c r="Z121" s="116">
        <v>717</v>
      </c>
      <c r="AB121" s="113" t="str">
        <f>TEXT(Z121,"###,###")</f>
        <v>717</v>
      </c>
    </row>
    <row r="122" spans="19:32" x14ac:dyDescent="0.25">
      <c r="S122" s="105" t="s">
        <v>104</v>
      </c>
      <c r="T122" s="116"/>
      <c r="U122" s="116"/>
      <c r="V122" s="116">
        <v>1034</v>
      </c>
      <c r="W122" s="116">
        <v>993</v>
      </c>
      <c r="X122" s="116">
        <v>1040</v>
      </c>
      <c r="Y122" s="116">
        <v>1130</v>
      </c>
      <c r="Z122" s="116">
        <v>1257</v>
      </c>
      <c r="AB122" s="113" t="str">
        <f>TEXT(Z122,"###,###")</f>
        <v>1,257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21417</v>
      </c>
      <c r="W124" s="116">
        <v>22370</v>
      </c>
      <c r="X124" s="116">
        <v>22906</v>
      </c>
      <c r="Y124" s="116">
        <v>22928</v>
      </c>
      <c r="Z124" s="116">
        <v>22770</v>
      </c>
      <c r="AB124" s="113" t="str">
        <f>TEXT(Z124,"###,###")</f>
        <v>22,770</v>
      </c>
      <c r="AD124" s="131">
        <f>Z124/$Z$7*100</f>
        <v>96.972019931008049</v>
      </c>
    </row>
    <row r="125" spans="19:32" x14ac:dyDescent="0.25">
      <c r="S125" s="105" t="s">
        <v>106</v>
      </c>
      <c r="T125" s="116"/>
      <c r="U125" s="116"/>
      <c r="V125" s="116">
        <v>1639</v>
      </c>
      <c r="W125" s="116">
        <v>1631</v>
      </c>
      <c r="X125" s="116">
        <v>1678</v>
      </c>
      <c r="Y125" s="116">
        <v>1796</v>
      </c>
      <c r="Z125" s="116">
        <v>1974</v>
      </c>
      <c r="AB125" s="113" t="str">
        <f>TEXT(Z125,"###,###")</f>
        <v>1,974</v>
      </c>
      <c r="AD125" s="131">
        <f>Z125/$Z$7*100</f>
        <v>8.4067969847962178</v>
      </c>
    </row>
    <row r="127" spans="19:32" x14ac:dyDescent="0.25">
      <c r="S127" s="105" t="s">
        <v>107</v>
      </c>
      <c r="T127" s="116"/>
      <c r="U127" s="116"/>
      <c r="V127" s="116">
        <v>11829</v>
      </c>
      <c r="W127" s="116">
        <v>12377</v>
      </c>
      <c r="X127" s="116">
        <v>12511</v>
      </c>
      <c r="Y127" s="116">
        <v>12393</v>
      </c>
      <c r="Z127" s="116">
        <v>12277</v>
      </c>
      <c r="AB127" s="113" t="str">
        <f>TEXT(Z127,"###,###")</f>
        <v>12,277</v>
      </c>
      <c r="AD127" s="131">
        <f>Z127/$Z$7*100</f>
        <v>52.284826029555809</v>
      </c>
    </row>
    <row r="128" spans="19:32" x14ac:dyDescent="0.25">
      <c r="S128" s="105" t="s">
        <v>108</v>
      </c>
      <c r="T128" s="116"/>
      <c r="U128" s="116"/>
      <c r="V128" s="116">
        <v>10190</v>
      </c>
      <c r="W128" s="116">
        <v>10631</v>
      </c>
      <c r="X128" s="116">
        <v>11034</v>
      </c>
      <c r="Y128" s="116">
        <v>11196</v>
      </c>
      <c r="Z128" s="116">
        <v>11208</v>
      </c>
      <c r="AB128" s="113" t="str">
        <f>TEXT(Z128,"###,###")</f>
        <v>11,208</v>
      </c>
      <c r="AD128" s="131">
        <f>Z128/$Z$7*100</f>
        <v>47.732209020058768</v>
      </c>
    </row>
    <row r="130" spans="19:20" x14ac:dyDescent="0.25">
      <c r="S130" s="105" t="s">
        <v>161</v>
      </c>
      <c r="T130" s="131">
        <v>91.61875558962565</v>
      </c>
    </row>
    <row r="131" spans="19:20" x14ac:dyDescent="0.25">
      <c r="S131" s="105" t="s">
        <v>162</v>
      </c>
      <c r="T131" s="131">
        <v>3.0535326434138241</v>
      </c>
    </row>
    <row r="132" spans="19:20" x14ac:dyDescent="0.25">
      <c r="S132" s="105" t="s">
        <v>163</v>
      </c>
      <c r="T132" s="131">
        <v>5.3532643413823946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A7F3281-E36D-4F10-9BFA-67B2895E70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85AA2B2-AD49-4003-85D6-D13668B3562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2ED2EA0-528D-4F0A-BD46-088807AC89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F6CA091-AC4E-48DE-93A8-9DB31EBD3FE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29AF-E8D6-43C5-B79C-C27F36FF7B2A}">
  <sheetPr codeName="Sheet7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121</v>
      </c>
      <c r="T1" s="103"/>
      <c r="U1" s="103"/>
      <c r="V1" s="103"/>
      <c r="W1" s="103"/>
      <c r="X1" s="103"/>
      <c r="Y1" s="104" t="s">
        <v>149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121</v>
      </c>
      <c r="Y3" s="109" t="s">
        <v>149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13.12 Roper Gulf,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816</v>
      </c>
      <c r="W4" s="112">
        <v>995</v>
      </c>
      <c r="X4" s="112">
        <v>1639</v>
      </c>
      <c r="Y4" s="112">
        <v>1261</v>
      </c>
      <c r="Z4" s="112">
        <v>2299</v>
      </c>
      <c r="AB4" s="113" t="str">
        <f>TEXT(Z4,"###,###")</f>
        <v>2,299</v>
      </c>
      <c r="AD4" s="114">
        <f>Z4/Y4-1</f>
        <v>0.82315622521808085</v>
      </c>
      <c r="AF4" s="114">
        <f>Z4/V4-1</f>
        <v>1.8174019607843137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388</v>
      </c>
      <c r="W5" s="112">
        <v>499</v>
      </c>
      <c r="X5" s="112">
        <v>862</v>
      </c>
      <c r="Y5" s="112">
        <v>644</v>
      </c>
      <c r="Z5" s="112">
        <v>1162</v>
      </c>
      <c r="AB5" s="113" t="str">
        <f>TEXT(Z5,"###,###")</f>
        <v>1,162</v>
      </c>
      <c r="AD5" s="114">
        <f t="shared" ref="AD5:AD9" si="0">Z5/Y5-1</f>
        <v>0.80434782608695654</v>
      </c>
      <c r="AF5" s="114">
        <f t="shared" ref="AF5:AF9" si="1">Z5/V5-1</f>
        <v>1.9948453608247423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424</v>
      </c>
      <c r="W6" s="112">
        <v>496</v>
      </c>
      <c r="X6" s="112">
        <v>775</v>
      </c>
      <c r="Y6" s="112">
        <v>617</v>
      </c>
      <c r="Z6" s="112">
        <v>1142</v>
      </c>
      <c r="AB6" s="113" t="str">
        <f>TEXT(Z6,"###,###")</f>
        <v>1,142</v>
      </c>
      <c r="AD6" s="114">
        <f t="shared" si="0"/>
        <v>0.85089141004862245</v>
      </c>
      <c r="AF6" s="114">
        <f t="shared" si="1"/>
        <v>1.6933962264150941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567</v>
      </c>
      <c r="W7" s="112">
        <v>639</v>
      </c>
      <c r="X7" s="112">
        <v>1099</v>
      </c>
      <c r="Y7" s="112">
        <v>865</v>
      </c>
      <c r="Z7" s="112">
        <v>1578</v>
      </c>
      <c r="AB7" s="113" t="str">
        <f>TEXT(Z7,"###,###")</f>
        <v>1,578</v>
      </c>
      <c r="AD7" s="114">
        <f t="shared" si="0"/>
        <v>0.82427745664739893</v>
      </c>
      <c r="AF7" s="114">
        <f t="shared" si="1"/>
        <v>1.7830687830687832</v>
      </c>
    </row>
    <row r="8" spans="1:32" ht="17.25" customHeight="1" x14ac:dyDescent="0.25">
      <c r="A8" s="68" t="s">
        <v>13</v>
      </c>
      <c r="B8" s="69"/>
      <c r="C8" s="31"/>
      <c r="D8" s="70" t="str">
        <f>AB4</f>
        <v>2,299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1,578</v>
      </c>
      <c r="P8" s="71"/>
      <c r="S8" s="111" t="s">
        <v>86</v>
      </c>
      <c r="T8" s="112"/>
      <c r="U8" s="112"/>
      <c r="V8" s="112">
        <v>33597.5</v>
      </c>
      <c r="W8" s="112">
        <v>32081.75</v>
      </c>
      <c r="X8" s="112">
        <v>29277.200000000001</v>
      </c>
      <c r="Y8" s="112">
        <v>31482</v>
      </c>
      <c r="Z8" s="112">
        <v>25274.84</v>
      </c>
      <c r="AB8" s="113" t="str">
        <f>TEXT(Z8,"$###,###")</f>
        <v>$25,275</v>
      </c>
      <c r="AD8" s="114">
        <f t="shared" si="0"/>
        <v>-0.19716536433517562</v>
      </c>
      <c r="AF8" s="114">
        <f t="shared" si="1"/>
        <v>-0.24771664558374884</v>
      </c>
    </row>
    <row r="9" spans="1:32" x14ac:dyDescent="0.25">
      <c r="A9" s="32" t="s">
        <v>15</v>
      </c>
      <c r="B9" s="75"/>
      <c r="C9" s="76"/>
      <c r="D9" s="77">
        <f>AD104</f>
        <v>54.066985645933016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50.190114068441062</v>
      </c>
      <c r="P9" s="78" t="s">
        <v>87</v>
      </c>
      <c r="S9" s="111" t="s">
        <v>7</v>
      </c>
      <c r="T9" s="112"/>
      <c r="U9" s="112"/>
      <c r="V9" s="112">
        <v>22959385</v>
      </c>
      <c r="W9" s="112">
        <v>26023361</v>
      </c>
      <c r="X9" s="112">
        <v>41444529</v>
      </c>
      <c r="Y9" s="112">
        <v>37355856</v>
      </c>
      <c r="Z9" s="112">
        <v>59365013</v>
      </c>
      <c r="AB9" s="113" t="str">
        <f>TEXT(Z9/1000000,"$#,###.0")&amp;" mil"</f>
        <v>$59.4 mil</v>
      </c>
      <c r="AD9" s="114">
        <f t="shared" si="0"/>
        <v>0.58917554987898013</v>
      </c>
      <c r="AF9" s="114">
        <f t="shared" si="1"/>
        <v>1.5856534484699831</v>
      </c>
    </row>
    <row r="10" spans="1:32" x14ac:dyDescent="0.25">
      <c r="A10" s="32" t="s">
        <v>18</v>
      </c>
      <c r="B10" s="75"/>
      <c r="C10" s="76"/>
      <c r="D10" s="77">
        <f>AD105</f>
        <v>42.670726402783821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50.316856780735108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94.803548795944238</v>
      </c>
      <c r="P11" s="78" t="s">
        <v>87</v>
      </c>
      <c r="S11" s="111" t="s">
        <v>30</v>
      </c>
      <c r="T11" s="116"/>
      <c r="U11" s="116"/>
      <c r="V11" s="116">
        <v>774</v>
      </c>
      <c r="W11" s="116">
        <v>948</v>
      </c>
      <c r="X11" s="116">
        <v>1546</v>
      </c>
      <c r="Y11" s="116">
        <v>1215</v>
      </c>
      <c r="Z11" s="116">
        <v>2215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1.7743979721166032</v>
      </c>
      <c r="P12" s="78" t="s">
        <v>87</v>
      </c>
      <c r="S12" s="111" t="s">
        <v>31</v>
      </c>
      <c r="T12" s="116"/>
      <c r="U12" s="116"/>
      <c r="V12" s="116">
        <v>35</v>
      </c>
      <c r="W12" s="116">
        <v>47</v>
      </c>
      <c r="X12" s="116">
        <v>88</v>
      </c>
      <c r="Y12" s="116">
        <v>46</v>
      </c>
      <c r="Z12" s="116">
        <v>86</v>
      </c>
    </row>
    <row r="13" spans="1:32" ht="15" customHeight="1" x14ac:dyDescent="0.25">
      <c r="A13" s="32" t="s">
        <v>20</v>
      </c>
      <c r="B13" s="76"/>
      <c r="C13" s="76"/>
      <c r="D13" s="77">
        <f>AD108</f>
        <v>9.3083949543279676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3.3586818757921417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19.443236189647671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39.6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35.493692909960849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22.025316455696203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104</v>
      </c>
      <c r="Z15" s="116">
        <v>217</v>
      </c>
      <c r="AB15" s="121">
        <f t="shared" ref="AB15:AB34" si="2">IF(Z15="np",0,Z15/$Z$34)</f>
        <v>9.4224924012158054E-2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32.361896476729015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77.974683544303801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21</v>
      </c>
      <c r="Z16" s="116">
        <v>37</v>
      </c>
      <c r="AB16" s="121">
        <f t="shared" si="2"/>
        <v>1.6066000868432479E-2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15</v>
      </c>
      <c r="Z17" s="116">
        <v>16</v>
      </c>
      <c r="AB17" s="121">
        <f t="shared" si="2"/>
        <v>6.9474598349978291E-3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A19" s="67" t="str">
        <f>$S$1&amp;" ("&amp;$V$2&amp;" to "&amp;$Z$2&amp;")"</f>
        <v>Roper Gulf (2015-16 to 2019-20)</v>
      </c>
      <c r="B19" s="67"/>
      <c r="C19" s="67"/>
      <c r="D19" s="67"/>
      <c r="E19" s="67"/>
      <c r="F19" s="67"/>
      <c r="G19" s="67" t="str">
        <f>$S$1&amp;" ("&amp;$V$2&amp;" to "&amp;$Z$2&amp;")"</f>
        <v>Roper Gulf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54</v>
      </c>
      <c r="Z19" s="116">
        <v>106</v>
      </c>
      <c r="AB19" s="121">
        <f t="shared" si="2"/>
        <v>4.602692140686062E-2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7</v>
      </c>
      <c r="Z20" s="116">
        <v>7</v>
      </c>
      <c r="AB20" s="121">
        <f t="shared" si="2"/>
        <v>3.0395136778115501E-3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126</v>
      </c>
      <c r="Z21" s="116">
        <v>202</v>
      </c>
      <c r="AB21" s="121">
        <f t="shared" si="2"/>
        <v>8.7711680416847584E-2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72</v>
      </c>
      <c r="Z22" s="116">
        <v>115</v>
      </c>
      <c r="AB22" s="121">
        <f t="shared" si="2"/>
        <v>4.9934867564046893E-2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26</v>
      </c>
      <c r="Z23" s="116">
        <v>40</v>
      </c>
      <c r="AB23" s="121">
        <f t="shared" si="2"/>
        <v>1.7368649587494574E-2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0</v>
      </c>
      <c r="Z24" s="116">
        <v>6</v>
      </c>
      <c r="AB24" s="121">
        <f t="shared" si="2"/>
        <v>2.6052974381241857E-3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8</v>
      </c>
      <c r="Z25" s="116">
        <v>12</v>
      </c>
      <c r="AB25" s="121">
        <f t="shared" si="2"/>
        <v>5.2105948762483714E-3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9</v>
      </c>
      <c r="Z26" s="116">
        <v>12</v>
      </c>
      <c r="AB26" s="121">
        <f t="shared" si="2"/>
        <v>5.2105948762483714E-3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19</v>
      </c>
      <c r="Z27" s="116">
        <v>45</v>
      </c>
      <c r="AB27" s="121">
        <f t="shared" si="2"/>
        <v>1.9539730785931395E-2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48</v>
      </c>
      <c r="Z28" s="116">
        <v>137</v>
      </c>
      <c r="AB28" s="121">
        <f t="shared" si="2"/>
        <v>5.9487624837168913E-2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245</v>
      </c>
      <c r="Z29" s="116">
        <v>470</v>
      </c>
      <c r="AB29" s="121">
        <f t="shared" si="2"/>
        <v>0.20408163265306123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190</v>
      </c>
      <c r="Z30" s="116">
        <v>321</v>
      </c>
      <c r="AB30" s="121">
        <f t="shared" si="2"/>
        <v>0.13938341293964393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78</v>
      </c>
      <c r="Z31" s="116">
        <v>127</v>
      </c>
      <c r="AB31" s="121">
        <f t="shared" si="2"/>
        <v>5.5145462440295265E-2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27</v>
      </c>
      <c r="Z32" s="116">
        <v>29</v>
      </c>
      <c r="AB32" s="121">
        <f t="shared" si="2"/>
        <v>1.2592270950933565E-2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179</v>
      </c>
      <c r="Z33" s="116">
        <v>364</v>
      </c>
      <c r="AB33" s="121">
        <f t="shared" si="2"/>
        <v>0.1580547112462006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1263</v>
      </c>
      <c r="Z34" s="124">
        <v>2303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1232</v>
      </c>
      <c r="AB37" s="136">
        <f>Z37/Z40*100</f>
        <v>77.974683544303801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348</v>
      </c>
      <c r="AB38" s="136">
        <f>Z38/Z40*100</f>
        <v>22.025316455696203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1580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2</v>
      </c>
      <c r="W45" s="116">
        <v>0</v>
      </c>
      <c r="X45" s="116">
        <v>5</v>
      </c>
      <c r="Y45" s="116">
        <v>0</v>
      </c>
      <c r="Z45" s="116">
        <v>15</v>
      </c>
    </row>
    <row r="46" spans="19:32" x14ac:dyDescent="0.25">
      <c r="S46" s="119" t="s">
        <v>39</v>
      </c>
      <c r="T46" s="119"/>
      <c r="U46" s="116"/>
      <c r="V46" s="116">
        <v>16</v>
      </c>
      <c r="W46" s="116">
        <v>31</v>
      </c>
      <c r="X46" s="116">
        <v>54</v>
      </c>
      <c r="Y46" s="116">
        <v>25</v>
      </c>
      <c r="Z46" s="116">
        <v>41</v>
      </c>
    </row>
    <row r="47" spans="19:32" x14ac:dyDescent="0.25">
      <c r="S47" s="119" t="s">
        <v>40</v>
      </c>
      <c r="T47" s="119"/>
      <c r="U47" s="116"/>
      <c r="V47" s="116">
        <v>47</v>
      </c>
      <c r="W47" s="116">
        <v>74</v>
      </c>
      <c r="X47" s="116">
        <v>109</v>
      </c>
      <c r="Y47" s="116">
        <v>64</v>
      </c>
      <c r="Z47" s="116">
        <v>123</v>
      </c>
    </row>
    <row r="48" spans="19:32" x14ac:dyDescent="0.25">
      <c r="S48" s="119" t="s">
        <v>41</v>
      </c>
      <c r="T48" s="119"/>
      <c r="U48" s="116"/>
      <c r="V48" s="116">
        <v>73</v>
      </c>
      <c r="W48" s="116">
        <v>81</v>
      </c>
      <c r="X48" s="116">
        <v>157</v>
      </c>
      <c r="Y48" s="116">
        <v>130</v>
      </c>
      <c r="Z48" s="116">
        <v>201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53</v>
      </c>
      <c r="W49" s="116">
        <v>57</v>
      </c>
      <c r="X49" s="116">
        <v>109</v>
      </c>
      <c r="Y49" s="116">
        <v>94</v>
      </c>
      <c r="Z49" s="116">
        <v>153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Roper Gulf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39</v>
      </c>
      <c r="W50" s="116">
        <v>40</v>
      </c>
      <c r="X50" s="116">
        <v>68</v>
      </c>
      <c r="Y50" s="116">
        <v>69</v>
      </c>
      <c r="Z50" s="116">
        <v>120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36</v>
      </c>
      <c r="W51" s="116">
        <v>38</v>
      </c>
      <c r="X51" s="116">
        <v>71</v>
      </c>
      <c r="Y51" s="116">
        <v>37</v>
      </c>
      <c r="Z51" s="116">
        <v>90</v>
      </c>
    </row>
    <row r="52" spans="1:26" ht="15" customHeight="1" x14ac:dyDescent="0.25">
      <c r="S52" s="119" t="s">
        <v>45</v>
      </c>
      <c r="T52" s="119"/>
      <c r="U52" s="116"/>
      <c r="V52" s="116">
        <v>43</v>
      </c>
      <c r="W52" s="116">
        <v>53</v>
      </c>
      <c r="X52" s="116">
        <v>71</v>
      </c>
      <c r="Y52" s="116">
        <v>58</v>
      </c>
      <c r="Z52" s="116">
        <v>97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27</v>
      </c>
      <c r="W53" s="116">
        <v>40</v>
      </c>
      <c r="X53" s="116">
        <v>75</v>
      </c>
      <c r="Y53" s="116">
        <v>55</v>
      </c>
      <c r="Z53" s="116">
        <v>115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24</v>
      </c>
      <c r="W54" s="116">
        <v>33</v>
      </c>
      <c r="X54" s="116">
        <v>59</v>
      </c>
      <c r="Y54" s="116">
        <v>40</v>
      </c>
      <c r="Z54" s="116">
        <v>74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24</v>
      </c>
      <c r="W55" s="116">
        <v>30</v>
      </c>
      <c r="X55" s="116">
        <v>42</v>
      </c>
      <c r="Y55" s="116">
        <v>32</v>
      </c>
      <c r="Z55" s="116">
        <v>69</v>
      </c>
    </row>
    <row r="56" spans="1:26" ht="15" customHeight="1" x14ac:dyDescent="0.25">
      <c r="S56" s="119" t="s">
        <v>49</v>
      </c>
      <c r="T56" s="119"/>
      <c r="U56" s="116"/>
      <c r="V56" s="116">
        <v>5</v>
      </c>
      <c r="W56" s="116">
        <v>16</v>
      </c>
      <c r="X56" s="116">
        <v>24</v>
      </c>
      <c r="Y56" s="116">
        <v>21</v>
      </c>
      <c r="Z56" s="116">
        <v>29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6</v>
      </c>
      <c r="X57" s="116">
        <v>11</v>
      </c>
      <c r="Y57" s="116">
        <v>11</v>
      </c>
      <c r="Z57" s="116">
        <v>19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12</v>
      </c>
      <c r="Y58" s="116">
        <v>3</v>
      </c>
      <c r="Z58" s="116">
        <v>4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390</v>
      </c>
      <c r="W61" s="116">
        <v>499</v>
      </c>
      <c r="X61" s="116">
        <v>864</v>
      </c>
      <c r="Y61" s="116">
        <v>642</v>
      </c>
      <c r="Z61" s="116">
        <v>1159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8</v>
      </c>
      <c r="Y64" s="116">
        <v>9</v>
      </c>
      <c r="Z64" s="116">
        <v>6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Roper Gulf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18</v>
      </c>
      <c r="W65" s="116">
        <v>35</v>
      </c>
      <c r="X65" s="116">
        <v>47</v>
      </c>
      <c r="Y65" s="116">
        <v>23</v>
      </c>
      <c r="Z65" s="116">
        <v>59</v>
      </c>
    </row>
    <row r="66" spans="1:26" x14ac:dyDescent="0.25">
      <c r="S66" s="119" t="s">
        <v>40</v>
      </c>
      <c r="T66" s="119"/>
      <c r="U66" s="116"/>
      <c r="V66" s="116">
        <v>43</v>
      </c>
      <c r="W66" s="116">
        <v>61</v>
      </c>
      <c r="X66" s="116">
        <v>87</v>
      </c>
      <c r="Y66" s="116">
        <v>75</v>
      </c>
      <c r="Z66" s="116">
        <v>103</v>
      </c>
    </row>
    <row r="67" spans="1:26" x14ac:dyDescent="0.25">
      <c r="S67" s="119" t="s">
        <v>41</v>
      </c>
      <c r="T67" s="119"/>
      <c r="U67" s="116"/>
      <c r="V67" s="116">
        <v>89</v>
      </c>
      <c r="W67" s="116">
        <v>80</v>
      </c>
      <c r="X67" s="116">
        <v>153</v>
      </c>
      <c r="Y67" s="116">
        <v>105</v>
      </c>
      <c r="Z67" s="116">
        <v>195</v>
      </c>
    </row>
    <row r="68" spans="1:26" x14ac:dyDescent="0.25">
      <c r="S68" s="119" t="s">
        <v>42</v>
      </c>
      <c r="T68" s="119"/>
      <c r="U68" s="116"/>
      <c r="V68" s="116">
        <v>52</v>
      </c>
      <c r="W68" s="116">
        <v>63</v>
      </c>
      <c r="X68" s="116">
        <v>78</v>
      </c>
      <c r="Y68" s="116">
        <v>69</v>
      </c>
      <c r="Z68" s="116">
        <v>128</v>
      </c>
    </row>
    <row r="69" spans="1:26" x14ac:dyDescent="0.25">
      <c r="S69" s="119" t="s">
        <v>43</v>
      </c>
      <c r="T69" s="119"/>
      <c r="U69" s="116"/>
      <c r="V69" s="116">
        <v>28</v>
      </c>
      <c r="W69" s="116">
        <v>44</v>
      </c>
      <c r="X69" s="116">
        <v>84</v>
      </c>
      <c r="Y69" s="116">
        <v>61</v>
      </c>
      <c r="Z69" s="116">
        <v>136</v>
      </c>
    </row>
    <row r="70" spans="1:26" x14ac:dyDescent="0.25">
      <c r="S70" s="119" t="s">
        <v>44</v>
      </c>
      <c r="T70" s="119"/>
      <c r="U70" s="116"/>
      <c r="V70" s="116">
        <v>42</v>
      </c>
      <c r="W70" s="116">
        <v>34</v>
      </c>
      <c r="X70" s="116">
        <v>56</v>
      </c>
      <c r="Y70" s="116">
        <v>48</v>
      </c>
      <c r="Z70" s="116">
        <v>111</v>
      </c>
    </row>
    <row r="71" spans="1:26" x14ac:dyDescent="0.25">
      <c r="S71" s="119" t="s">
        <v>45</v>
      </c>
      <c r="T71" s="119"/>
      <c r="U71" s="116"/>
      <c r="V71" s="116">
        <v>58</v>
      </c>
      <c r="W71" s="116">
        <v>55</v>
      </c>
      <c r="X71" s="116">
        <v>70</v>
      </c>
      <c r="Y71" s="116">
        <v>59</v>
      </c>
      <c r="Z71" s="116">
        <v>107</v>
      </c>
    </row>
    <row r="72" spans="1:26" x14ac:dyDescent="0.25">
      <c r="S72" s="119" t="s">
        <v>46</v>
      </c>
      <c r="T72" s="119"/>
      <c r="U72" s="116"/>
      <c r="V72" s="116">
        <v>26</v>
      </c>
      <c r="W72" s="116">
        <v>31</v>
      </c>
      <c r="X72" s="116">
        <v>72</v>
      </c>
      <c r="Y72" s="116">
        <v>66</v>
      </c>
      <c r="Z72" s="116">
        <v>123</v>
      </c>
    </row>
    <row r="73" spans="1:26" x14ac:dyDescent="0.25">
      <c r="S73" s="119" t="s">
        <v>47</v>
      </c>
      <c r="T73" s="119"/>
      <c r="U73" s="116"/>
      <c r="V73" s="116">
        <v>40</v>
      </c>
      <c r="W73" s="116">
        <v>45</v>
      </c>
      <c r="X73" s="116">
        <v>69</v>
      </c>
      <c r="Y73" s="116">
        <v>41</v>
      </c>
      <c r="Z73" s="116">
        <v>67</v>
      </c>
    </row>
    <row r="74" spans="1:26" x14ac:dyDescent="0.25">
      <c r="S74" s="119" t="s">
        <v>48</v>
      </c>
      <c r="T74" s="119"/>
      <c r="U74" s="116"/>
      <c r="V74" s="116">
        <v>16</v>
      </c>
      <c r="W74" s="116">
        <v>23</v>
      </c>
      <c r="X74" s="116">
        <v>32</v>
      </c>
      <c r="Y74" s="116">
        <v>39</v>
      </c>
      <c r="Z74" s="116">
        <v>63</v>
      </c>
    </row>
    <row r="75" spans="1:26" x14ac:dyDescent="0.25">
      <c r="S75" s="119" t="s">
        <v>49</v>
      </c>
      <c r="T75" s="119"/>
      <c r="U75" s="116"/>
      <c r="V75" s="116">
        <v>13</v>
      </c>
      <c r="W75" s="116">
        <v>17</v>
      </c>
      <c r="X75" s="116">
        <v>18</v>
      </c>
      <c r="Y75" s="116">
        <v>8</v>
      </c>
      <c r="Z75" s="116">
        <v>21</v>
      </c>
    </row>
    <row r="76" spans="1:26" x14ac:dyDescent="0.25">
      <c r="S76" s="119" t="s">
        <v>50</v>
      </c>
      <c r="T76" s="119"/>
      <c r="U76" s="116"/>
      <c r="V76" s="116">
        <v>0</v>
      </c>
      <c r="W76" s="116">
        <v>4</v>
      </c>
      <c r="X76" s="116">
        <v>8</v>
      </c>
      <c r="Y76" s="116">
        <v>10</v>
      </c>
      <c r="Z76" s="116">
        <v>12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1</v>
      </c>
      <c r="Y77" s="116">
        <v>0</v>
      </c>
      <c r="Z77" s="116">
        <v>4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4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419</v>
      </c>
      <c r="W80" s="116">
        <v>496</v>
      </c>
      <c r="X80" s="116">
        <v>774</v>
      </c>
      <c r="Y80" s="116">
        <v>614</v>
      </c>
      <c r="Z80" s="116">
        <v>1142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Roper Gulf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17</v>
      </c>
      <c r="W83" s="116">
        <v>26</v>
      </c>
      <c r="X83" s="116">
        <v>36</v>
      </c>
      <c r="Y83" s="116">
        <v>30</v>
      </c>
      <c r="Z83" s="116">
        <v>56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41</v>
      </c>
      <c r="W84" s="116">
        <v>36</v>
      </c>
      <c r="X84" s="116">
        <v>54</v>
      </c>
      <c r="Y84" s="116">
        <v>45</v>
      </c>
      <c r="Z84" s="116">
        <v>74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27</v>
      </c>
      <c r="W85" s="116">
        <v>34</v>
      </c>
      <c r="X85" s="116">
        <v>61</v>
      </c>
      <c r="Y85" s="116">
        <v>51</v>
      </c>
      <c r="Z85" s="116">
        <v>65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2,299</v>
      </c>
      <c r="D86" s="100">
        <f t="shared" ref="D86:D91" si="4">AD4</f>
        <v>0.82315622521808085</v>
      </c>
      <c r="E86" s="101">
        <f t="shared" ref="E86:E91" si="5">AD4</f>
        <v>0.82315622521808085</v>
      </c>
      <c r="F86" s="100">
        <f t="shared" ref="F86:F91" si="6">AF4</f>
        <v>1.8174019607843137</v>
      </c>
      <c r="G86" s="101">
        <f t="shared" ref="G86:G91" si="7">AF4</f>
        <v>1.8174019607843137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62</v>
      </c>
      <c r="W86" s="116">
        <v>54</v>
      </c>
      <c r="X86" s="116">
        <v>87</v>
      </c>
      <c r="Y86" s="116">
        <v>93</v>
      </c>
      <c r="Z86" s="116">
        <v>133</v>
      </c>
    </row>
    <row r="87" spans="1:30" ht="15" customHeight="1" x14ac:dyDescent="0.25">
      <c r="A87" s="102" t="s">
        <v>4</v>
      </c>
      <c r="B87" s="51"/>
      <c r="C87" s="62" t="str">
        <f t="shared" si="3"/>
        <v>1,162</v>
      </c>
      <c r="D87" s="100">
        <f t="shared" si="4"/>
        <v>0.80434782608695654</v>
      </c>
      <c r="E87" s="101">
        <f t="shared" si="5"/>
        <v>0.80434782608695654</v>
      </c>
      <c r="F87" s="100">
        <f t="shared" si="6"/>
        <v>1.9948453608247423</v>
      </c>
      <c r="G87" s="101">
        <f t="shared" si="7"/>
        <v>1.9948453608247423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9</v>
      </c>
      <c r="W87" s="116">
        <v>6</v>
      </c>
      <c r="X87" s="116">
        <v>12</v>
      </c>
      <c r="Y87" s="116">
        <v>15</v>
      </c>
      <c r="Z87" s="116">
        <v>12</v>
      </c>
    </row>
    <row r="88" spans="1:30" ht="15" customHeight="1" x14ac:dyDescent="0.25">
      <c r="A88" s="102" t="s">
        <v>5</v>
      </c>
      <c r="B88" s="51"/>
      <c r="C88" s="62" t="str">
        <f t="shared" si="3"/>
        <v>1,142</v>
      </c>
      <c r="D88" s="100">
        <f t="shared" si="4"/>
        <v>0.85089141004862245</v>
      </c>
      <c r="E88" s="101">
        <f t="shared" si="5"/>
        <v>0.85089141004862245</v>
      </c>
      <c r="F88" s="100">
        <f t="shared" si="6"/>
        <v>1.6933962264150941</v>
      </c>
      <c r="G88" s="101">
        <f t="shared" si="7"/>
        <v>1.6933962264150941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8</v>
      </c>
      <c r="W88" s="116">
        <v>7</v>
      </c>
      <c r="X88" s="116">
        <v>7</v>
      </c>
      <c r="Y88" s="116">
        <v>14</v>
      </c>
      <c r="Z88" s="116">
        <v>14</v>
      </c>
    </row>
    <row r="89" spans="1:30" ht="15" customHeight="1" x14ac:dyDescent="0.25">
      <c r="A89" s="51" t="s">
        <v>6</v>
      </c>
      <c r="B89" s="51"/>
      <c r="C89" s="62" t="str">
        <f t="shared" si="3"/>
        <v>1,578</v>
      </c>
      <c r="D89" s="100">
        <f t="shared" si="4"/>
        <v>0.82427745664739893</v>
      </c>
      <c r="E89" s="101">
        <f t="shared" si="5"/>
        <v>0.82427745664739893</v>
      </c>
      <c r="F89" s="100">
        <f t="shared" si="6"/>
        <v>1.7830687830687832</v>
      </c>
      <c r="G89" s="101">
        <f t="shared" si="7"/>
        <v>1.7830687830687832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17</v>
      </c>
      <c r="W89" s="116">
        <v>19</v>
      </c>
      <c r="X89" s="116">
        <v>45</v>
      </c>
      <c r="Y89" s="116">
        <v>38</v>
      </c>
      <c r="Z89" s="116">
        <v>68</v>
      </c>
    </row>
    <row r="90" spans="1:30" ht="15" customHeight="1" x14ac:dyDescent="0.25">
      <c r="A90" s="51" t="s">
        <v>100</v>
      </c>
      <c r="B90" s="51"/>
      <c r="C90" s="62" t="str">
        <f t="shared" si="3"/>
        <v>$25,275</v>
      </c>
      <c r="D90" s="100">
        <f t="shared" si="4"/>
        <v>-0.19716536433517562</v>
      </c>
      <c r="E90" s="101">
        <f t="shared" si="5"/>
        <v>-0.19716536433517562</v>
      </c>
      <c r="F90" s="100">
        <f t="shared" si="6"/>
        <v>-0.24771664558374884</v>
      </c>
      <c r="G90" s="101">
        <f t="shared" si="7"/>
        <v>-0.24771664558374884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47</v>
      </c>
      <c r="W90" s="116">
        <v>46</v>
      </c>
      <c r="X90" s="116">
        <v>109</v>
      </c>
      <c r="Y90" s="116">
        <v>62</v>
      </c>
      <c r="Z90" s="116">
        <v>117</v>
      </c>
    </row>
    <row r="91" spans="1:30" ht="15" customHeight="1" x14ac:dyDescent="0.25">
      <c r="A91" s="51" t="s">
        <v>7</v>
      </c>
      <c r="B91" s="51"/>
      <c r="C91" s="62" t="str">
        <f t="shared" si="3"/>
        <v>$59.4 mil</v>
      </c>
      <c r="D91" s="100">
        <f t="shared" si="4"/>
        <v>0.58917554987898013</v>
      </c>
      <c r="E91" s="101">
        <f t="shared" si="5"/>
        <v>0.58917554987898013</v>
      </c>
      <c r="F91" s="100">
        <f t="shared" si="6"/>
        <v>1.5856534484699831</v>
      </c>
      <c r="G91" s="101">
        <f t="shared" si="7"/>
        <v>1.5856534484699831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274</v>
      </c>
      <c r="W91" s="116">
        <v>313</v>
      </c>
      <c r="X91" s="116">
        <v>576</v>
      </c>
      <c r="Y91" s="116">
        <v>430</v>
      </c>
      <c r="Z91" s="116">
        <v>792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18</v>
      </c>
      <c r="W93" s="116">
        <v>20</v>
      </c>
      <c r="X93" s="116">
        <v>38</v>
      </c>
      <c r="Y93" s="116">
        <v>22</v>
      </c>
      <c r="Z93" s="116">
        <v>39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50</v>
      </c>
      <c r="W94" s="116">
        <v>55</v>
      </c>
      <c r="X94" s="116">
        <v>72</v>
      </c>
      <c r="Y94" s="116">
        <v>76</v>
      </c>
      <c r="Z94" s="116">
        <v>141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8</v>
      </c>
      <c r="W95" s="116">
        <v>10</v>
      </c>
      <c r="X95" s="116">
        <v>13</v>
      </c>
      <c r="Y95" s="116">
        <v>14</v>
      </c>
      <c r="Z95" s="116">
        <v>15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96</v>
      </c>
      <c r="W96" s="116">
        <v>81</v>
      </c>
      <c r="X96" s="116">
        <v>145</v>
      </c>
      <c r="Y96" s="116">
        <v>121</v>
      </c>
      <c r="Z96" s="116">
        <v>228</v>
      </c>
    </row>
    <row r="97" spans="1:32" ht="15" customHeight="1" x14ac:dyDescent="0.25">
      <c r="S97" s="119" t="s">
        <v>132</v>
      </c>
      <c r="T97" s="119"/>
      <c r="U97" s="116"/>
      <c r="V97" s="116">
        <v>33</v>
      </c>
      <c r="W97" s="116">
        <v>37</v>
      </c>
      <c r="X97" s="116">
        <v>54</v>
      </c>
      <c r="Y97" s="116">
        <v>52</v>
      </c>
      <c r="Z97" s="116">
        <v>74</v>
      </c>
    </row>
    <row r="98" spans="1:32" ht="15" customHeight="1" x14ac:dyDescent="0.25">
      <c r="S98" s="119" t="s">
        <v>133</v>
      </c>
      <c r="T98" s="119"/>
      <c r="U98" s="116"/>
      <c r="V98" s="116">
        <v>13</v>
      </c>
      <c r="W98" s="116">
        <v>14</v>
      </c>
      <c r="X98" s="116">
        <v>21</v>
      </c>
      <c r="Y98" s="116">
        <v>22</v>
      </c>
      <c r="Z98" s="116">
        <v>29</v>
      </c>
    </row>
    <row r="99" spans="1:32" ht="15" customHeight="1" x14ac:dyDescent="0.25">
      <c r="S99" s="119" t="s">
        <v>134</v>
      </c>
      <c r="T99" s="119"/>
      <c r="U99" s="116"/>
      <c r="V99" s="116">
        <v>0</v>
      </c>
      <c r="W99" s="116">
        <v>4</v>
      </c>
      <c r="X99" s="116">
        <v>9</v>
      </c>
      <c r="Y99" s="116">
        <v>6</v>
      </c>
      <c r="Z99" s="116">
        <v>13</v>
      </c>
    </row>
    <row r="100" spans="1:32" ht="15" customHeight="1" x14ac:dyDescent="0.25">
      <c r="S100" s="119" t="s">
        <v>59</v>
      </c>
      <c r="T100" s="119"/>
      <c r="U100" s="116"/>
      <c r="V100" s="116">
        <v>27</v>
      </c>
      <c r="W100" s="116">
        <v>21</v>
      </c>
      <c r="X100" s="116">
        <v>39</v>
      </c>
      <c r="Y100" s="116">
        <v>41</v>
      </c>
      <c r="Z100" s="116">
        <v>66</v>
      </c>
    </row>
    <row r="101" spans="1:32" x14ac:dyDescent="0.25">
      <c r="A101" s="19"/>
      <c r="S101" s="122" t="s">
        <v>54</v>
      </c>
      <c r="T101" s="122"/>
      <c r="U101" s="116"/>
      <c r="V101" s="116">
        <v>286</v>
      </c>
      <c r="W101" s="116">
        <v>326</v>
      </c>
      <c r="X101" s="116">
        <v>520</v>
      </c>
      <c r="Y101" s="116">
        <v>427</v>
      </c>
      <c r="Z101" s="116">
        <v>790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419</v>
      </c>
      <c r="W104" s="116">
        <v>566</v>
      </c>
      <c r="X104" s="116">
        <v>885</v>
      </c>
      <c r="Y104" s="116">
        <v>678</v>
      </c>
      <c r="Z104" s="116">
        <v>1243</v>
      </c>
      <c r="AB104" s="113" t="str">
        <f>TEXT(Z104,"###,###")</f>
        <v>1,243</v>
      </c>
      <c r="AD104" s="134">
        <f>Z104/($Z$4)*100</f>
        <v>54.066985645933016</v>
      </c>
      <c r="AF104" s="113"/>
    </row>
    <row r="105" spans="1:32" x14ac:dyDescent="0.25">
      <c r="S105" s="119" t="s">
        <v>18</v>
      </c>
      <c r="T105" s="119"/>
      <c r="U105" s="116"/>
      <c r="V105" s="116">
        <v>328</v>
      </c>
      <c r="W105" s="116">
        <v>365</v>
      </c>
      <c r="X105" s="116">
        <v>612</v>
      </c>
      <c r="Y105" s="116">
        <v>537</v>
      </c>
      <c r="Z105" s="116">
        <v>981</v>
      </c>
      <c r="AB105" s="113" t="str">
        <f>TEXT(Z105,"###,###")</f>
        <v>981</v>
      </c>
      <c r="AD105" s="134">
        <f>Z105/($Z$4)*100</f>
        <v>42.670726402783821</v>
      </c>
      <c r="AF105" s="113"/>
    </row>
    <row r="106" spans="1:32" x14ac:dyDescent="0.25">
      <c r="S106" s="122" t="s">
        <v>54</v>
      </c>
      <c r="T106" s="122"/>
      <c r="U106" s="124"/>
      <c r="V106" s="124">
        <v>747</v>
      </c>
      <c r="W106" s="124">
        <v>931</v>
      </c>
      <c r="X106" s="124">
        <v>1497</v>
      </c>
      <c r="Y106" s="124">
        <v>1215</v>
      </c>
      <c r="Z106" s="124">
        <v>2224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58</v>
      </c>
      <c r="W108" s="116">
        <v>93</v>
      </c>
      <c r="X108" s="116">
        <v>207</v>
      </c>
      <c r="Y108" s="116">
        <v>70</v>
      </c>
      <c r="Z108" s="116">
        <v>214</v>
      </c>
      <c r="AB108" s="113" t="str">
        <f>TEXT(Z108,"###,###")</f>
        <v>214</v>
      </c>
      <c r="AD108" s="134">
        <f>Z108/($Z$4)*100</f>
        <v>9.3083949543279676</v>
      </c>
      <c r="AF108" s="113"/>
    </row>
    <row r="109" spans="1:32" x14ac:dyDescent="0.25">
      <c r="S109" s="119" t="s">
        <v>21</v>
      </c>
      <c r="T109" s="119"/>
      <c r="U109" s="116"/>
      <c r="V109" s="116">
        <v>129</v>
      </c>
      <c r="W109" s="116">
        <v>145</v>
      </c>
      <c r="X109" s="116">
        <v>254</v>
      </c>
      <c r="Y109" s="116">
        <v>190</v>
      </c>
      <c r="Z109" s="116">
        <v>447</v>
      </c>
      <c r="AB109" s="113" t="str">
        <f>TEXT(Z109,"###,###")</f>
        <v>447</v>
      </c>
      <c r="AD109" s="134">
        <f>Z109/($Z$4)*100</f>
        <v>19.443236189647671</v>
      </c>
      <c r="AF109" s="113"/>
    </row>
    <row r="110" spans="1:32" x14ac:dyDescent="0.25">
      <c r="S110" s="119" t="s">
        <v>22</v>
      </c>
      <c r="T110" s="119"/>
      <c r="U110" s="116"/>
      <c r="V110" s="116">
        <v>293</v>
      </c>
      <c r="W110" s="116">
        <v>375</v>
      </c>
      <c r="X110" s="116">
        <v>602</v>
      </c>
      <c r="Y110" s="116">
        <v>496</v>
      </c>
      <c r="Z110" s="116">
        <v>816</v>
      </c>
      <c r="AB110" s="113" t="str">
        <f>TEXT(Z110,"###,###")</f>
        <v>816</v>
      </c>
      <c r="AD110" s="134">
        <f>Z110/($Z$4)*100</f>
        <v>35.493692909960849</v>
      </c>
      <c r="AF110" s="113"/>
    </row>
    <row r="111" spans="1:32" x14ac:dyDescent="0.25">
      <c r="S111" s="119" t="s">
        <v>23</v>
      </c>
      <c r="T111" s="119"/>
      <c r="U111" s="116"/>
      <c r="V111" s="116">
        <v>266</v>
      </c>
      <c r="W111" s="116">
        <v>318</v>
      </c>
      <c r="X111" s="116">
        <v>426</v>
      </c>
      <c r="Y111" s="116">
        <v>457</v>
      </c>
      <c r="Z111" s="116">
        <v>744</v>
      </c>
      <c r="AB111" s="113" t="str">
        <f>TEXT(Z111,"###,###")</f>
        <v>744</v>
      </c>
      <c r="AD111" s="134">
        <f>Z111/($Z$4)*100</f>
        <v>32.361896476729015</v>
      </c>
      <c r="AF111" s="113"/>
    </row>
    <row r="112" spans="1:32" x14ac:dyDescent="0.25">
      <c r="S112" s="122" t="s">
        <v>54</v>
      </c>
      <c r="T112" s="122"/>
      <c r="U112" s="116"/>
      <c r="V112" s="116">
        <v>811</v>
      </c>
      <c r="W112" s="116">
        <v>995</v>
      </c>
      <c r="X112" s="116">
        <v>1637</v>
      </c>
      <c r="Y112" s="116">
        <v>1259</v>
      </c>
      <c r="Z112" s="116">
        <v>2298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37.39</v>
      </c>
      <c r="W118" s="135">
        <v>39.450000000000003</v>
      </c>
      <c r="X118" s="135">
        <v>39.07</v>
      </c>
      <c r="Y118" s="135">
        <v>39.619999999999997</v>
      </c>
      <c r="Z118" s="135">
        <v>39.61</v>
      </c>
      <c r="AB118" s="113" t="str">
        <f>TEXT(Z118,"##.0")</f>
        <v>39.6</v>
      </c>
    </row>
    <row r="120" spans="19:32" x14ac:dyDescent="0.25">
      <c r="S120" s="105" t="s">
        <v>102</v>
      </c>
      <c r="T120" s="116"/>
      <c r="U120" s="116"/>
      <c r="V120" s="116">
        <v>526</v>
      </c>
      <c r="W120" s="116">
        <v>592</v>
      </c>
      <c r="X120" s="116">
        <v>1010</v>
      </c>
      <c r="Y120" s="116">
        <v>816</v>
      </c>
      <c r="Z120" s="116">
        <v>1496</v>
      </c>
      <c r="AB120" s="113" t="str">
        <f>TEXT(Z120,"###,###")</f>
        <v>1,496</v>
      </c>
    </row>
    <row r="121" spans="19:32" x14ac:dyDescent="0.25">
      <c r="S121" s="105" t="s">
        <v>103</v>
      </c>
      <c r="T121" s="116"/>
      <c r="U121" s="116"/>
      <c r="V121" s="116">
        <v>16</v>
      </c>
      <c r="W121" s="116">
        <v>18</v>
      </c>
      <c r="X121" s="116">
        <v>38</v>
      </c>
      <c r="Y121" s="116">
        <v>20</v>
      </c>
      <c r="Z121" s="116">
        <v>28</v>
      </c>
      <c r="AB121" s="113" t="str">
        <f>TEXT(Z121,"###,###")</f>
        <v>28</v>
      </c>
    </row>
    <row r="122" spans="19:32" x14ac:dyDescent="0.25">
      <c r="S122" s="105" t="s">
        <v>104</v>
      </c>
      <c r="T122" s="116"/>
      <c r="U122" s="116"/>
      <c r="V122" s="116">
        <v>20</v>
      </c>
      <c r="W122" s="116">
        <v>29</v>
      </c>
      <c r="X122" s="116">
        <v>52</v>
      </c>
      <c r="Y122" s="116">
        <v>31</v>
      </c>
      <c r="Z122" s="116">
        <v>53</v>
      </c>
      <c r="AB122" s="113" t="str">
        <f>TEXT(Z122,"###,###")</f>
        <v>53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546</v>
      </c>
      <c r="W124" s="116">
        <v>621</v>
      </c>
      <c r="X124" s="116">
        <v>1062</v>
      </c>
      <c r="Y124" s="116">
        <v>847</v>
      </c>
      <c r="Z124" s="116">
        <v>1549</v>
      </c>
      <c r="AB124" s="113" t="str">
        <f>TEXT(Z124,"###,###")</f>
        <v>1,549</v>
      </c>
      <c r="AD124" s="131">
        <f>Z124/$Z$7*100</f>
        <v>98.162230671736367</v>
      </c>
    </row>
    <row r="125" spans="19:32" x14ac:dyDescent="0.25">
      <c r="S125" s="105" t="s">
        <v>106</v>
      </c>
      <c r="T125" s="116"/>
      <c r="U125" s="116"/>
      <c r="V125" s="116">
        <v>36</v>
      </c>
      <c r="W125" s="116">
        <v>47</v>
      </c>
      <c r="X125" s="116">
        <v>90</v>
      </c>
      <c r="Y125" s="116">
        <v>51</v>
      </c>
      <c r="Z125" s="116">
        <v>81</v>
      </c>
      <c r="AB125" s="113" t="str">
        <f>TEXT(Z125,"###,###")</f>
        <v>81</v>
      </c>
      <c r="AD125" s="131">
        <f>Z125/$Z$7*100</f>
        <v>5.1330798479087454</v>
      </c>
    </row>
    <row r="127" spans="19:32" x14ac:dyDescent="0.25">
      <c r="S127" s="105" t="s">
        <v>107</v>
      </c>
      <c r="T127" s="116"/>
      <c r="U127" s="116"/>
      <c r="V127" s="116">
        <v>276</v>
      </c>
      <c r="W127" s="116">
        <v>313</v>
      </c>
      <c r="X127" s="116">
        <v>576</v>
      </c>
      <c r="Y127" s="116">
        <v>435</v>
      </c>
      <c r="Z127" s="116">
        <v>792</v>
      </c>
      <c r="AB127" s="113" t="str">
        <f>TEXT(Z127,"###,###")</f>
        <v>792</v>
      </c>
      <c r="AD127" s="131">
        <f>Z127/$Z$7*100</f>
        <v>50.190114068441062</v>
      </c>
    </row>
    <row r="128" spans="19:32" x14ac:dyDescent="0.25">
      <c r="S128" s="105" t="s">
        <v>108</v>
      </c>
      <c r="T128" s="116"/>
      <c r="U128" s="116"/>
      <c r="V128" s="116">
        <v>286</v>
      </c>
      <c r="W128" s="116">
        <v>326</v>
      </c>
      <c r="X128" s="116">
        <v>521</v>
      </c>
      <c r="Y128" s="116">
        <v>428</v>
      </c>
      <c r="Z128" s="116">
        <v>794</v>
      </c>
      <c r="AB128" s="113" t="str">
        <f>TEXT(Z128,"###,###")</f>
        <v>794</v>
      </c>
      <c r="AD128" s="131">
        <f>Z128/$Z$7*100</f>
        <v>50.316856780735108</v>
      </c>
    </row>
    <row r="130" spans="19:20" x14ac:dyDescent="0.25">
      <c r="S130" s="105" t="s">
        <v>161</v>
      </c>
      <c r="T130" s="131">
        <v>94.803548795944238</v>
      </c>
    </row>
    <row r="131" spans="19:20" x14ac:dyDescent="0.25">
      <c r="S131" s="105" t="s">
        <v>162</v>
      </c>
      <c r="T131" s="131">
        <v>1.7743979721166032</v>
      </c>
    </row>
    <row r="132" spans="19:20" x14ac:dyDescent="0.25">
      <c r="S132" s="105" t="s">
        <v>163</v>
      </c>
      <c r="T132" s="131">
        <v>3.3586818757921417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7DC7E27-2CC1-41CE-84C3-7C34D00EF31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5CBA789-EE7D-4ACD-86C8-A9B96756D20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30924EE-4FF5-4CB4-82D7-7FA36696803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5214402-4464-4097-A421-821E2AE0CA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78FF-96D9-4D3B-9361-D4086E2B619A}">
  <sheetPr codeName="Sheet7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122</v>
      </c>
      <c r="T1" s="103"/>
      <c r="U1" s="103"/>
      <c r="V1" s="103"/>
      <c r="W1" s="103"/>
      <c r="X1" s="103"/>
      <c r="Y1" s="104" t="s">
        <v>150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122</v>
      </c>
      <c r="Y3" s="109" t="s">
        <v>150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13.13 Tiwi Islands,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296</v>
      </c>
      <c r="W4" s="112">
        <v>327</v>
      </c>
      <c r="X4" s="112">
        <v>556</v>
      </c>
      <c r="Y4" s="112">
        <v>723</v>
      </c>
      <c r="Z4" s="112">
        <v>700</v>
      </c>
      <c r="AB4" s="113" t="str">
        <f>TEXT(Z4,"###,###")</f>
        <v>700</v>
      </c>
      <c r="AD4" s="114">
        <f>Z4/Y4-1</f>
        <v>-3.18118948824343E-2</v>
      </c>
      <c r="AF4" s="114">
        <f>Z4/V4-1</f>
        <v>1.3648648648648649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141</v>
      </c>
      <c r="W5" s="112">
        <v>174</v>
      </c>
      <c r="X5" s="112">
        <v>291</v>
      </c>
      <c r="Y5" s="112">
        <v>390</v>
      </c>
      <c r="Z5" s="112">
        <v>353</v>
      </c>
      <c r="AB5" s="113" t="str">
        <f>TEXT(Z5,"###,###")</f>
        <v>353</v>
      </c>
      <c r="AD5" s="114">
        <f t="shared" ref="AD5:AD9" si="0">Z5/Y5-1</f>
        <v>-9.4871794871794868E-2</v>
      </c>
      <c r="AF5" s="114">
        <f t="shared" ref="AF5:AF9" si="1">Z5/V5-1</f>
        <v>1.5035460992907801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159</v>
      </c>
      <c r="W6" s="112">
        <v>153</v>
      </c>
      <c r="X6" s="112">
        <v>265</v>
      </c>
      <c r="Y6" s="112">
        <v>333</v>
      </c>
      <c r="Z6" s="112">
        <v>350</v>
      </c>
      <c r="AB6" s="113" t="str">
        <f>TEXT(Z6,"###,###")</f>
        <v>350</v>
      </c>
      <c r="AD6" s="114">
        <f t="shared" si="0"/>
        <v>5.1051051051051122E-2</v>
      </c>
      <c r="AF6" s="114">
        <f t="shared" si="1"/>
        <v>1.2012578616352201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218</v>
      </c>
      <c r="W7" s="112">
        <v>242</v>
      </c>
      <c r="X7" s="112">
        <v>403</v>
      </c>
      <c r="Y7" s="112">
        <v>523</v>
      </c>
      <c r="Z7" s="112">
        <v>505</v>
      </c>
      <c r="AB7" s="113" t="str">
        <f>TEXT(Z7,"###,###")</f>
        <v>505</v>
      </c>
      <c r="AD7" s="114">
        <f t="shared" si="0"/>
        <v>-3.4416826003824119E-2</v>
      </c>
      <c r="AF7" s="114">
        <f t="shared" si="1"/>
        <v>1.3165137614678901</v>
      </c>
    </row>
    <row r="8" spans="1:32" ht="17.25" customHeight="1" x14ac:dyDescent="0.25">
      <c r="A8" s="68" t="s">
        <v>13</v>
      </c>
      <c r="B8" s="69"/>
      <c r="C8" s="31"/>
      <c r="D8" s="70" t="str">
        <f>AB4</f>
        <v>700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505</v>
      </c>
      <c r="P8" s="71"/>
      <c r="S8" s="111" t="s">
        <v>86</v>
      </c>
      <c r="T8" s="112"/>
      <c r="U8" s="112"/>
      <c r="V8" s="112">
        <v>32056</v>
      </c>
      <c r="W8" s="112">
        <v>32316.62</v>
      </c>
      <c r="X8" s="112">
        <v>25974.15</v>
      </c>
      <c r="Y8" s="112">
        <v>28881</v>
      </c>
      <c r="Z8" s="112">
        <v>25974.84</v>
      </c>
      <c r="AB8" s="113" t="str">
        <f>TEXT(Z8,"$###,###")</f>
        <v>$25,975</v>
      </c>
      <c r="AD8" s="114">
        <f t="shared" si="0"/>
        <v>-0.10062532460787366</v>
      </c>
      <c r="AF8" s="114">
        <f t="shared" si="1"/>
        <v>-0.18970426753181935</v>
      </c>
    </row>
    <row r="9" spans="1:32" x14ac:dyDescent="0.25">
      <c r="A9" s="32" t="s">
        <v>15</v>
      </c>
      <c r="B9" s="75"/>
      <c r="C9" s="76"/>
      <c r="D9" s="77">
        <f>AD104</f>
        <v>39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49.10891089108911</v>
      </c>
      <c r="P9" s="78" t="s">
        <v>87</v>
      </c>
      <c r="S9" s="111" t="s">
        <v>7</v>
      </c>
      <c r="T9" s="112"/>
      <c r="U9" s="112"/>
      <c r="V9" s="112">
        <v>8398979</v>
      </c>
      <c r="W9" s="112">
        <v>10013667</v>
      </c>
      <c r="X9" s="112">
        <v>14774460</v>
      </c>
      <c r="Y9" s="112">
        <v>18703362</v>
      </c>
      <c r="Z9" s="112">
        <v>19235975</v>
      </c>
      <c r="AB9" s="113" t="str">
        <f>TEXT(Z9/1000000,"$#,###.0")&amp;" mil"</f>
        <v>$19.2 mil</v>
      </c>
      <c r="AD9" s="114">
        <f t="shared" si="0"/>
        <v>2.8476858866336441E-2</v>
      </c>
      <c r="AF9" s="114">
        <f t="shared" si="1"/>
        <v>1.290275401331519</v>
      </c>
    </row>
    <row r="10" spans="1:32" x14ac:dyDescent="0.25">
      <c r="A10" s="32" t="s">
        <v>18</v>
      </c>
      <c r="B10" s="75"/>
      <c r="C10" s="76"/>
      <c r="D10" s="77">
        <f>AD105</f>
        <v>59.142857142857139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51.881188118811885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98.21782178217822</v>
      </c>
      <c r="P11" s="78" t="s">
        <v>87</v>
      </c>
      <c r="S11" s="111" t="s">
        <v>30</v>
      </c>
      <c r="T11" s="116"/>
      <c r="U11" s="116"/>
      <c r="V11" s="116">
        <v>297</v>
      </c>
      <c r="W11" s="116">
        <v>325</v>
      </c>
      <c r="X11" s="116">
        <v>542</v>
      </c>
      <c r="Y11" s="116">
        <v>708</v>
      </c>
      <c r="Z11" s="116">
        <v>692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0</v>
      </c>
      <c r="P12" s="78" t="s">
        <v>87</v>
      </c>
      <c r="S12" s="111" t="s">
        <v>31</v>
      </c>
      <c r="T12" s="116"/>
      <c r="U12" s="116"/>
      <c r="V12" s="116">
        <v>0</v>
      </c>
      <c r="W12" s="116">
        <v>0</v>
      </c>
      <c r="X12" s="116">
        <v>10</v>
      </c>
      <c r="Y12" s="116">
        <v>14</v>
      </c>
      <c r="Z12" s="116">
        <v>9</v>
      </c>
    </row>
    <row r="13" spans="1:32" ht="15" customHeight="1" x14ac:dyDescent="0.25">
      <c r="A13" s="32" t="s">
        <v>20</v>
      </c>
      <c r="B13" s="76"/>
      <c r="C13" s="76"/>
      <c r="D13" s="77">
        <f>AD108</f>
        <v>2.4285714285714284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1.9801980198019802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13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39.9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61.571428571428577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19.483101391650099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48</v>
      </c>
      <c r="Z15" s="116">
        <v>0</v>
      </c>
      <c r="AB15" s="121">
        <f t="shared" ref="AB15:AB34" si="2">IF(Z15="np",0,Z15/$Z$34)</f>
        <v>0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21.142857142857142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80.516898608349891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0</v>
      </c>
      <c r="Z16" s="116">
        <v>0</v>
      </c>
      <c r="AB16" s="121">
        <f t="shared" si="2"/>
        <v>0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0</v>
      </c>
      <c r="Z17" s="116">
        <v>3</v>
      </c>
      <c r="AB17" s="121">
        <f t="shared" si="2"/>
        <v>4.2918454935622317E-3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A19" s="67" t="str">
        <f>$S$1&amp;" ("&amp;$V$2&amp;" to "&amp;$Z$2&amp;")"</f>
        <v>Tiwi Islands (2015-16 to 2019-20)</v>
      </c>
      <c r="B19" s="67"/>
      <c r="C19" s="67"/>
      <c r="D19" s="67"/>
      <c r="E19" s="67"/>
      <c r="F19" s="67"/>
      <c r="G19" s="67" t="str">
        <f>$S$1&amp;" ("&amp;$V$2&amp;" to "&amp;$Z$2&amp;")"</f>
        <v>Tiwi Islands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15</v>
      </c>
      <c r="Z19" s="116">
        <v>8</v>
      </c>
      <c r="AB19" s="121">
        <f t="shared" si="2"/>
        <v>1.1444921316165951E-2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0</v>
      </c>
      <c r="Z20" s="116">
        <v>0</v>
      </c>
      <c r="AB20" s="121">
        <f t="shared" si="2"/>
        <v>0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35</v>
      </c>
      <c r="Z21" s="116">
        <v>30</v>
      </c>
      <c r="AB21" s="121">
        <f t="shared" si="2"/>
        <v>4.2918454935622317E-2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29</v>
      </c>
      <c r="Z22" s="116">
        <v>29</v>
      </c>
      <c r="AB22" s="121">
        <f t="shared" si="2"/>
        <v>4.1487839771101577E-2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3</v>
      </c>
      <c r="Z23" s="116">
        <v>4</v>
      </c>
      <c r="AB23" s="121">
        <f t="shared" si="2"/>
        <v>5.7224606580829757E-3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10</v>
      </c>
      <c r="Z24" s="116">
        <v>0</v>
      </c>
      <c r="AB24" s="121">
        <f t="shared" si="2"/>
        <v>0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5</v>
      </c>
      <c r="Z25" s="116">
        <v>8</v>
      </c>
      <c r="AB25" s="121">
        <f t="shared" si="2"/>
        <v>1.1444921316165951E-2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0</v>
      </c>
      <c r="Z26" s="116">
        <v>6</v>
      </c>
      <c r="AB26" s="121">
        <f t="shared" si="2"/>
        <v>8.5836909871244635E-3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5</v>
      </c>
      <c r="Z27" s="116">
        <v>7</v>
      </c>
      <c r="AB27" s="121">
        <f t="shared" si="2"/>
        <v>1.0014306151645207E-2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15</v>
      </c>
      <c r="Z28" s="116">
        <v>26</v>
      </c>
      <c r="AB28" s="121">
        <f t="shared" si="2"/>
        <v>3.7195994277539342E-2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161</v>
      </c>
      <c r="Z29" s="116">
        <v>154</v>
      </c>
      <c r="AB29" s="121">
        <f t="shared" si="2"/>
        <v>0.22031473533619456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162</v>
      </c>
      <c r="Z30" s="116">
        <v>162</v>
      </c>
      <c r="AB30" s="121">
        <f t="shared" si="2"/>
        <v>0.23175965665236051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91</v>
      </c>
      <c r="Z31" s="116">
        <v>86</v>
      </c>
      <c r="AB31" s="121">
        <f t="shared" si="2"/>
        <v>0.12303290414878398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15</v>
      </c>
      <c r="Z32" s="116">
        <v>9</v>
      </c>
      <c r="AB32" s="121">
        <f t="shared" si="2"/>
        <v>1.2875536480686695E-2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108</v>
      </c>
      <c r="Z33" s="116">
        <v>160</v>
      </c>
      <c r="AB33" s="121">
        <f t="shared" si="2"/>
        <v>0.22889842632331903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720</v>
      </c>
      <c r="Z34" s="124">
        <v>699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405</v>
      </c>
      <c r="AB37" s="136">
        <f>Z37/Z40*100</f>
        <v>80.516898608349891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98</v>
      </c>
      <c r="AB38" s="136">
        <f>Z38/Z40*100</f>
        <v>19.483101391650099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503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0</v>
      </c>
      <c r="Y45" s="116">
        <v>0</v>
      </c>
      <c r="Z45" s="116">
        <v>0</v>
      </c>
    </row>
    <row r="46" spans="19:32" x14ac:dyDescent="0.25">
      <c r="S46" s="119" t="s">
        <v>39</v>
      </c>
      <c r="T46" s="119"/>
      <c r="U46" s="116"/>
      <c r="V46" s="116">
        <v>7</v>
      </c>
      <c r="W46" s="116">
        <v>10</v>
      </c>
      <c r="X46" s="116">
        <v>11</v>
      </c>
      <c r="Y46" s="116">
        <v>13</v>
      </c>
      <c r="Z46" s="116">
        <v>14</v>
      </c>
    </row>
    <row r="47" spans="19:32" x14ac:dyDescent="0.25">
      <c r="S47" s="119" t="s">
        <v>40</v>
      </c>
      <c r="T47" s="119"/>
      <c r="U47" s="116"/>
      <c r="V47" s="116">
        <v>13</v>
      </c>
      <c r="W47" s="116">
        <v>18</v>
      </c>
      <c r="X47" s="116">
        <v>21</v>
      </c>
      <c r="Y47" s="116">
        <v>32</v>
      </c>
      <c r="Z47" s="116">
        <v>28</v>
      </c>
    </row>
    <row r="48" spans="19:32" x14ac:dyDescent="0.25">
      <c r="S48" s="119" t="s">
        <v>41</v>
      </c>
      <c r="T48" s="119"/>
      <c r="U48" s="116"/>
      <c r="V48" s="116">
        <v>11</v>
      </c>
      <c r="W48" s="116">
        <v>14</v>
      </c>
      <c r="X48" s="116">
        <v>35</v>
      </c>
      <c r="Y48" s="116">
        <v>45</v>
      </c>
      <c r="Z48" s="116">
        <v>38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28</v>
      </c>
      <c r="W49" s="116">
        <v>31</v>
      </c>
      <c r="X49" s="116">
        <v>59</v>
      </c>
      <c r="Y49" s="116">
        <v>59</v>
      </c>
      <c r="Z49" s="116">
        <v>57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Tiwi Islands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14</v>
      </c>
      <c r="W50" s="116">
        <v>27</v>
      </c>
      <c r="X50" s="116">
        <v>35</v>
      </c>
      <c r="Y50" s="116">
        <v>66</v>
      </c>
      <c r="Z50" s="116">
        <v>57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9</v>
      </c>
      <c r="W51" s="116">
        <v>11</v>
      </c>
      <c r="X51" s="116">
        <v>31</v>
      </c>
      <c r="Y51" s="116">
        <v>49</v>
      </c>
      <c r="Z51" s="116">
        <v>38</v>
      </c>
    </row>
    <row r="52" spans="1:26" ht="15" customHeight="1" x14ac:dyDescent="0.25">
      <c r="S52" s="119" t="s">
        <v>45</v>
      </c>
      <c r="T52" s="119"/>
      <c r="U52" s="116"/>
      <c r="V52" s="116">
        <v>21</v>
      </c>
      <c r="W52" s="116">
        <v>16</v>
      </c>
      <c r="X52" s="116">
        <v>26</v>
      </c>
      <c r="Y52" s="116">
        <v>33</v>
      </c>
      <c r="Z52" s="116">
        <v>33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15</v>
      </c>
      <c r="W53" s="116">
        <v>13</v>
      </c>
      <c r="X53" s="116">
        <v>20</v>
      </c>
      <c r="Y53" s="116">
        <v>27</v>
      </c>
      <c r="Z53" s="116">
        <v>30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13</v>
      </c>
      <c r="W54" s="116">
        <v>7</v>
      </c>
      <c r="X54" s="116">
        <v>15</v>
      </c>
      <c r="Y54" s="116">
        <v>28</v>
      </c>
      <c r="Z54" s="116">
        <v>32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7</v>
      </c>
      <c r="W55" s="116">
        <v>16</v>
      </c>
      <c r="X55" s="116">
        <v>18</v>
      </c>
      <c r="Y55" s="116">
        <v>21</v>
      </c>
      <c r="Z55" s="116">
        <v>14</v>
      </c>
    </row>
    <row r="56" spans="1:26" ht="15" customHeight="1" x14ac:dyDescent="0.25">
      <c r="S56" s="119" t="s">
        <v>49</v>
      </c>
      <c r="T56" s="119"/>
      <c r="U56" s="116"/>
      <c r="V56" s="116">
        <v>3</v>
      </c>
      <c r="W56" s="116">
        <v>4</v>
      </c>
      <c r="X56" s="116">
        <v>5</v>
      </c>
      <c r="Y56" s="116">
        <v>11</v>
      </c>
      <c r="Z56" s="116">
        <v>17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8</v>
      </c>
      <c r="Y58" s="116">
        <v>6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145</v>
      </c>
      <c r="W61" s="116">
        <v>174</v>
      </c>
      <c r="X61" s="116">
        <v>288</v>
      </c>
      <c r="Y61" s="116">
        <v>391</v>
      </c>
      <c r="Z61" s="116">
        <v>354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9</v>
      </c>
      <c r="Y64" s="116">
        <v>6</v>
      </c>
      <c r="Z64" s="116">
        <v>0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Tiwi Islands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10</v>
      </c>
      <c r="W65" s="116">
        <v>11</v>
      </c>
      <c r="X65" s="116">
        <v>19</v>
      </c>
      <c r="Y65" s="116">
        <v>16</v>
      </c>
      <c r="Z65" s="116">
        <v>13</v>
      </c>
    </row>
    <row r="66" spans="1:26" x14ac:dyDescent="0.25">
      <c r="S66" s="119" t="s">
        <v>40</v>
      </c>
      <c r="T66" s="119"/>
      <c r="U66" s="116"/>
      <c r="V66" s="116">
        <v>19</v>
      </c>
      <c r="W66" s="116">
        <v>11</v>
      </c>
      <c r="X66" s="116">
        <v>30</v>
      </c>
      <c r="Y66" s="116">
        <v>40</v>
      </c>
      <c r="Z66" s="116">
        <v>31</v>
      </c>
    </row>
    <row r="67" spans="1:26" x14ac:dyDescent="0.25">
      <c r="S67" s="119" t="s">
        <v>41</v>
      </c>
      <c r="T67" s="119"/>
      <c r="U67" s="116"/>
      <c r="V67" s="116">
        <v>16</v>
      </c>
      <c r="W67" s="116">
        <v>20</v>
      </c>
      <c r="X67" s="116">
        <v>34</v>
      </c>
      <c r="Y67" s="116">
        <v>45</v>
      </c>
      <c r="Z67" s="116">
        <v>50</v>
      </c>
    </row>
    <row r="68" spans="1:26" x14ac:dyDescent="0.25">
      <c r="S68" s="119" t="s">
        <v>42</v>
      </c>
      <c r="T68" s="119"/>
      <c r="U68" s="116"/>
      <c r="V68" s="116">
        <v>18</v>
      </c>
      <c r="W68" s="116">
        <v>18</v>
      </c>
      <c r="X68" s="116">
        <v>22</v>
      </c>
      <c r="Y68" s="116">
        <v>45</v>
      </c>
      <c r="Z68" s="116">
        <v>52</v>
      </c>
    </row>
    <row r="69" spans="1:26" x14ac:dyDescent="0.25">
      <c r="S69" s="119" t="s">
        <v>43</v>
      </c>
      <c r="T69" s="119"/>
      <c r="U69" s="116"/>
      <c r="V69" s="116">
        <v>16</v>
      </c>
      <c r="W69" s="116">
        <v>15</v>
      </c>
      <c r="X69" s="116">
        <v>36</v>
      </c>
      <c r="Y69" s="116">
        <v>35</v>
      </c>
      <c r="Z69" s="116">
        <v>42</v>
      </c>
    </row>
    <row r="70" spans="1:26" x14ac:dyDescent="0.25">
      <c r="S70" s="119" t="s">
        <v>44</v>
      </c>
      <c r="T70" s="119"/>
      <c r="U70" s="116"/>
      <c r="V70" s="116">
        <v>18</v>
      </c>
      <c r="W70" s="116">
        <v>11</v>
      </c>
      <c r="X70" s="116">
        <v>23</v>
      </c>
      <c r="Y70" s="116">
        <v>33</v>
      </c>
      <c r="Z70" s="116">
        <v>39</v>
      </c>
    </row>
    <row r="71" spans="1:26" x14ac:dyDescent="0.25">
      <c r="S71" s="119" t="s">
        <v>45</v>
      </c>
      <c r="T71" s="119"/>
      <c r="U71" s="116"/>
      <c r="V71" s="116">
        <v>22</v>
      </c>
      <c r="W71" s="116">
        <v>20</v>
      </c>
      <c r="X71" s="116">
        <v>26</v>
      </c>
      <c r="Y71" s="116">
        <v>37</v>
      </c>
      <c r="Z71" s="116">
        <v>49</v>
      </c>
    </row>
    <row r="72" spans="1:26" x14ac:dyDescent="0.25">
      <c r="S72" s="119" t="s">
        <v>46</v>
      </c>
      <c r="T72" s="119"/>
      <c r="U72" s="116"/>
      <c r="V72" s="116">
        <v>21</v>
      </c>
      <c r="W72" s="116">
        <v>22</v>
      </c>
      <c r="X72" s="116">
        <v>31</v>
      </c>
      <c r="Y72" s="116">
        <v>31</v>
      </c>
      <c r="Z72" s="116">
        <v>31</v>
      </c>
    </row>
    <row r="73" spans="1:26" x14ac:dyDescent="0.25">
      <c r="S73" s="119" t="s">
        <v>47</v>
      </c>
      <c r="T73" s="119"/>
      <c r="U73" s="116"/>
      <c r="V73" s="116">
        <v>14</v>
      </c>
      <c r="W73" s="116">
        <v>13</v>
      </c>
      <c r="X73" s="116">
        <v>20</v>
      </c>
      <c r="Y73" s="116">
        <v>25</v>
      </c>
      <c r="Z73" s="116">
        <v>24</v>
      </c>
    </row>
    <row r="74" spans="1:26" x14ac:dyDescent="0.25">
      <c r="S74" s="119" t="s">
        <v>48</v>
      </c>
      <c r="T74" s="119"/>
      <c r="U74" s="116"/>
      <c r="V74" s="116">
        <v>9</v>
      </c>
      <c r="W74" s="116">
        <v>10</v>
      </c>
      <c r="X74" s="116">
        <v>9</v>
      </c>
      <c r="Y74" s="116">
        <v>19</v>
      </c>
      <c r="Z74" s="116">
        <v>18</v>
      </c>
    </row>
    <row r="75" spans="1:26" x14ac:dyDescent="0.25">
      <c r="S75" s="119" t="s">
        <v>49</v>
      </c>
      <c r="T75" s="119"/>
      <c r="U75" s="116"/>
      <c r="V75" s="116">
        <v>0</v>
      </c>
      <c r="W75" s="116">
        <v>5</v>
      </c>
      <c r="X75" s="116">
        <v>4</v>
      </c>
      <c r="Y75" s="116">
        <v>3</v>
      </c>
      <c r="Z75" s="116">
        <v>6</v>
      </c>
    </row>
    <row r="76" spans="1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154</v>
      </c>
      <c r="W80" s="116">
        <v>153</v>
      </c>
      <c r="X80" s="116">
        <v>260</v>
      </c>
      <c r="Y80" s="116">
        <v>331</v>
      </c>
      <c r="Z80" s="116">
        <v>350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Tiwi Islands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8</v>
      </c>
      <c r="W83" s="116">
        <v>6</v>
      </c>
      <c r="X83" s="116">
        <v>13</v>
      </c>
      <c r="Y83" s="116">
        <v>12</v>
      </c>
      <c r="Z83" s="116">
        <v>16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6</v>
      </c>
      <c r="W84" s="116">
        <v>10</v>
      </c>
      <c r="X84" s="116">
        <v>26</v>
      </c>
      <c r="Y84" s="116">
        <v>30</v>
      </c>
      <c r="Z84" s="116">
        <v>25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14</v>
      </c>
      <c r="W85" s="116">
        <v>20</v>
      </c>
      <c r="X85" s="116">
        <v>29</v>
      </c>
      <c r="Y85" s="116">
        <v>28</v>
      </c>
      <c r="Z85" s="116">
        <v>33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700</v>
      </c>
      <c r="D86" s="100">
        <f t="shared" ref="D86:D91" si="4">AD4</f>
        <v>-3.18118948824343E-2</v>
      </c>
      <c r="E86" s="101">
        <f t="shared" ref="E86:E91" si="5">AD4</f>
        <v>-3.18118948824343E-2</v>
      </c>
      <c r="F86" s="100">
        <f t="shared" ref="F86:F91" si="6">AF4</f>
        <v>1.3648648648648649</v>
      </c>
      <c r="G86" s="101">
        <f t="shared" ref="G86:G91" si="7">AF4</f>
        <v>1.3648648648648649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26</v>
      </c>
      <c r="W86" s="116">
        <v>29</v>
      </c>
      <c r="X86" s="116">
        <v>36</v>
      </c>
      <c r="Y86" s="116">
        <v>64</v>
      </c>
      <c r="Z86" s="116">
        <v>56</v>
      </c>
    </row>
    <row r="87" spans="1:30" ht="15" customHeight="1" x14ac:dyDescent="0.25">
      <c r="A87" s="102" t="s">
        <v>4</v>
      </c>
      <c r="B87" s="51"/>
      <c r="C87" s="62" t="str">
        <f t="shared" si="3"/>
        <v>353</v>
      </c>
      <c r="D87" s="100">
        <f t="shared" si="4"/>
        <v>-9.4871794871794868E-2</v>
      </c>
      <c r="E87" s="101">
        <f t="shared" si="5"/>
        <v>-9.4871794871794868E-2</v>
      </c>
      <c r="F87" s="100">
        <f t="shared" si="6"/>
        <v>1.5035460992907801</v>
      </c>
      <c r="G87" s="101">
        <f t="shared" si="7"/>
        <v>1.5035460992907801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10</v>
      </c>
      <c r="W87" s="116">
        <v>3</v>
      </c>
      <c r="X87" s="116">
        <v>4</v>
      </c>
      <c r="Y87" s="116">
        <v>5</v>
      </c>
      <c r="Z87" s="116">
        <v>3</v>
      </c>
    </row>
    <row r="88" spans="1:30" ht="15" customHeight="1" x14ac:dyDescent="0.25">
      <c r="A88" s="102" t="s">
        <v>5</v>
      </c>
      <c r="B88" s="51"/>
      <c r="C88" s="62" t="str">
        <f t="shared" si="3"/>
        <v>350</v>
      </c>
      <c r="D88" s="100">
        <f t="shared" si="4"/>
        <v>5.1051051051051122E-2</v>
      </c>
      <c r="E88" s="101">
        <f t="shared" si="5"/>
        <v>5.1051051051051122E-2</v>
      </c>
      <c r="F88" s="100">
        <f t="shared" si="6"/>
        <v>1.2012578616352201</v>
      </c>
      <c r="G88" s="101">
        <f t="shared" si="7"/>
        <v>1.2012578616352201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5</v>
      </c>
      <c r="W88" s="116">
        <v>0</v>
      </c>
      <c r="X88" s="116">
        <v>0</v>
      </c>
      <c r="Y88" s="116">
        <v>3</v>
      </c>
      <c r="Z88" s="116">
        <v>4</v>
      </c>
    </row>
    <row r="89" spans="1:30" ht="15" customHeight="1" x14ac:dyDescent="0.25">
      <c r="A89" s="51" t="s">
        <v>6</v>
      </c>
      <c r="B89" s="51"/>
      <c r="C89" s="62" t="str">
        <f t="shared" si="3"/>
        <v>505</v>
      </c>
      <c r="D89" s="100">
        <f t="shared" si="4"/>
        <v>-3.4416826003824119E-2</v>
      </c>
      <c r="E89" s="101">
        <f t="shared" si="5"/>
        <v>-3.4416826003824119E-2</v>
      </c>
      <c r="F89" s="100">
        <f t="shared" si="6"/>
        <v>1.3165137614678901</v>
      </c>
      <c r="G89" s="101">
        <f t="shared" si="7"/>
        <v>1.3165137614678901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0</v>
      </c>
      <c r="W89" s="116">
        <v>7</v>
      </c>
      <c r="X89" s="116">
        <v>5</v>
      </c>
      <c r="Y89" s="116">
        <v>9</v>
      </c>
      <c r="Z89" s="116">
        <v>11</v>
      </c>
    </row>
    <row r="90" spans="1:30" ht="15" customHeight="1" x14ac:dyDescent="0.25">
      <c r="A90" s="51" t="s">
        <v>100</v>
      </c>
      <c r="B90" s="51"/>
      <c r="C90" s="62" t="str">
        <f t="shared" si="3"/>
        <v>$25,975</v>
      </c>
      <c r="D90" s="100">
        <f t="shared" si="4"/>
        <v>-0.10062532460787366</v>
      </c>
      <c r="E90" s="101">
        <f t="shared" si="5"/>
        <v>-0.10062532460787366</v>
      </c>
      <c r="F90" s="100">
        <f t="shared" si="6"/>
        <v>-0.18970426753181935</v>
      </c>
      <c r="G90" s="101">
        <f t="shared" si="7"/>
        <v>-0.18970426753181935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7</v>
      </c>
      <c r="W90" s="116">
        <v>23</v>
      </c>
      <c r="X90" s="116">
        <v>30</v>
      </c>
      <c r="Y90" s="116">
        <v>56</v>
      </c>
      <c r="Z90" s="116">
        <v>37</v>
      </c>
    </row>
    <row r="91" spans="1:30" ht="15" customHeight="1" x14ac:dyDescent="0.25">
      <c r="A91" s="51" t="s">
        <v>7</v>
      </c>
      <c r="B91" s="51"/>
      <c r="C91" s="62" t="str">
        <f t="shared" si="3"/>
        <v>$19.2 mil</v>
      </c>
      <c r="D91" s="100">
        <f t="shared" si="4"/>
        <v>2.8476858866336441E-2</v>
      </c>
      <c r="E91" s="101">
        <f t="shared" si="5"/>
        <v>2.8476858866336441E-2</v>
      </c>
      <c r="F91" s="100">
        <f t="shared" si="6"/>
        <v>1.290275401331519</v>
      </c>
      <c r="G91" s="101">
        <f t="shared" si="7"/>
        <v>1.290275401331519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109</v>
      </c>
      <c r="W91" s="116">
        <v>128</v>
      </c>
      <c r="X91" s="116">
        <v>207</v>
      </c>
      <c r="Y91" s="116">
        <v>267</v>
      </c>
      <c r="Z91" s="116">
        <v>244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9</v>
      </c>
      <c r="W93" s="116">
        <v>10</v>
      </c>
      <c r="X93" s="116">
        <v>5</v>
      </c>
      <c r="Y93" s="116">
        <v>8</v>
      </c>
      <c r="Z93" s="116">
        <v>6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19</v>
      </c>
      <c r="W94" s="116">
        <v>16</v>
      </c>
      <c r="X94" s="116">
        <v>26</v>
      </c>
      <c r="Y94" s="116">
        <v>36</v>
      </c>
      <c r="Z94" s="116">
        <v>43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0</v>
      </c>
      <c r="W95" s="116">
        <v>0</v>
      </c>
      <c r="X95" s="116">
        <v>0</v>
      </c>
      <c r="Y95" s="116">
        <v>0</v>
      </c>
      <c r="Z95" s="116">
        <v>3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36</v>
      </c>
      <c r="W96" s="116">
        <v>36</v>
      </c>
      <c r="X96" s="116">
        <v>59</v>
      </c>
      <c r="Y96" s="116">
        <v>86</v>
      </c>
      <c r="Z96" s="116">
        <v>85</v>
      </c>
    </row>
    <row r="97" spans="1:32" ht="15" customHeight="1" x14ac:dyDescent="0.25">
      <c r="S97" s="119" t="s">
        <v>132</v>
      </c>
      <c r="T97" s="119"/>
      <c r="U97" s="116"/>
      <c r="V97" s="116">
        <v>19</v>
      </c>
      <c r="W97" s="116">
        <v>26</v>
      </c>
      <c r="X97" s="116">
        <v>25</v>
      </c>
      <c r="Y97" s="116">
        <v>28</v>
      </c>
      <c r="Z97" s="116">
        <v>32</v>
      </c>
    </row>
    <row r="98" spans="1:32" ht="15" customHeight="1" x14ac:dyDescent="0.25">
      <c r="S98" s="119" t="s">
        <v>133</v>
      </c>
      <c r="T98" s="119"/>
      <c r="U98" s="116"/>
      <c r="V98" s="116">
        <v>8</v>
      </c>
      <c r="W98" s="116">
        <v>6</v>
      </c>
      <c r="X98" s="116">
        <v>13</v>
      </c>
      <c r="Y98" s="116">
        <v>18</v>
      </c>
      <c r="Z98" s="116">
        <v>19</v>
      </c>
    </row>
    <row r="99" spans="1:32" ht="15" customHeight="1" x14ac:dyDescent="0.25">
      <c r="S99" s="119" t="s">
        <v>134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ht="15" customHeight="1" x14ac:dyDescent="0.25">
      <c r="S100" s="119" t="s">
        <v>59</v>
      </c>
      <c r="T100" s="119"/>
      <c r="U100" s="116"/>
      <c r="V100" s="116">
        <v>7</v>
      </c>
      <c r="W100" s="116">
        <v>0</v>
      </c>
      <c r="X100" s="116">
        <v>4</v>
      </c>
      <c r="Y100" s="116">
        <v>8</v>
      </c>
      <c r="Z100" s="116">
        <v>7</v>
      </c>
    </row>
    <row r="101" spans="1:32" x14ac:dyDescent="0.25">
      <c r="A101" s="19"/>
      <c r="S101" s="122" t="s">
        <v>54</v>
      </c>
      <c r="T101" s="122"/>
      <c r="U101" s="116"/>
      <c r="V101" s="116">
        <v>114</v>
      </c>
      <c r="W101" s="116">
        <v>114</v>
      </c>
      <c r="X101" s="116">
        <v>197</v>
      </c>
      <c r="Y101" s="116">
        <v>254</v>
      </c>
      <c r="Z101" s="116">
        <v>263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83</v>
      </c>
      <c r="W104" s="116">
        <v>115</v>
      </c>
      <c r="X104" s="116">
        <v>241</v>
      </c>
      <c r="Y104" s="116">
        <v>305</v>
      </c>
      <c r="Z104" s="116">
        <v>273</v>
      </c>
      <c r="AB104" s="113" t="str">
        <f>TEXT(Z104,"###,###")</f>
        <v>273</v>
      </c>
      <c r="AD104" s="134">
        <f>Z104/($Z$4)*100</f>
        <v>39</v>
      </c>
      <c r="AF104" s="113"/>
    </row>
    <row r="105" spans="1:32" x14ac:dyDescent="0.25">
      <c r="S105" s="119" t="s">
        <v>18</v>
      </c>
      <c r="T105" s="119"/>
      <c r="U105" s="116"/>
      <c r="V105" s="116">
        <v>192</v>
      </c>
      <c r="W105" s="116">
        <v>188</v>
      </c>
      <c r="X105" s="116">
        <v>276</v>
      </c>
      <c r="Y105" s="116">
        <v>411</v>
      </c>
      <c r="Z105" s="116">
        <v>414</v>
      </c>
      <c r="AB105" s="113" t="str">
        <f>TEXT(Z105,"###,###")</f>
        <v>414</v>
      </c>
      <c r="AD105" s="134">
        <f>Z105/($Z$4)*100</f>
        <v>59.142857142857139</v>
      </c>
      <c r="AF105" s="113"/>
    </row>
    <row r="106" spans="1:32" x14ac:dyDescent="0.25">
      <c r="S106" s="122" t="s">
        <v>54</v>
      </c>
      <c r="T106" s="122"/>
      <c r="U106" s="124"/>
      <c r="V106" s="124">
        <v>275</v>
      </c>
      <c r="W106" s="124">
        <v>303</v>
      </c>
      <c r="X106" s="124">
        <v>517</v>
      </c>
      <c r="Y106" s="124">
        <v>716</v>
      </c>
      <c r="Z106" s="124">
        <v>687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</v>
      </c>
      <c r="W108" s="116">
        <v>6</v>
      </c>
      <c r="X108" s="116">
        <v>12</v>
      </c>
      <c r="Y108" s="116">
        <v>16</v>
      </c>
      <c r="Z108" s="116">
        <v>17</v>
      </c>
      <c r="AB108" s="113" t="str">
        <f>TEXT(Z108,"###,###")</f>
        <v>17</v>
      </c>
      <c r="AD108" s="134">
        <f>Z108/($Z$4)*100</f>
        <v>2.4285714285714284</v>
      </c>
      <c r="AF108" s="113"/>
    </row>
    <row r="109" spans="1:32" x14ac:dyDescent="0.25">
      <c r="S109" s="119" t="s">
        <v>21</v>
      </c>
      <c r="T109" s="119"/>
      <c r="U109" s="116"/>
      <c r="V109" s="116">
        <v>26</v>
      </c>
      <c r="W109" s="116">
        <v>35</v>
      </c>
      <c r="X109" s="116">
        <v>77</v>
      </c>
      <c r="Y109" s="116">
        <v>122</v>
      </c>
      <c r="Z109" s="116">
        <v>91</v>
      </c>
      <c r="AB109" s="113" t="str">
        <f>TEXT(Z109,"###,###")</f>
        <v>91</v>
      </c>
      <c r="AD109" s="134">
        <f>Z109/($Z$4)*100</f>
        <v>13</v>
      </c>
      <c r="AF109" s="113"/>
    </row>
    <row r="110" spans="1:32" x14ac:dyDescent="0.25">
      <c r="S110" s="119" t="s">
        <v>22</v>
      </c>
      <c r="T110" s="119"/>
      <c r="U110" s="116"/>
      <c r="V110" s="116">
        <v>101</v>
      </c>
      <c r="W110" s="116">
        <v>187</v>
      </c>
      <c r="X110" s="116">
        <v>338</v>
      </c>
      <c r="Y110" s="116">
        <v>443</v>
      </c>
      <c r="Z110" s="116">
        <v>431</v>
      </c>
      <c r="AB110" s="113" t="str">
        <f>TEXT(Z110,"###,###")</f>
        <v>431</v>
      </c>
      <c r="AD110" s="134">
        <f>Z110/($Z$4)*100</f>
        <v>61.571428571428577</v>
      </c>
      <c r="AF110" s="113"/>
    </row>
    <row r="111" spans="1:32" x14ac:dyDescent="0.25">
      <c r="S111" s="119" t="s">
        <v>23</v>
      </c>
      <c r="T111" s="119"/>
      <c r="U111" s="116"/>
      <c r="V111" s="116">
        <v>144</v>
      </c>
      <c r="W111" s="116">
        <v>78</v>
      </c>
      <c r="X111" s="116">
        <v>88</v>
      </c>
      <c r="Y111" s="116">
        <v>138</v>
      </c>
      <c r="Z111" s="116">
        <v>148</v>
      </c>
      <c r="AB111" s="113" t="str">
        <f>TEXT(Z111,"###,###")</f>
        <v>148</v>
      </c>
      <c r="AD111" s="134">
        <f>Z111/($Z$4)*100</f>
        <v>21.142857142857142</v>
      </c>
      <c r="AF111" s="113"/>
    </row>
    <row r="112" spans="1:32" x14ac:dyDescent="0.25">
      <c r="S112" s="122" t="s">
        <v>54</v>
      </c>
      <c r="T112" s="122"/>
      <c r="U112" s="116"/>
      <c r="V112" s="116">
        <v>301</v>
      </c>
      <c r="W112" s="116">
        <v>327</v>
      </c>
      <c r="X112" s="116">
        <v>554</v>
      </c>
      <c r="Y112" s="116">
        <v>723</v>
      </c>
      <c r="Z112" s="116">
        <v>699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40.1</v>
      </c>
      <c r="W118" s="135">
        <v>40.71</v>
      </c>
      <c r="X118" s="135">
        <v>38.64</v>
      </c>
      <c r="Y118" s="135">
        <v>39.15</v>
      </c>
      <c r="Z118" s="135">
        <v>39.9</v>
      </c>
      <c r="AB118" s="113" t="str">
        <f>TEXT(Z118,"##.0")</f>
        <v>39.9</v>
      </c>
    </row>
    <row r="120" spans="19:32" x14ac:dyDescent="0.25">
      <c r="S120" s="105" t="s">
        <v>102</v>
      </c>
      <c r="T120" s="116"/>
      <c r="U120" s="116"/>
      <c r="V120" s="116">
        <v>214</v>
      </c>
      <c r="W120" s="116">
        <v>240</v>
      </c>
      <c r="X120" s="116">
        <v>394</v>
      </c>
      <c r="Y120" s="116">
        <v>513</v>
      </c>
      <c r="Z120" s="116">
        <v>496</v>
      </c>
      <c r="AB120" s="113" t="str">
        <f>TEXT(Z120,"###,###")</f>
        <v>496</v>
      </c>
    </row>
    <row r="121" spans="19:32" x14ac:dyDescent="0.25">
      <c r="S121" s="105" t="s">
        <v>103</v>
      </c>
      <c r="T121" s="116"/>
      <c r="U121" s="116"/>
      <c r="V121" s="116">
        <v>0</v>
      </c>
      <c r="W121" s="116">
        <v>0</v>
      </c>
      <c r="X121" s="116">
        <v>0</v>
      </c>
      <c r="Y121" s="116">
        <v>0</v>
      </c>
      <c r="Z121" s="116">
        <v>0</v>
      </c>
      <c r="AB121" s="113" t="str">
        <f>TEXT(Z121,"###,###")</f>
        <v/>
      </c>
    </row>
    <row r="122" spans="19:32" x14ac:dyDescent="0.25">
      <c r="S122" s="105" t="s">
        <v>104</v>
      </c>
      <c r="T122" s="116"/>
      <c r="U122" s="116"/>
      <c r="V122" s="116">
        <v>0</v>
      </c>
      <c r="W122" s="116">
        <v>0</v>
      </c>
      <c r="X122" s="116">
        <v>6</v>
      </c>
      <c r="Y122" s="116">
        <v>10</v>
      </c>
      <c r="Z122" s="116">
        <v>10</v>
      </c>
      <c r="AB122" s="113" t="str">
        <f>TEXT(Z122,"###,###")</f>
        <v>10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214</v>
      </c>
      <c r="W124" s="116">
        <v>240</v>
      </c>
      <c r="X124" s="116">
        <v>400</v>
      </c>
      <c r="Y124" s="116">
        <v>523</v>
      </c>
      <c r="Z124" s="116">
        <v>506</v>
      </c>
      <c r="AB124" s="113" t="str">
        <f>TEXT(Z124,"###,###")</f>
        <v>506</v>
      </c>
      <c r="AD124" s="131">
        <f>Z124/$Z$7*100</f>
        <v>100.19801980198019</v>
      </c>
    </row>
    <row r="125" spans="19:32" x14ac:dyDescent="0.25">
      <c r="S125" s="105" t="s">
        <v>106</v>
      </c>
      <c r="T125" s="116"/>
      <c r="U125" s="116"/>
      <c r="V125" s="116">
        <v>0</v>
      </c>
      <c r="W125" s="116">
        <v>0</v>
      </c>
      <c r="X125" s="116">
        <v>6</v>
      </c>
      <c r="Y125" s="116">
        <v>10</v>
      </c>
      <c r="Z125" s="116">
        <v>10</v>
      </c>
      <c r="AB125" s="113" t="str">
        <f>TEXT(Z125,"###,###")</f>
        <v>10</v>
      </c>
      <c r="AD125" s="131">
        <f>Z125/$Z$7*100</f>
        <v>1.9801980198019802</v>
      </c>
    </row>
    <row r="127" spans="19:32" x14ac:dyDescent="0.25">
      <c r="S127" s="105" t="s">
        <v>107</v>
      </c>
      <c r="T127" s="116"/>
      <c r="U127" s="116"/>
      <c r="V127" s="116">
        <v>104</v>
      </c>
      <c r="W127" s="116">
        <v>128</v>
      </c>
      <c r="X127" s="116">
        <v>204</v>
      </c>
      <c r="Y127" s="116">
        <v>269</v>
      </c>
      <c r="Z127" s="116">
        <v>248</v>
      </c>
      <c r="AB127" s="113" t="str">
        <f>TEXT(Z127,"###,###")</f>
        <v>248</v>
      </c>
      <c r="AD127" s="131">
        <f>Z127/$Z$7*100</f>
        <v>49.10891089108911</v>
      </c>
    </row>
    <row r="128" spans="19:32" x14ac:dyDescent="0.25">
      <c r="S128" s="105" t="s">
        <v>108</v>
      </c>
      <c r="T128" s="116"/>
      <c r="U128" s="116"/>
      <c r="V128" s="116">
        <v>115</v>
      </c>
      <c r="W128" s="116">
        <v>114</v>
      </c>
      <c r="X128" s="116">
        <v>195</v>
      </c>
      <c r="Y128" s="116">
        <v>257</v>
      </c>
      <c r="Z128" s="116">
        <v>262</v>
      </c>
      <c r="AB128" s="113" t="str">
        <f>TEXT(Z128,"###,###")</f>
        <v>262</v>
      </c>
      <c r="AD128" s="131">
        <f>Z128/$Z$7*100</f>
        <v>51.881188118811885</v>
      </c>
    </row>
    <row r="130" spans="19:20" x14ac:dyDescent="0.25">
      <c r="S130" s="105" t="s">
        <v>161</v>
      </c>
      <c r="T130" s="131">
        <v>98.21782178217822</v>
      </c>
    </row>
    <row r="131" spans="19:20" x14ac:dyDescent="0.25">
      <c r="S131" s="105" t="s">
        <v>162</v>
      </c>
      <c r="T131" s="131">
        <v>0</v>
      </c>
    </row>
    <row r="132" spans="19:20" x14ac:dyDescent="0.25">
      <c r="S132" s="105" t="s">
        <v>163</v>
      </c>
      <c r="T132" s="131">
        <v>1.9801980198019802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44DD86A-4980-4199-B5DC-2183D2A6E4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2306241-B328-4296-A5E1-B06B38B9E7F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7989A74-8B18-486E-A8B7-1D345CD747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6BA602D-5C0C-48BD-BC53-418768FFFD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5462-B08A-416E-B8F1-4042805F013F}">
  <sheetPr codeName="Sheet7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123</v>
      </c>
      <c r="T1" s="103"/>
      <c r="U1" s="103"/>
      <c r="V1" s="103"/>
      <c r="W1" s="103"/>
      <c r="X1" s="103"/>
      <c r="Y1" s="104" t="s">
        <v>151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123</v>
      </c>
      <c r="Y3" s="109" t="s">
        <v>151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13.14 Victoria Daly,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533</v>
      </c>
      <c r="W4" s="112">
        <v>860</v>
      </c>
      <c r="X4" s="112">
        <v>1113</v>
      </c>
      <c r="Y4" s="112">
        <v>942</v>
      </c>
      <c r="Z4" s="112">
        <v>1082</v>
      </c>
      <c r="AB4" s="113" t="str">
        <f>TEXT(Z4,"###,###")</f>
        <v>1,082</v>
      </c>
      <c r="AD4" s="114">
        <f>Z4/Y4-1</f>
        <v>0.14861995753715496</v>
      </c>
      <c r="AF4" s="114">
        <f>Z4/V4-1</f>
        <v>1.0300187617260788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299</v>
      </c>
      <c r="W5" s="112">
        <v>428</v>
      </c>
      <c r="X5" s="112">
        <v>606</v>
      </c>
      <c r="Y5" s="112">
        <v>470</v>
      </c>
      <c r="Z5" s="112">
        <v>568</v>
      </c>
      <c r="AB5" s="113" t="str">
        <f>TEXT(Z5,"###,###")</f>
        <v>568</v>
      </c>
      <c r="AD5" s="114">
        <f t="shared" ref="AD5:AD9" si="0">Z5/Y5-1</f>
        <v>0.20851063829787231</v>
      </c>
      <c r="AF5" s="114">
        <f t="shared" ref="AF5:AF9" si="1">Z5/V5-1</f>
        <v>0.89966555183946495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235</v>
      </c>
      <c r="W6" s="112">
        <v>432</v>
      </c>
      <c r="X6" s="112">
        <v>509</v>
      </c>
      <c r="Y6" s="112">
        <v>473</v>
      </c>
      <c r="Z6" s="112">
        <v>510</v>
      </c>
      <c r="AB6" s="113" t="str">
        <f>TEXT(Z6,"###,###")</f>
        <v>510</v>
      </c>
      <c r="AD6" s="114">
        <f t="shared" si="0"/>
        <v>7.8224101479915431E-2</v>
      </c>
      <c r="AF6" s="114">
        <f t="shared" si="1"/>
        <v>1.1702127659574466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354</v>
      </c>
      <c r="W7" s="112">
        <v>565</v>
      </c>
      <c r="X7" s="112">
        <v>737</v>
      </c>
      <c r="Y7" s="112">
        <v>630</v>
      </c>
      <c r="Z7" s="112">
        <v>753</v>
      </c>
      <c r="AB7" s="113" t="str">
        <f>TEXT(Z7,"###,###")</f>
        <v>753</v>
      </c>
      <c r="AD7" s="114">
        <f t="shared" si="0"/>
        <v>0.19523809523809521</v>
      </c>
      <c r="AF7" s="114">
        <f t="shared" si="1"/>
        <v>1.1271186440677967</v>
      </c>
    </row>
    <row r="8" spans="1:32" ht="17.25" customHeight="1" x14ac:dyDescent="0.25">
      <c r="A8" s="68" t="s">
        <v>13</v>
      </c>
      <c r="B8" s="69"/>
      <c r="C8" s="31"/>
      <c r="D8" s="70" t="str">
        <f>AB4</f>
        <v>1,082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753</v>
      </c>
      <c r="P8" s="71"/>
      <c r="S8" s="111" t="s">
        <v>86</v>
      </c>
      <c r="T8" s="112"/>
      <c r="U8" s="112"/>
      <c r="V8" s="112">
        <v>35288</v>
      </c>
      <c r="W8" s="112">
        <v>32243.88</v>
      </c>
      <c r="X8" s="112">
        <v>27062</v>
      </c>
      <c r="Y8" s="112">
        <v>32637.78</v>
      </c>
      <c r="Z8" s="112">
        <v>27509.63</v>
      </c>
      <c r="AB8" s="113" t="str">
        <f>TEXT(Z8,"$###,###")</f>
        <v>$27,510</v>
      </c>
      <c r="AD8" s="114">
        <f t="shared" si="0"/>
        <v>-0.15712312540865214</v>
      </c>
      <c r="AF8" s="114">
        <f t="shared" si="1"/>
        <v>-0.2204253570618907</v>
      </c>
    </row>
    <row r="9" spans="1:32" x14ac:dyDescent="0.25">
      <c r="A9" s="32" t="s">
        <v>15</v>
      </c>
      <c r="B9" s="75"/>
      <c r="C9" s="76"/>
      <c r="D9" s="77">
        <f>AD104</f>
        <v>55.730129390018476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53.652058432934922</v>
      </c>
      <c r="P9" s="78" t="s">
        <v>87</v>
      </c>
      <c r="S9" s="111" t="s">
        <v>7</v>
      </c>
      <c r="T9" s="112"/>
      <c r="U9" s="112"/>
      <c r="V9" s="112">
        <v>16435298</v>
      </c>
      <c r="W9" s="112">
        <v>22757571</v>
      </c>
      <c r="X9" s="112">
        <v>25899084</v>
      </c>
      <c r="Y9" s="112">
        <v>24599427</v>
      </c>
      <c r="Z9" s="112">
        <v>28746305</v>
      </c>
      <c r="AB9" s="113" t="str">
        <f>TEXT(Z9/1000000,"$#,###.0")&amp;" mil"</f>
        <v>$28.7 mil</v>
      </c>
      <c r="AD9" s="114">
        <f t="shared" si="0"/>
        <v>0.16857620301481013</v>
      </c>
      <c r="AF9" s="114">
        <f t="shared" si="1"/>
        <v>0.74905894617791535</v>
      </c>
    </row>
    <row r="10" spans="1:32" x14ac:dyDescent="0.25">
      <c r="A10" s="32" t="s">
        <v>18</v>
      </c>
      <c r="B10" s="75"/>
      <c r="C10" s="76"/>
      <c r="D10" s="77">
        <f>AD105</f>
        <v>38.909426987060996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46.082337317397077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93.227091633466131</v>
      </c>
      <c r="P11" s="78" t="s">
        <v>87</v>
      </c>
      <c r="S11" s="111" t="s">
        <v>30</v>
      </c>
      <c r="T11" s="116"/>
      <c r="U11" s="116"/>
      <c r="V11" s="116">
        <v>498</v>
      </c>
      <c r="W11" s="116">
        <v>820</v>
      </c>
      <c r="X11" s="116">
        <v>1054</v>
      </c>
      <c r="Y11" s="116">
        <v>895</v>
      </c>
      <c r="Z11" s="116">
        <v>1027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2.788844621513944</v>
      </c>
      <c r="P12" s="78" t="s">
        <v>87</v>
      </c>
      <c r="S12" s="111" t="s">
        <v>31</v>
      </c>
      <c r="T12" s="116"/>
      <c r="U12" s="116"/>
      <c r="V12" s="116">
        <v>37</v>
      </c>
      <c r="W12" s="116">
        <v>40</v>
      </c>
      <c r="X12" s="116">
        <v>59</v>
      </c>
      <c r="Y12" s="116">
        <v>50</v>
      </c>
      <c r="Z12" s="116">
        <v>51</v>
      </c>
    </row>
    <row r="13" spans="1:32" ht="15" customHeight="1" x14ac:dyDescent="0.25">
      <c r="A13" s="32" t="s">
        <v>20</v>
      </c>
      <c r="B13" s="76"/>
      <c r="C13" s="76"/>
      <c r="D13" s="77">
        <f>AD108</f>
        <v>9.7966728280961188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4.6480743691899074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16.913123844731977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40.0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31.700554528650649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20.789473684210527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123</v>
      </c>
      <c r="Z15" s="116">
        <v>131</v>
      </c>
      <c r="AB15" s="121">
        <f t="shared" ref="AB15:AB34" si="2">IF(Z15="np",0,Z15/$Z$34)</f>
        <v>0.12163416898792943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36.22920517560074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79.21052631578948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18</v>
      </c>
      <c r="Z16" s="116">
        <v>36</v>
      </c>
      <c r="AB16" s="121">
        <f t="shared" si="2"/>
        <v>3.3426183844011144E-2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16</v>
      </c>
      <c r="Z17" s="116">
        <v>16</v>
      </c>
      <c r="AB17" s="121">
        <f t="shared" si="2"/>
        <v>1.4856081708449397E-2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7</v>
      </c>
      <c r="Z18" s="116">
        <v>7</v>
      </c>
      <c r="AB18" s="121">
        <f t="shared" si="2"/>
        <v>6.4995357474466105E-3</v>
      </c>
    </row>
    <row r="19" spans="1:28" x14ac:dyDescent="0.25">
      <c r="A19" s="67" t="str">
        <f>$S$1&amp;" ("&amp;$V$2&amp;" to "&amp;$Z$2&amp;")"</f>
        <v>Victoria Daly (2015-16 to 2019-20)</v>
      </c>
      <c r="B19" s="67"/>
      <c r="C19" s="67"/>
      <c r="D19" s="67"/>
      <c r="E19" s="67"/>
      <c r="F19" s="67"/>
      <c r="G19" s="67" t="str">
        <f>$S$1&amp;" ("&amp;$V$2&amp;" to "&amp;$Z$2&amp;")"</f>
        <v>Victoria Daly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65</v>
      </c>
      <c r="Z19" s="116">
        <v>91</v>
      </c>
      <c r="AB19" s="121">
        <f t="shared" si="2"/>
        <v>8.4493964716805939E-2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6</v>
      </c>
      <c r="Z20" s="116">
        <v>8</v>
      </c>
      <c r="AB20" s="121">
        <f t="shared" si="2"/>
        <v>7.4280408542246983E-3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85</v>
      </c>
      <c r="Z21" s="116">
        <v>63</v>
      </c>
      <c r="AB21" s="121">
        <f t="shared" si="2"/>
        <v>5.8495821727019497E-2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76</v>
      </c>
      <c r="Z22" s="116">
        <v>56</v>
      </c>
      <c r="AB22" s="121">
        <f t="shared" si="2"/>
        <v>5.1996285979572884E-2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9</v>
      </c>
      <c r="Z23" s="116">
        <v>5</v>
      </c>
      <c r="AB23" s="121">
        <f t="shared" si="2"/>
        <v>4.642525533890436E-3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5</v>
      </c>
      <c r="Z25" s="116">
        <v>13</v>
      </c>
      <c r="AB25" s="121">
        <f t="shared" si="2"/>
        <v>1.2070566388115135E-2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13</v>
      </c>
      <c r="Z26" s="116">
        <v>16</v>
      </c>
      <c r="AB26" s="121">
        <f t="shared" si="2"/>
        <v>1.4856081708449397E-2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8</v>
      </c>
      <c r="Z27" s="116">
        <v>24</v>
      </c>
      <c r="AB27" s="121">
        <f t="shared" si="2"/>
        <v>2.2284122562674095E-2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39</v>
      </c>
      <c r="Z28" s="116">
        <v>41</v>
      </c>
      <c r="AB28" s="121">
        <f t="shared" si="2"/>
        <v>3.8068709377901577E-2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173</v>
      </c>
      <c r="Z29" s="116">
        <v>167</v>
      </c>
      <c r="AB29" s="121">
        <f t="shared" si="2"/>
        <v>0.15506035283194058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107</v>
      </c>
      <c r="Z30" s="116">
        <v>137</v>
      </c>
      <c r="AB30" s="121">
        <f t="shared" si="2"/>
        <v>0.12720519962859797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103</v>
      </c>
      <c r="Z31" s="116">
        <v>131</v>
      </c>
      <c r="AB31" s="121">
        <f t="shared" si="2"/>
        <v>0.12163416898792943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7</v>
      </c>
      <c r="Z32" s="116">
        <v>11</v>
      </c>
      <c r="AB32" s="121">
        <f t="shared" si="2"/>
        <v>1.021355617455896E-2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76</v>
      </c>
      <c r="Z33" s="116">
        <v>101</v>
      </c>
      <c r="AB33" s="121">
        <f t="shared" si="2"/>
        <v>9.3779015784586819E-2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943</v>
      </c>
      <c r="Z34" s="124">
        <v>1077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602</v>
      </c>
      <c r="AB37" s="136">
        <f>Z37/Z40*100</f>
        <v>79.21052631578948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158</v>
      </c>
      <c r="AB38" s="136">
        <f>Z38/Z40*100</f>
        <v>20.789473684210527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760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0</v>
      </c>
      <c r="W45" s="116">
        <v>4</v>
      </c>
      <c r="X45" s="116">
        <v>8</v>
      </c>
      <c r="Y45" s="116">
        <v>4</v>
      </c>
      <c r="Z45" s="116">
        <v>3</v>
      </c>
    </row>
    <row r="46" spans="19:32" x14ac:dyDescent="0.25">
      <c r="S46" s="119" t="s">
        <v>39</v>
      </c>
      <c r="T46" s="119"/>
      <c r="U46" s="116"/>
      <c r="V46" s="116">
        <v>19</v>
      </c>
      <c r="W46" s="116">
        <v>22</v>
      </c>
      <c r="X46" s="116">
        <v>19</v>
      </c>
      <c r="Y46" s="116">
        <v>12</v>
      </c>
      <c r="Z46" s="116">
        <v>39</v>
      </c>
    </row>
    <row r="47" spans="19:32" x14ac:dyDescent="0.25">
      <c r="S47" s="119" t="s">
        <v>40</v>
      </c>
      <c r="T47" s="119"/>
      <c r="U47" s="116"/>
      <c r="V47" s="116">
        <v>35</v>
      </c>
      <c r="W47" s="116">
        <v>52</v>
      </c>
      <c r="X47" s="116">
        <v>73</v>
      </c>
      <c r="Y47" s="116">
        <v>60</v>
      </c>
      <c r="Z47" s="116">
        <v>59</v>
      </c>
    </row>
    <row r="48" spans="19:32" x14ac:dyDescent="0.25">
      <c r="S48" s="119" t="s">
        <v>41</v>
      </c>
      <c r="T48" s="119"/>
      <c r="U48" s="116"/>
      <c r="V48" s="116">
        <v>35</v>
      </c>
      <c r="W48" s="116">
        <v>40</v>
      </c>
      <c r="X48" s="116">
        <v>90</v>
      </c>
      <c r="Y48" s="116">
        <v>57</v>
      </c>
      <c r="Z48" s="116">
        <v>74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32</v>
      </c>
      <c r="W49" s="116">
        <v>59</v>
      </c>
      <c r="X49" s="116">
        <v>77</v>
      </c>
      <c r="Y49" s="116">
        <v>71</v>
      </c>
      <c r="Z49" s="116">
        <v>55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Victoria Daly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31</v>
      </c>
      <c r="W50" s="116">
        <v>66</v>
      </c>
      <c r="X50" s="116">
        <v>72</v>
      </c>
      <c r="Y50" s="116">
        <v>53</v>
      </c>
      <c r="Z50" s="116">
        <v>66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29</v>
      </c>
      <c r="W51" s="116">
        <v>27</v>
      </c>
      <c r="X51" s="116">
        <v>52</v>
      </c>
      <c r="Y51" s="116">
        <v>41</v>
      </c>
      <c r="Z51" s="116">
        <v>65</v>
      </c>
    </row>
    <row r="52" spans="1:26" ht="15" customHeight="1" x14ac:dyDescent="0.25">
      <c r="S52" s="119" t="s">
        <v>45</v>
      </c>
      <c r="T52" s="119"/>
      <c r="U52" s="116"/>
      <c r="V52" s="116">
        <v>21</v>
      </c>
      <c r="W52" s="116">
        <v>34</v>
      </c>
      <c r="X52" s="116">
        <v>39</v>
      </c>
      <c r="Y52" s="116">
        <v>27</v>
      </c>
      <c r="Z52" s="116">
        <v>41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37</v>
      </c>
      <c r="W53" s="116">
        <v>36</v>
      </c>
      <c r="X53" s="116">
        <v>36</v>
      </c>
      <c r="Y53" s="116">
        <v>47</v>
      </c>
      <c r="Z53" s="116">
        <v>45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23</v>
      </c>
      <c r="W54" s="116">
        <v>30</v>
      </c>
      <c r="X54" s="116">
        <v>37</v>
      </c>
      <c r="Y54" s="116">
        <v>31</v>
      </c>
      <c r="Z54" s="116">
        <v>40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17</v>
      </c>
      <c r="W55" s="116">
        <v>35</v>
      </c>
      <c r="X55" s="116">
        <v>45</v>
      </c>
      <c r="Y55" s="116">
        <v>42</v>
      </c>
      <c r="Z55" s="116">
        <v>32</v>
      </c>
    </row>
    <row r="56" spans="1:26" ht="15" customHeight="1" x14ac:dyDescent="0.25">
      <c r="S56" s="119" t="s">
        <v>49</v>
      </c>
      <c r="T56" s="119"/>
      <c r="U56" s="116"/>
      <c r="V56" s="116">
        <v>9</v>
      </c>
      <c r="W56" s="116">
        <v>6</v>
      </c>
      <c r="X56" s="116">
        <v>19</v>
      </c>
      <c r="Y56" s="116">
        <v>11</v>
      </c>
      <c r="Z56" s="116">
        <v>22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3</v>
      </c>
      <c r="W57" s="116">
        <v>8</v>
      </c>
      <c r="X57" s="116">
        <v>16</v>
      </c>
      <c r="Y57" s="116">
        <v>4</v>
      </c>
      <c r="Z57" s="116">
        <v>5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2</v>
      </c>
      <c r="Y58" s="116">
        <v>4</v>
      </c>
      <c r="Z58" s="116">
        <v>12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298</v>
      </c>
      <c r="W61" s="116">
        <v>428</v>
      </c>
      <c r="X61" s="116">
        <v>602</v>
      </c>
      <c r="Y61" s="116">
        <v>474</v>
      </c>
      <c r="Z61" s="116">
        <v>574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7</v>
      </c>
      <c r="W64" s="116">
        <v>6</v>
      </c>
      <c r="X64" s="116">
        <v>0</v>
      </c>
      <c r="Y64" s="116">
        <v>8</v>
      </c>
      <c r="Z64" s="116">
        <v>3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Victoria Daly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3</v>
      </c>
      <c r="W65" s="116">
        <v>18</v>
      </c>
      <c r="X65" s="116">
        <v>19</v>
      </c>
      <c r="Y65" s="116">
        <v>25</v>
      </c>
      <c r="Z65" s="116">
        <v>37</v>
      </c>
    </row>
    <row r="66" spans="1:26" x14ac:dyDescent="0.25">
      <c r="S66" s="119" t="s">
        <v>40</v>
      </c>
      <c r="T66" s="119"/>
      <c r="U66" s="116"/>
      <c r="V66" s="116">
        <v>19</v>
      </c>
      <c r="W66" s="116">
        <v>53</v>
      </c>
      <c r="X66" s="116">
        <v>63</v>
      </c>
      <c r="Y66" s="116">
        <v>53</v>
      </c>
      <c r="Z66" s="116">
        <v>66</v>
      </c>
    </row>
    <row r="67" spans="1:26" x14ac:dyDescent="0.25">
      <c r="S67" s="119" t="s">
        <v>41</v>
      </c>
      <c r="T67" s="119"/>
      <c r="U67" s="116"/>
      <c r="V67" s="116">
        <v>29</v>
      </c>
      <c r="W67" s="116">
        <v>75</v>
      </c>
      <c r="X67" s="116">
        <v>102</v>
      </c>
      <c r="Y67" s="116">
        <v>83</v>
      </c>
      <c r="Z67" s="116">
        <v>81</v>
      </c>
    </row>
    <row r="68" spans="1:26" x14ac:dyDescent="0.25">
      <c r="S68" s="119" t="s">
        <v>42</v>
      </c>
      <c r="T68" s="119"/>
      <c r="U68" s="116"/>
      <c r="V68" s="116">
        <v>32</v>
      </c>
      <c r="W68" s="116">
        <v>49</v>
      </c>
      <c r="X68" s="116">
        <v>70</v>
      </c>
      <c r="Y68" s="116">
        <v>62</v>
      </c>
      <c r="Z68" s="116">
        <v>59</v>
      </c>
    </row>
    <row r="69" spans="1:26" x14ac:dyDescent="0.25">
      <c r="S69" s="119" t="s">
        <v>43</v>
      </c>
      <c r="T69" s="119"/>
      <c r="U69" s="116"/>
      <c r="V69" s="116">
        <v>17</v>
      </c>
      <c r="W69" s="116">
        <v>36</v>
      </c>
      <c r="X69" s="116">
        <v>38</v>
      </c>
      <c r="Y69" s="116">
        <v>32</v>
      </c>
      <c r="Z69" s="116">
        <v>40</v>
      </c>
    </row>
    <row r="70" spans="1:26" x14ac:dyDescent="0.25">
      <c r="S70" s="119" t="s">
        <v>44</v>
      </c>
      <c r="T70" s="119"/>
      <c r="U70" s="116"/>
      <c r="V70" s="116">
        <v>32</v>
      </c>
      <c r="W70" s="116">
        <v>32</v>
      </c>
      <c r="X70" s="116">
        <v>41</v>
      </c>
      <c r="Y70" s="116">
        <v>35</v>
      </c>
      <c r="Z70" s="116">
        <v>31</v>
      </c>
    </row>
    <row r="71" spans="1:26" x14ac:dyDescent="0.25">
      <c r="S71" s="119" t="s">
        <v>45</v>
      </c>
      <c r="T71" s="119"/>
      <c r="U71" s="116"/>
      <c r="V71" s="116">
        <v>33</v>
      </c>
      <c r="W71" s="116">
        <v>37</v>
      </c>
      <c r="X71" s="116">
        <v>45</v>
      </c>
      <c r="Y71" s="116">
        <v>45</v>
      </c>
      <c r="Z71" s="116">
        <v>50</v>
      </c>
    </row>
    <row r="72" spans="1:26" x14ac:dyDescent="0.25">
      <c r="S72" s="119" t="s">
        <v>46</v>
      </c>
      <c r="T72" s="119"/>
      <c r="U72" s="116"/>
      <c r="V72" s="116">
        <v>33</v>
      </c>
      <c r="W72" s="116">
        <v>49</v>
      </c>
      <c r="X72" s="116">
        <v>34</v>
      </c>
      <c r="Y72" s="116">
        <v>49</v>
      </c>
      <c r="Z72" s="116">
        <v>45</v>
      </c>
    </row>
    <row r="73" spans="1:26" x14ac:dyDescent="0.25">
      <c r="S73" s="119" t="s">
        <v>47</v>
      </c>
      <c r="T73" s="119"/>
      <c r="U73" s="116"/>
      <c r="V73" s="116">
        <v>29</v>
      </c>
      <c r="W73" s="116">
        <v>45</v>
      </c>
      <c r="X73" s="116">
        <v>38</v>
      </c>
      <c r="Y73" s="116">
        <v>37</v>
      </c>
      <c r="Z73" s="116">
        <v>44</v>
      </c>
    </row>
    <row r="74" spans="1:26" x14ac:dyDescent="0.25">
      <c r="S74" s="119" t="s">
        <v>48</v>
      </c>
      <c r="T74" s="119"/>
      <c r="U74" s="116"/>
      <c r="V74" s="116">
        <v>8</v>
      </c>
      <c r="W74" s="116">
        <v>17</v>
      </c>
      <c r="X74" s="116">
        <v>36</v>
      </c>
      <c r="Y74" s="116">
        <v>34</v>
      </c>
      <c r="Z74" s="116">
        <v>31</v>
      </c>
    </row>
    <row r="75" spans="1:26" x14ac:dyDescent="0.25">
      <c r="S75" s="119" t="s">
        <v>49</v>
      </c>
      <c r="T75" s="119"/>
      <c r="U75" s="116"/>
      <c r="V75" s="116">
        <v>0</v>
      </c>
      <c r="W75" s="116">
        <v>12</v>
      </c>
      <c r="X75" s="116">
        <v>22</v>
      </c>
      <c r="Y75" s="116">
        <v>13</v>
      </c>
      <c r="Z75" s="116">
        <v>16</v>
      </c>
    </row>
    <row r="76" spans="1:26" x14ac:dyDescent="0.25">
      <c r="S76" s="119" t="s">
        <v>50</v>
      </c>
      <c r="T76" s="119"/>
      <c r="U76" s="116"/>
      <c r="V76" s="116">
        <v>5</v>
      </c>
      <c r="W76" s="116">
        <v>0</v>
      </c>
      <c r="X76" s="116">
        <v>0</v>
      </c>
      <c r="Y76" s="116">
        <v>5</v>
      </c>
      <c r="Z76" s="116">
        <v>8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2</v>
      </c>
      <c r="Y77" s="116">
        <v>0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236</v>
      </c>
      <c r="W80" s="116">
        <v>432</v>
      </c>
      <c r="X80" s="116">
        <v>515</v>
      </c>
      <c r="Y80" s="116">
        <v>471</v>
      </c>
      <c r="Z80" s="116">
        <v>511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Victoria Daly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21</v>
      </c>
      <c r="W83" s="116">
        <v>30</v>
      </c>
      <c r="X83" s="116">
        <v>30</v>
      </c>
      <c r="Y83" s="116">
        <v>26</v>
      </c>
      <c r="Z83" s="116">
        <v>26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28</v>
      </c>
      <c r="W84" s="116">
        <v>35</v>
      </c>
      <c r="X84" s="116">
        <v>41</v>
      </c>
      <c r="Y84" s="116">
        <v>40</v>
      </c>
      <c r="Z84" s="116">
        <v>57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24</v>
      </c>
      <c r="W85" s="116">
        <v>37</v>
      </c>
      <c r="X85" s="116">
        <v>35</v>
      </c>
      <c r="Y85" s="116">
        <v>36</v>
      </c>
      <c r="Z85" s="116">
        <v>40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1,082</v>
      </c>
      <c r="D86" s="100">
        <f t="shared" ref="D86:D91" si="4">AD4</f>
        <v>0.14861995753715496</v>
      </c>
      <c r="E86" s="101">
        <f t="shared" ref="E86:E91" si="5">AD4</f>
        <v>0.14861995753715496</v>
      </c>
      <c r="F86" s="100">
        <f t="shared" ref="F86:F91" si="6">AF4</f>
        <v>1.0300187617260788</v>
      </c>
      <c r="G86" s="101">
        <f t="shared" ref="G86:G91" si="7">AF4</f>
        <v>1.0300187617260788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20</v>
      </c>
      <c r="W86" s="116">
        <v>39</v>
      </c>
      <c r="X86" s="116">
        <v>45</v>
      </c>
      <c r="Y86" s="116">
        <v>29</v>
      </c>
      <c r="Z86" s="116">
        <v>39</v>
      </c>
    </row>
    <row r="87" spans="1:30" ht="15" customHeight="1" x14ac:dyDescent="0.25">
      <c r="A87" s="102" t="s">
        <v>4</v>
      </c>
      <c r="B87" s="51"/>
      <c r="C87" s="62" t="str">
        <f t="shared" si="3"/>
        <v>568</v>
      </c>
      <c r="D87" s="100">
        <f t="shared" si="4"/>
        <v>0.20851063829787231</v>
      </c>
      <c r="E87" s="101">
        <f t="shared" si="5"/>
        <v>0.20851063829787231</v>
      </c>
      <c r="F87" s="100">
        <f t="shared" si="6"/>
        <v>0.89966555183946495</v>
      </c>
      <c r="G87" s="101">
        <f t="shared" si="7"/>
        <v>0.89966555183946495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5</v>
      </c>
      <c r="W87" s="116">
        <v>10</v>
      </c>
      <c r="X87" s="116">
        <v>13</v>
      </c>
      <c r="Y87" s="116">
        <v>7</v>
      </c>
      <c r="Z87" s="116">
        <v>8</v>
      </c>
    </row>
    <row r="88" spans="1:30" ht="15" customHeight="1" x14ac:dyDescent="0.25">
      <c r="A88" s="102" t="s">
        <v>5</v>
      </c>
      <c r="B88" s="51"/>
      <c r="C88" s="62" t="str">
        <f t="shared" si="3"/>
        <v>510</v>
      </c>
      <c r="D88" s="100">
        <f t="shared" si="4"/>
        <v>7.8224101479915431E-2</v>
      </c>
      <c r="E88" s="101">
        <f t="shared" si="5"/>
        <v>7.8224101479915431E-2</v>
      </c>
      <c r="F88" s="100">
        <f t="shared" si="6"/>
        <v>1.1702127659574466</v>
      </c>
      <c r="G88" s="101">
        <f t="shared" si="7"/>
        <v>1.1702127659574466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0</v>
      </c>
      <c r="W88" s="116">
        <v>3</v>
      </c>
      <c r="X88" s="116">
        <v>12</v>
      </c>
      <c r="Y88" s="116">
        <v>12</v>
      </c>
      <c r="Z88" s="116">
        <v>6</v>
      </c>
    </row>
    <row r="89" spans="1:30" ht="15" customHeight="1" x14ac:dyDescent="0.25">
      <c r="A89" s="51" t="s">
        <v>6</v>
      </c>
      <c r="B89" s="51"/>
      <c r="C89" s="62" t="str">
        <f t="shared" si="3"/>
        <v>753</v>
      </c>
      <c r="D89" s="100">
        <f t="shared" si="4"/>
        <v>0.19523809523809521</v>
      </c>
      <c r="E89" s="101">
        <f t="shared" si="5"/>
        <v>0.19523809523809521</v>
      </c>
      <c r="F89" s="100">
        <f t="shared" si="6"/>
        <v>1.1271186440677967</v>
      </c>
      <c r="G89" s="101">
        <f t="shared" si="7"/>
        <v>1.1271186440677967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17</v>
      </c>
      <c r="W89" s="116">
        <v>22</v>
      </c>
      <c r="X89" s="116">
        <v>36</v>
      </c>
      <c r="Y89" s="116">
        <v>31</v>
      </c>
      <c r="Z89" s="116">
        <v>36</v>
      </c>
    </row>
    <row r="90" spans="1:30" ht="15" customHeight="1" x14ac:dyDescent="0.25">
      <c r="A90" s="51" t="s">
        <v>100</v>
      </c>
      <c r="B90" s="51"/>
      <c r="C90" s="62" t="str">
        <f t="shared" si="3"/>
        <v>$27,510</v>
      </c>
      <c r="D90" s="100">
        <f t="shared" si="4"/>
        <v>-0.15712312540865214</v>
      </c>
      <c r="E90" s="101">
        <f t="shared" si="5"/>
        <v>-0.15712312540865214</v>
      </c>
      <c r="F90" s="100">
        <f t="shared" si="6"/>
        <v>-0.2204253570618907</v>
      </c>
      <c r="G90" s="101">
        <f t="shared" si="7"/>
        <v>-0.2204253570618907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36</v>
      </c>
      <c r="W90" s="116">
        <v>49</v>
      </c>
      <c r="X90" s="116">
        <v>72</v>
      </c>
      <c r="Y90" s="116">
        <v>83</v>
      </c>
      <c r="Z90" s="116">
        <v>98</v>
      </c>
    </row>
    <row r="91" spans="1:30" ht="15" customHeight="1" x14ac:dyDescent="0.25">
      <c r="A91" s="51" t="s">
        <v>7</v>
      </c>
      <c r="B91" s="51"/>
      <c r="C91" s="62" t="str">
        <f t="shared" si="3"/>
        <v>$28.7 mil</v>
      </c>
      <c r="D91" s="100">
        <f t="shared" si="4"/>
        <v>0.16857620301481013</v>
      </c>
      <c r="E91" s="101">
        <f t="shared" si="5"/>
        <v>0.16857620301481013</v>
      </c>
      <c r="F91" s="100">
        <f t="shared" si="6"/>
        <v>0.74905894617791535</v>
      </c>
      <c r="G91" s="101">
        <f t="shared" si="7"/>
        <v>0.74905894617791535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204</v>
      </c>
      <c r="W91" s="116">
        <v>291</v>
      </c>
      <c r="X91" s="116">
        <v>385</v>
      </c>
      <c r="Y91" s="116">
        <v>326</v>
      </c>
      <c r="Z91" s="116">
        <v>409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13</v>
      </c>
      <c r="W93" s="116">
        <v>16</v>
      </c>
      <c r="X93" s="116">
        <v>26</v>
      </c>
      <c r="Y93" s="116">
        <v>23</v>
      </c>
      <c r="Z93" s="116">
        <v>25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29</v>
      </c>
      <c r="W94" s="116">
        <v>47</v>
      </c>
      <c r="X94" s="116">
        <v>52</v>
      </c>
      <c r="Y94" s="116">
        <v>53</v>
      </c>
      <c r="Z94" s="116">
        <v>47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0</v>
      </c>
      <c r="W95" s="116">
        <v>9</v>
      </c>
      <c r="X95" s="116">
        <v>10</v>
      </c>
      <c r="Y95" s="116">
        <v>11</v>
      </c>
      <c r="Z95" s="116">
        <v>10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29</v>
      </c>
      <c r="W96" s="116">
        <v>65</v>
      </c>
      <c r="X96" s="116">
        <v>89</v>
      </c>
      <c r="Y96" s="116">
        <v>91</v>
      </c>
      <c r="Z96" s="116">
        <v>110</v>
      </c>
    </row>
    <row r="97" spans="1:32" ht="15" customHeight="1" x14ac:dyDescent="0.25">
      <c r="S97" s="119" t="s">
        <v>132</v>
      </c>
      <c r="T97" s="119"/>
      <c r="U97" s="116"/>
      <c r="V97" s="116">
        <v>19</v>
      </c>
      <c r="W97" s="116">
        <v>37</v>
      </c>
      <c r="X97" s="116">
        <v>39</v>
      </c>
      <c r="Y97" s="116">
        <v>28</v>
      </c>
      <c r="Z97" s="116">
        <v>39</v>
      </c>
    </row>
    <row r="98" spans="1:32" ht="15" customHeight="1" x14ac:dyDescent="0.25">
      <c r="S98" s="119" t="s">
        <v>133</v>
      </c>
      <c r="T98" s="119"/>
      <c r="U98" s="116"/>
      <c r="V98" s="116">
        <v>9</v>
      </c>
      <c r="W98" s="116">
        <v>14</v>
      </c>
      <c r="X98" s="116">
        <v>17</v>
      </c>
      <c r="Y98" s="116">
        <v>14</v>
      </c>
      <c r="Z98" s="116">
        <v>16</v>
      </c>
    </row>
    <row r="99" spans="1:32" ht="15" customHeight="1" x14ac:dyDescent="0.25">
      <c r="S99" s="119" t="s">
        <v>134</v>
      </c>
      <c r="T99" s="119"/>
      <c r="U99" s="116"/>
      <c r="V99" s="116">
        <v>0</v>
      </c>
      <c r="W99" s="116">
        <v>7</v>
      </c>
      <c r="X99" s="116">
        <v>0</v>
      </c>
      <c r="Y99" s="116">
        <v>0</v>
      </c>
      <c r="Z99" s="116">
        <v>7</v>
      </c>
    </row>
    <row r="100" spans="1:32" ht="15" customHeight="1" x14ac:dyDescent="0.25">
      <c r="S100" s="119" t="s">
        <v>59</v>
      </c>
      <c r="T100" s="119"/>
      <c r="U100" s="116"/>
      <c r="V100" s="116">
        <v>13</v>
      </c>
      <c r="W100" s="116">
        <v>23</v>
      </c>
      <c r="X100" s="116">
        <v>35</v>
      </c>
      <c r="Y100" s="116">
        <v>29</v>
      </c>
      <c r="Z100" s="116">
        <v>45</v>
      </c>
    </row>
    <row r="101" spans="1:32" x14ac:dyDescent="0.25">
      <c r="A101" s="19"/>
      <c r="S101" s="122" t="s">
        <v>54</v>
      </c>
      <c r="T101" s="122"/>
      <c r="U101" s="116"/>
      <c r="V101" s="116">
        <v>153</v>
      </c>
      <c r="W101" s="116">
        <v>274</v>
      </c>
      <c r="X101" s="116">
        <v>348</v>
      </c>
      <c r="Y101" s="116">
        <v>307</v>
      </c>
      <c r="Z101" s="116">
        <v>353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289</v>
      </c>
      <c r="W104" s="116">
        <v>466</v>
      </c>
      <c r="X104" s="116">
        <v>616</v>
      </c>
      <c r="Y104" s="116">
        <v>537</v>
      </c>
      <c r="Z104" s="116">
        <v>603</v>
      </c>
      <c r="AB104" s="113" t="str">
        <f>TEXT(Z104,"###,###")</f>
        <v>603</v>
      </c>
      <c r="AD104" s="134">
        <f>Z104/($Z$4)*100</f>
        <v>55.730129390018476</v>
      </c>
      <c r="AF104" s="113"/>
    </row>
    <row r="105" spans="1:32" x14ac:dyDescent="0.25">
      <c r="S105" s="119" t="s">
        <v>18</v>
      </c>
      <c r="T105" s="119"/>
      <c r="U105" s="116"/>
      <c r="V105" s="116">
        <v>209</v>
      </c>
      <c r="W105" s="116">
        <v>331</v>
      </c>
      <c r="X105" s="116">
        <v>409</v>
      </c>
      <c r="Y105" s="116">
        <v>367</v>
      </c>
      <c r="Z105" s="116">
        <v>421</v>
      </c>
      <c r="AB105" s="113" t="str">
        <f>TEXT(Z105,"###,###")</f>
        <v>421</v>
      </c>
      <c r="AD105" s="134">
        <f>Z105/($Z$4)*100</f>
        <v>38.909426987060996</v>
      </c>
      <c r="AF105" s="113"/>
    </row>
    <row r="106" spans="1:32" x14ac:dyDescent="0.25">
      <c r="S106" s="122" t="s">
        <v>54</v>
      </c>
      <c r="T106" s="122"/>
      <c r="U106" s="124"/>
      <c r="V106" s="124">
        <v>498</v>
      </c>
      <c r="W106" s="124">
        <v>797</v>
      </c>
      <c r="X106" s="124">
        <v>1025</v>
      </c>
      <c r="Y106" s="124">
        <v>904</v>
      </c>
      <c r="Z106" s="124">
        <v>1024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42</v>
      </c>
      <c r="W108" s="116">
        <v>77</v>
      </c>
      <c r="X108" s="116">
        <v>100</v>
      </c>
      <c r="Y108" s="116">
        <v>59</v>
      </c>
      <c r="Z108" s="116">
        <v>106</v>
      </c>
      <c r="AB108" s="113" t="str">
        <f>TEXT(Z108,"###,###")</f>
        <v>106</v>
      </c>
      <c r="AD108" s="134">
        <f>Z108/($Z$4)*100</f>
        <v>9.7966728280961188</v>
      </c>
      <c r="AF108" s="113"/>
    </row>
    <row r="109" spans="1:32" x14ac:dyDescent="0.25">
      <c r="S109" s="119" t="s">
        <v>21</v>
      </c>
      <c r="T109" s="119"/>
      <c r="U109" s="116"/>
      <c r="V109" s="116">
        <v>124</v>
      </c>
      <c r="W109" s="116">
        <v>139</v>
      </c>
      <c r="X109" s="116">
        <v>213</v>
      </c>
      <c r="Y109" s="116">
        <v>154</v>
      </c>
      <c r="Z109" s="116">
        <v>183</v>
      </c>
      <c r="AB109" s="113" t="str">
        <f>TEXT(Z109,"###,###")</f>
        <v>183</v>
      </c>
      <c r="AD109" s="134">
        <f>Z109/($Z$4)*100</f>
        <v>16.913123844731977</v>
      </c>
      <c r="AF109" s="113"/>
    </row>
    <row r="110" spans="1:32" x14ac:dyDescent="0.25">
      <c r="S110" s="119" t="s">
        <v>22</v>
      </c>
      <c r="T110" s="119"/>
      <c r="U110" s="116"/>
      <c r="V110" s="116">
        <v>114</v>
      </c>
      <c r="W110" s="116">
        <v>253</v>
      </c>
      <c r="X110" s="116">
        <v>372</v>
      </c>
      <c r="Y110" s="116">
        <v>347</v>
      </c>
      <c r="Z110" s="116">
        <v>343</v>
      </c>
      <c r="AB110" s="113" t="str">
        <f>TEXT(Z110,"###,###")</f>
        <v>343</v>
      </c>
      <c r="AD110" s="134">
        <f>Z110/($Z$4)*100</f>
        <v>31.700554528650649</v>
      </c>
      <c r="AF110" s="113"/>
    </row>
    <row r="111" spans="1:32" x14ac:dyDescent="0.25">
      <c r="S111" s="119" t="s">
        <v>23</v>
      </c>
      <c r="T111" s="119"/>
      <c r="U111" s="116"/>
      <c r="V111" s="116">
        <v>216</v>
      </c>
      <c r="W111" s="116">
        <v>328</v>
      </c>
      <c r="X111" s="116">
        <v>347</v>
      </c>
      <c r="Y111" s="116">
        <v>339</v>
      </c>
      <c r="Z111" s="116">
        <v>392</v>
      </c>
      <c r="AB111" s="113" t="str">
        <f>TEXT(Z111,"###,###")</f>
        <v>392</v>
      </c>
      <c r="AD111" s="134">
        <f>Z111/($Z$4)*100</f>
        <v>36.22920517560074</v>
      </c>
      <c r="AF111" s="113"/>
    </row>
    <row r="112" spans="1:32" x14ac:dyDescent="0.25">
      <c r="S112" s="122" t="s">
        <v>54</v>
      </c>
      <c r="T112" s="122"/>
      <c r="U112" s="116"/>
      <c r="V112" s="116">
        <v>535</v>
      </c>
      <c r="W112" s="116">
        <v>860</v>
      </c>
      <c r="X112" s="116">
        <v>1114</v>
      </c>
      <c r="Y112" s="116">
        <v>944</v>
      </c>
      <c r="Z112" s="116">
        <v>1081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39.409999999999997</v>
      </c>
      <c r="W118" s="135">
        <v>40.26</v>
      </c>
      <c r="X118" s="135">
        <v>40.4</v>
      </c>
      <c r="Y118" s="135">
        <v>40.15</v>
      </c>
      <c r="Z118" s="135">
        <v>39.99</v>
      </c>
      <c r="AB118" s="113" t="str">
        <f>TEXT(Z118,"##.0")</f>
        <v>40.0</v>
      </c>
    </row>
    <row r="120" spans="19:32" x14ac:dyDescent="0.25">
      <c r="S120" s="105" t="s">
        <v>102</v>
      </c>
      <c r="T120" s="116"/>
      <c r="U120" s="116"/>
      <c r="V120" s="116">
        <v>319</v>
      </c>
      <c r="W120" s="116">
        <v>525</v>
      </c>
      <c r="X120" s="116">
        <v>675</v>
      </c>
      <c r="Y120" s="116">
        <v>588</v>
      </c>
      <c r="Z120" s="116">
        <v>702</v>
      </c>
      <c r="AB120" s="113" t="str">
        <f>TEXT(Z120,"###,###")</f>
        <v>702</v>
      </c>
    </row>
    <row r="121" spans="19:32" x14ac:dyDescent="0.25">
      <c r="S121" s="105" t="s">
        <v>103</v>
      </c>
      <c r="T121" s="116"/>
      <c r="U121" s="116"/>
      <c r="V121" s="116">
        <v>20</v>
      </c>
      <c r="W121" s="116">
        <v>14</v>
      </c>
      <c r="X121" s="116">
        <v>25</v>
      </c>
      <c r="Y121" s="116">
        <v>13</v>
      </c>
      <c r="Z121" s="116">
        <v>21</v>
      </c>
      <c r="AB121" s="113" t="str">
        <f>TEXT(Z121,"###,###")</f>
        <v>21</v>
      </c>
    </row>
    <row r="122" spans="19:32" x14ac:dyDescent="0.25">
      <c r="S122" s="105" t="s">
        <v>104</v>
      </c>
      <c r="T122" s="116"/>
      <c r="U122" s="116"/>
      <c r="V122" s="116">
        <v>17</v>
      </c>
      <c r="W122" s="116">
        <v>26</v>
      </c>
      <c r="X122" s="116">
        <v>28</v>
      </c>
      <c r="Y122" s="116">
        <v>33</v>
      </c>
      <c r="Z122" s="116">
        <v>35</v>
      </c>
      <c r="AB122" s="113" t="str">
        <f>TEXT(Z122,"###,###")</f>
        <v>35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336</v>
      </c>
      <c r="W124" s="116">
        <v>551</v>
      </c>
      <c r="X124" s="116">
        <v>703</v>
      </c>
      <c r="Y124" s="116">
        <v>621</v>
      </c>
      <c r="Z124" s="116">
        <v>737</v>
      </c>
      <c r="AB124" s="113" t="str">
        <f>TEXT(Z124,"###,###")</f>
        <v>737</v>
      </c>
      <c r="AD124" s="131">
        <f>Z124/$Z$7*100</f>
        <v>97.875166002656044</v>
      </c>
    </row>
    <row r="125" spans="19:32" x14ac:dyDescent="0.25">
      <c r="S125" s="105" t="s">
        <v>106</v>
      </c>
      <c r="T125" s="116"/>
      <c r="U125" s="116"/>
      <c r="V125" s="116">
        <v>37</v>
      </c>
      <c r="W125" s="116">
        <v>40</v>
      </c>
      <c r="X125" s="116">
        <v>53</v>
      </c>
      <c r="Y125" s="116">
        <v>46</v>
      </c>
      <c r="Z125" s="116">
        <v>56</v>
      </c>
      <c r="AB125" s="113" t="str">
        <f>TEXT(Z125,"###,###")</f>
        <v>56</v>
      </c>
      <c r="AD125" s="131">
        <f>Z125/$Z$7*100</f>
        <v>7.4369189907038518</v>
      </c>
    </row>
    <row r="127" spans="19:32" x14ac:dyDescent="0.25">
      <c r="S127" s="105" t="s">
        <v>107</v>
      </c>
      <c r="T127" s="116"/>
      <c r="U127" s="116"/>
      <c r="V127" s="116">
        <v>204</v>
      </c>
      <c r="W127" s="116">
        <v>291</v>
      </c>
      <c r="X127" s="116">
        <v>385</v>
      </c>
      <c r="Y127" s="116">
        <v>328</v>
      </c>
      <c r="Z127" s="116">
        <v>404</v>
      </c>
      <c r="AB127" s="113" t="str">
        <f>TEXT(Z127,"###,###")</f>
        <v>404</v>
      </c>
      <c r="AD127" s="131">
        <f>Z127/$Z$7*100</f>
        <v>53.652058432934922</v>
      </c>
    </row>
    <row r="128" spans="19:32" x14ac:dyDescent="0.25">
      <c r="S128" s="105" t="s">
        <v>108</v>
      </c>
      <c r="T128" s="116"/>
      <c r="U128" s="116"/>
      <c r="V128" s="116">
        <v>152</v>
      </c>
      <c r="W128" s="116">
        <v>274</v>
      </c>
      <c r="X128" s="116">
        <v>349</v>
      </c>
      <c r="Y128" s="116">
        <v>305</v>
      </c>
      <c r="Z128" s="116">
        <v>347</v>
      </c>
      <c r="AB128" s="113" t="str">
        <f>TEXT(Z128,"###,###")</f>
        <v>347</v>
      </c>
      <c r="AD128" s="131">
        <f>Z128/$Z$7*100</f>
        <v>46.082337317397077</v>
      </c>
    </row>
    <row r="130" spans="19:20" x14ac:dyDescent="0.25">
      <c r="S130" s="105" t="s">
        <v>161</v>
      </c>
      <c r="T130" s="131">
        <v>93.227091633466131</v>
      </c>
    </row>
    <row r="131" spans="19:20" x14ac:dyDescent="0.25">
      <c r="S131" s="105" t="s">
        <v>162</v>
      </c>
      <c r="T131" s="131">
        <v>2.788844621513944</v>
      </c>
    </row>
    <row r="132" spans="19:20" x14ac:dyDescent="0.25">
      <c r="S132" s="105" t="s">
        <v>163</v>
      </c>
      <c r="T132" s="131">
        <v>4.6480743691899074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E698CA7-E798-4D02-B8D6-69CA7461FC6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7DBEAC16-3D63-4E16-9534-134BFBC391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7D79337F-FA5C-4994-9C22-3F57D854DF9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FF7ED919-5EBA-4559-81FC-7B50E0E43F9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FBD9-343F-4D51-898B-BB0D86FCAA26}">
  <sheetPr codeName="Sheet7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124</v>
      </c>
      <c r="T1" s="103"/>
      <c r="U1" s="103"/>
      <c r="V1" s="103"/>
      <c r="W1" s="103"/>
      <c r="X1" s="103"/>
      <c r="Y1" s="104" t="s">
        <v>152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124</v>
      </c>
      <c r="Y3" s="109" t="s">
        <v>152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13.15 Wagait,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339</v>
      </c>
      <c r="W4" s="112">
        <v>385</v>
      </c>
      <c r="X4" s="112">
        <v>407</v>
      </c>
      <c r="Y4" s="112">
        <v>379</v>
      </c>
      <c r="Z4" s="112">
        <v>378</v>
      </c>
      <c r="AB4" s="113" t="str">
        <f>TEXT(Z4,"###,###")</f>
        <v>378</v>
      </c>
      <c r="AD4" s="114">
        <f>Z4/Y4-1</f>
        <v>-2.6385224274406704E-3</v>
      </c>
      <c r="AF4" s="114">
        <f>Z4/V4-1</f>
        <v>0.11504424778761058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161</v>
      </c>
      <c r="W5" s="112">
        <v>183</v>
      </c>
      <c r="X5" s="112">
        <v>211</v>
      </c>
      <c r="Y5" s="112">
        <v>191</v>
      </c>
      <c r="Z5" s="112">
        <v>184</v>
      </c>
      <c r="AB5" s="113" t="str">
        <f>TEXT(Z5,"###,###")</f>
        <v>184</v>
      </c>
      <c r="AD5" s="114">
        <f t="shared" ref="AD5:AD9" si="0">Z5/Y5-1</f>
        <v>-3.6649214659685847E-2</v>
      </c>
      <c r="AF5" s="114">
        <f t="shared" ref="AF5:AF9" si="1">Z5/V5-1</f>
        <v>0.14285714285714279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180</v>
      </c>
      <c r="W6" s="112">
        <v>202</v>
      </c>
      <c r="X6" s="112">
        <v>197</v>
      </c>
      <c r="Y6" s="112">
        <v>180</v>
      </c>
      <c r="Z6" s="112">
        <v>190</v>
      </c>
      <c r="AB6" s="113" t="str">
        <f>TEXT(Z6,"###,###")</f>
        <v>190</v>
      </c>
      <c r="AD6" s="114">
        <f t="shared" si="0"/>
        <v>5.555555555555558E-2</v>
      </c>
      <c r="AF6" s="114">
        <f t="shared" si="1"/>
        <v>5.555555555555558E-2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234</v>
      </c>
      <c r="W7" s="112">
        <v>251</v>
      </c>
      <c r="X7" s="112">
        <v>274</v>
      </c>
      <c r="Y7" s="112">
        <v>254</v>
      </c>
      <c r="Z7" s="112">
        <v>253</v>
      </c>
      <c r="AB7" s="113" t="str">
        <f>TEXT(Z7,"###,###")</f>
        <v>253</v>
      </c>
      <c r="AD7" s="114">
        <f t="shared" si="0"/>
        <v>-3.937007874015741E-3</v>
      </c>
      <c r="AF7" s="114">
        <f t="shared" si="1"/>
        <v>8.119658119658113E-2</v>
      </c>
    </row>
    <row r="8" spans="1:32" ht="17.25" customHeight="1" x14ac:dyDescent="0.25">
      <c r="A8" s="68" t="s">
        <v>13</v>
      </c>
      <c r="B8" s="69"/>
      <c r="C8" s="31"/>
      <c r="D8" s="70" t="str">
        <f>AB4</f>
        <v>378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253</v>
      </c>
      <c r="P8" s="71"/>
      <c r="S8" s="111" t="s">
        <v>86</v>
      </c>
      <c r="T8" s="112"/>
      <c r="U8" s="112"/>
      <c r="V8" s="112">
        <v>50818</v>
      </c>
      <c r="W8" s="112">
        <v>54263.33</v>
      </c>
      <c r="X8" s="112">
        <v>53200.9</v>
      </c>
      <c r="Y8" s="112">
        <v>58022.91</v>
      </c>
      <c r="Z8" s="112">
        <v>53719.82</v>
      </c>
      <c r="AB8" s="113" t="str">
        <f>TEXT(Z8,"$###,###")</f>
        <v>$53,720</v>
      </c>
      <c r="AD8" s="114">
        <f t="shared" si="0"/>
        <v>-7.41619129409401E-2</v>
      </c>
      <c r="AF8" s="114">
        <f t="shared" si="1"/>
        <v>5.7102207879097922E-2</v>
      </c>
    </row>
    <row r="9" spans="1:32" x14ac:dyDescent="0.25">
      <c r="A9" s="32" t="s">
        <v>15</v>
      </c>
      <c r="B9" s="75"/>
      <c r="C9" s="76"/>
      <c r="D9" s="77">
        <f>AD104</f>
        <v>60.317460317460316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52.173913043478258</v>
      </c>
      <c r="P9" s="78" t="s">
        <v>87</v>
      </c>
      <c r="S9" s="111" t="s">
        <v>7</v>
      </c>
      <c r="T9" s="112"/>
      <c r="U9" s="112"/>
      <c r="V9" s="112">
        <v>14412287</v>
      </c>
      <c r="W9" s="112">
        <v>16576614</v>
      </c>
      <c r="X9" s="112">
        <v>19435862</v>
      </c>
      <c r="Y9" s="112">
        <v>17366735</v>
      </c>
      <c r="Z9" s="112">
        <v>17245315</v>
      </c>
      <c r="AB9" s="113" t="str">
        <f>TEXT(Z9/1000000,"$#,###.0")&amp;" mil"</f>
        <v>$17.2 mil</v>
      </c>
      <c r="AD9" s="114">
        <f t="shared" si="0"/>
        <v>-6.9915271926472844E-3</v>
      </c>
      <c r="AF9" s="114">
        <f t="shared" si="1"/>
        <v>0.1965703291920291</v>
      </c>
    </row>
    <row r="10" spans="1:32" x14ac:dyDescent="0.25">
      <c r="A10" s="32" t="s">
        <v>18</v>
      </c>
      <c r="B10" s="75"/>
      <c r="C10" s="76"/>
      <c r="D10" s="77">
        <f>AD105</f>
        <v>32.804232804232804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49.011857707509883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82.213438735177874</v>
      </c>
      <c r="P11" s="78" t="s">
        <v>87</v>
      </c>
      <c r="S11" s="111" t="s">
        <v>30</v>
      </c>
      <c r="T11" s="116"/>
      <c r="U11" s="116"/>
      <c r="V11" s="116">
        <v>297</v>
      </c>
      <c r="W11" s="116">
        <v>346</v>
      </c>
      <c r="X11" s="116">
        <v>367</v>
      </c>
      <c r="Y11" s="116">
        <v>340</v>
      </c>
      <c r="Z11" s="116">
        <v>330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7.9051383399209492</v>
      </c>
      <c r="P12" s="78" t="s">
        <v>87</v>
      </c>
      <c r="S12" s="111" t="s">
        <v>31</v>
      </c>
      <c r="T12" s="116"/>
      <c r="U12" s="116"/>
      <c r="V12" s="116">
        <v>46</v>
      </c>
      <c r="W12" s="116">
        <v>39</v>
      </c>
      <c r="X12" s="116">
        <v>42</v>
      </c>
      <c r="Y12" s="116">
        <v>34</v>
      </c>
      <c r="Z12" s="116">
        <v>48</v>
      </c>
    </row>
    <row r="13" spans="1:32" ht="15" customHeight="1" x14ac:dyDescent="0.25">
      <c r="A13" s="32" t="s">
        <v>20</v>
      </c>
      <c r="B13" s="76"/>
      <c r="C13" s="76"/>
      <c r="D13" s="77">
        <f>AD108</f>
        <v>13.756613756613756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9.0909090909090917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19.047619047619047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48.2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21.164021164021165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20.849420849420849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6</v>
      </c>
      <c r="Z15" s="116">
        <v>6</v>
      </c>
      <c r="AB15" s="121">
        <f t="shared" ref="AB15:AB34" si="2">IF(Z15="np",0,Z15/$Z$34)</f>
        <v>1.5915119363395226E-2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39.417989417989418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79.150579150579148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4</v>
      </c>
      <c r="Z16" s="116">
        <v>10</v>
      </c>
      <c r="AB16" s="121">
        <f t="shared" si="2"/>
        <v>2.6525198938992044E-2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12</v>
      </c>
      <c r="Z17" s="116">
        <v>6</v>
      </c>
      <c r="AB17" s="121">
        <f t="shared" si="2"/>
        <v>1.5915119363395226E-2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5</v>
      </c>
      <c r="Z18" s="116">
        <v>0</v>
      </c>
      <c r="AB18" s="121">
        <f t="shared" si="2"/>
        <v>0</v>
      </c>
    </row>
    <row r="19" spans="1:28" x14ac:dyDescent="0.25">
      <c r="A19" s="67" t="str">
        <f>$S$1&amp;" ("&amp;$V$2&amp;" to "&amp;$Z$2&amp;")"</f>
        <v>Wagait (2015-16 to 2019-20)</v>
      </c>
      <c r="B19" s="67"/>
      <c r="C19" s="67"/>
      <c r="D19" s="67"/>
      <c r="E19" s="67"/>
      <c r="F19" s="67"/>
      <c r="G19" s="67" t="str">
        <f>$S$1&amp;" ("&amp;$V$2&amp;" to "&amp;$Z$2&amp;")"</f>
        <v>Wagait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31</v>
      </c>
      <c r="Z19" s="116">
        <v>27</v>
      </c>
      <c r="AB19" s="121">
        <f t="shared" si="2"/>
        <v>7.161803713527852E-2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15</v>
      </c>
      <c r="Z20" s="116">
        <v>9</v>
      </c>
      <c r="AB20" s="121">
        <f t="shared" si="2"/>
        <v>2.3872679045092837E-2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18</v>
      </c>
      <c r="Z21" s="116">
        <v>19</v>
      </c>
      <c r="AB21" s="121">
        <f t="shared" si="2"/>
        <v>5.0397877984084884E-2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4</v>
      </c>
      <c r="Z22" s="116">
        <v>15</v>
      </c>
      <c r="AB22" s="121">
        <f t="shared" si="2"/>
        <v>3.9787798408488062E-2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24</v>
      </c>
      <c r="Z23" s="116">
        <v>27</v>
      </c>
      <c r="AB23" s="121">
        <f t="shared" si="2"/>
        <v>7.161803713527852E-2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3</v>
      </c>
      <c r="Z24" s="116">
        <v>4</v>
      </c>
      <c r="AB24" s="121">
        <f t="shared" si="2"/>
        <v>1.0610079575596816E-2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5</v>
      </c>
      <c r="Z25" s="116">
        <v>4</v>
      </c>
      <c r="AB25" s="121">
        <f t="shared" si="2"/>
        <v>1.0610079575596816E-2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3</v>
      </c>
      <c r="Z26" s="116">
        <v>9</v>
      </c>
      <c r="AB26" s="121">
        <f t="shared" si="2"/>
        <v>2.3872679045092837E-2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23</v>
      </c>
      <c r="Z27" s="116">
        <v>28</v>
      </c>
      <c r="AB27" s="121">
        <f t="shared" si="2"/>
        <v>7.4270557029177717E-2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38</v>
      </c>
      <c r="Z28" s="116">
        <v>40</v>
      </c>
      <c r="AB28" s="121">
        <f t="shared" si="2"/>
        <v>0.10610079575596817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58</v>
      </c>
      <c r="Z29" s="116">
        <v>65</v>
      </c>
      <c r="AB29" s="121">
        <f t="shared" si="2"/>
        <v>0.17241379310344829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28</v>
      </c>
      <c r="Z30" s="116">
        <v>30</v>
      </c>
      <c r="AB30" s="121">
        <f t="shared" si="2"/>
        <v>7.9575596816976124E-2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42</v>
      </c>
      <c r="Z31" s="116">
        <v>36</v>
      </c>
      <c r="AB31" s="121">
        <f t="shared" si="2"/>
        <v>9.5490716180371346E-2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14</v>
      </c>
      <c r="Z32" s="116">
        <v>15</v>
      </c>
      <c r="AB32" s="121">
        <f t="shared" si="2"/>
        <v>3.9787798408488062E-2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32</v>
      </c>
      <c r="Z33" s="116">
        <v>31</v>
      </c>
      <c r="AB33" s="121">
        <f t="shared" si="2"/>
        <v>8.2228116710875335E-2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375</v>
      </c>
      <c r="Z34" s="124">
        <v>377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205</v>
      </c>
      <c r="AB37" s="136">
        <f>Z37/Z40*100</f>
        <v>79.150579150579148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54</v>
      </c>
      <c r="AB38" s="136">
        <f>Z38/Z40*100</f>
        <v>20.849420849420849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259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0</v>
      </c>
      <c r="Y45" s="116">
        <v>0</v>
      </c>
      <c r="Z45" s="116">
        <v>0</v>
      </c>
    </row>
    <row r="46" spans="19:32" x14ac:dyDescent="0.25">
      <c r="S46" s="119" t="s">
        <v>39</v>
      </c>
      <c r="T46" s="119"/>
      <c r="U46" s="116"/>
      <c r="V46" s="116">
        <v>7</v>
      </c>
      <c r="W46" s="116">
        <v>10</v>
      </c>
      <c r="X46" s="116">
        <v>8</v>
      </c>
      <c r="Y46" s="116">
        <v>8</v>
      </c>
      <c r="Z46" s="116">
        <v>7</v>
      </c>
    </row>
    <row r="47" spans="19:32" x14ac:dyDescent="0.25">
      <c r="S47" s="119" t="s">
        <v>40</v>
      </c>
      <c r="T47" s="119"/>
      <c r="U47" s="116"/>
      <c r="V47" s="116">
        <v>10</v>
      </c>
      <c r="W47" s="116">
        <v>5</v>
      </c>
      <c r="X47" s="116">
        <v>7</v>
      </c>
      <c r="Y47" s="116">
        <v>3</v>
      </c>
      <c r="Z47" s="116">
        <v>7</v>
      </c>
    </row>
    <row r="48" spans="19:32" x14ac:dyDescent="0.25">
      <c r="S48" s="119" t="s">
        <v>41</v>
      </c>
      <c r="T48" s="119"/>
      <c r="U48" s="116"/>
      <c r="V48" s="116">
        <v>9</v>
      </c>
      <c r="W48" s="116">
        <v>9</v>
      </c>
      <c r="X48" s="116">
        <v>10</v>
      </c>
      <c r="Y48" s="116">
        <v>17</v>
      </c>
      <c r="Z48" s="116">
        <v>8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18</v>
      </c>
      <c r="W49" s="116">
        <v>18</v>
      </c>
      <c r="X49" s="116">
        <v>13</v>
      </c>
      <c r="Y49" s="116">
        <v>15</v>
      </c>
      <c r="Z49" s="116">
        <v>5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Wagait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16</v>
      </c>
      <c r="W50" s="116">
        <v>12</v>
      </c>
      <c r="X50" s="116">
        <v>18</v>
      </c>
      <c r="Y50" s="116">
        <v>14</v>
      </c>
      <c r="Z50" s="116">
        <v>20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23</v>
      </c>
      <c r="W51" s="116">
        <v>27</v>
      </c>
      <c r="X51" s="116">
        <v>26</v>
      </c>
      <c r="Y51" s="116">
        <v>15</v>
      </c>
      <c r="Z51" s="116">
        <v>17</v>
      </c>
    </row>
    <row r="52" spans="1:26" ht="15" customHeight="1" x14ac:dyDescent="0.25">
      <c r="S52" s="119" t="s">
        <v>45</v>
      </c>
      <c r="T52" s="119"/>
      <c r="U52" s="116"/>
      <c r="V52" s="116">
        <v>20</v>
      </c>
      <c r="W52" s="116">
        <v>25</v>
      </c>
      <c r="X52" s="116">
        <v>23</v>
      </c>
      <c r="Y52" s="116">
        <v>27</v>
      </c>
      <c r="Z52" s="116">
        <v>30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14</v>
      </c>
      <c r="W53" s="116">
        <v>23</v>
      </c>
      <c r="X53" s="116">
        <v>34</v>
      </c>
      <c r="Y53" s="116">
        <v>20</v>
      </c>
      <c r="Z53" s="116">
        <v>21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25</v>
      </c>
      <c r="W54" s="116">
        <v>28</v>
      </c>
      <c r="X54" s="116">
        <v>28</v>
      </c>
      <c r="Y54" s="116">
        <v>28</v>
      </c>
      <c r="Z54" s="116">
        <v>24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11</v>
      </c>
      <c r="W55" s="116">
        <v>17</v>
      </c>
      <c r="X55" s="116">
        <v>29</v>
      </c>
      <c r="Y55" s="116">
        <v>21</v>
      </c>
      <c r="Z55" s="116">
        <v>35</v>
      </c>
    </row>
    <row r="56" spans="1:26" ht="15" customHeight="1" x14ac:dyDescent="0.25">
      <c r="S56" s="119" t="s">
        <v>49</v>
      </c>
      <c r="T56" s="119"/>
      <c r="U56" s="116"/>
      <c r="V56" s="116">
        <v>7</v>
      </c>
      <c r="W56" s="116">
        <v>7</v>
      </c>
      <c r="X56" s="116">
        <v>6</v>
      </c>
      <c r="Y56" s="116">
        <v>9</v>
      </c>
      <c r="Z56" s="116">
        <v>4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4</v>
      </c>
      <c r="X57" s="116">
        <v>0</v>
      </c>
      <c r="Y57" s="116">
        <v>9</v>
      </c>
      <c r="Z57" s="116">
        <v>6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6</v>
      </c>
      <c r="Z58" s="116">
        <v>4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163</v>
      </c>
      <c r="W61" s="116">
        <v>183</v>
      </c>
      <c r="X61" s="116">
        <v>212</v>
      </c>
      <c r="Y61" s="116">
        <v>197</v>
      </c>
      <c r="Z61" s="116">
        <v>189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5</v>
      </c>
      <c r="W64" s="116">
        <v>13</v>
      </c>
      <c r="X64" s="116">
        <v>0</v>
      </c>
      <c r="Y64" s="116">
        <v>4</v>
      </c>
      <c r="Z64" s="116">
        <v>8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Wagait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9</v>
      </c>
      <c r="W65" s="116">
        <v>12</v>
      </c>
      <c r="X65" s="116">
        <v>11</v>
      </c>
      <c r="Y65" s="116">
        <v>5</v>
      </c>
      <c r="Z65" s="116">
        <v>6</v>
      </c>
    </row>
    <row r="66" spans="1:26" x14ac:dyDescent="0.25">
      <c r="S66" s="119" t="s">
        <v>40</v>
      </c>
      <c r="T66" s="119"/>
      <c r="U66" s="116"/>
      <c r="V66" s="116">
        <v>6</v>
      </c>
      <c r="W66" s="116">
        <v>9</v>
      </c>
      <c r="X66" s="116">
        <v>11</v>
      </c>
      <c r="Y66" s="116">
        <v>3</v>
      </c>
      <c r="Z66" s="116">
        <v>6</v>
      </c>
    </row>
    <row r="67" spans="1:26" x14ac:dyDescent="0.25">
      <c r="S67" s="119" t="s">
        <v>41</v>
      </c>
      <c r="T67" s="119"/>
      <c r="U67" s="116"/>
      <c r="V67" s="116">
        <v>5</v>
      </c>
      <c r="W67" s="116">
        <v>10</v>
      </c>
      <c r="X67" s="116">
        <v>5</v>
      </c>
      <c r="Y67" s="116">
        <v>3</v>
      </c>
      <c r="Z67" s="116">
        <v>7</v>
      </c>
    </row>
    <row r="68" spans="1:26" x14ac:dyDescent="0.25">
      <c r="S68" s="119" t="s">
        <v>42</v>
      </c>
      <c r="T68" s="119"/>
      <c r="U68" s="116"/>
      <c r="V68" s="116">
        <v>15</v>
      </c>
      <c r="W68" s="116">
        <v>10</v>
      </c>
      <c r="X68" s="116">
        <v>15</v>
      </c>
      <c r="Y68" s="116">
        <v>9</v>
      </c>
      <c r="Z68" s="116">
        <v>8</v>
      </c>
    </row>
    <row r="69" spans="1:26" x14ac:dyDescent="0.25">
      <c r="S69" s="119" t="s">
        <v>43</v>
      </c>
      <c r="T69" s="119"/>
      <c r="U69" s="116"/>
      <c r="V69" s="116">
        <v>14</v>
      </c>
      <c r="W69" s="116">
        <v>19</v>
      </c>
      <c r="X69" s="116">
        <v>17</v>
      </c>
      <c r="Y69" s="116">
        <v>22</v>
      </c>
      <c r="Z69" s="116">
        <v>23</v>
      </c>
    </row>
    <row r="70" spans="1:26" x14ac:dyDescent="0.25">
      <c r="S70" s="119" t="s">
        <v>44</v>
      </c>
      <c r="T70" s="119"/>
      <c r="U70" s="116"/>
      <c r="V70" s="116">
        <v>28</v>
      </c>
      <c r="W70" s="116">
        <v>29</v>
      </c>
      <c r="X70" s="116">
        <v>31</v>
      </c>
      <c r="Y70" s="116">
        <v>21</v>
      </c>
      <c r="Z70" s="116">
        <v>23</v>
      </c>
    </row>
    <row r="71" spans="1:26" x14ac:dyDescent="0.25">
      <c r="S71" s="119" t="s">
        <v>45</v>
      </c>
      <c r="T71" s="119"/>
      <c r="U71" s="116"/>
      <c r="V71" s="116">
        <v>27</v>
      </c>
      <c r="W71" s="116">
        <v>28</v>
      </c>
      <c r="X71" s="116">
        <v>31</v>
      </c>
      <c r="Y71" s="116">
        <v>24</v>
      </c>
      <c r="Z71" s="116">
        <v>26</v>
      </c>
    </row>
    <row r="72" spans="1:26" x14ac:dyDescent="0.25">
      <c r="S72" s="119" t="s">
        <v>46</v>
      </c>
      <c r="T72" s="119"/>
      <c r="U72" s="116"/>
      <c r="V72" s="116">
        <v>28</v>
      </c>
      <c r="W72" s="116">
        <v>19</v>
      </c>
      <c r="X72" s="116">
        <v>16</v>
      </c>
      <c r="Y72" s="116">
        <v>17</v>
      </c>
      <c r="Z72" s="116">
        <v>22</v>
      </c>
    </row>
    <row r="73" spans="1:26" x14ac:dyDescent="0.25">
      <c r="S73" s="119" t="s">
        <v>47</v>
      </c>
      <c r="T73" s="119"/>
      <c r="U73" s="116"/>
      <c r="V73" s="116">
        <v>25</v>
      </c>
      <c r="W73" s="116">
        <v>38</v>
      </c>
      <c r="X73" s="116">
        <v>32</v>
      </c>
      <c r="Y73" s="116">
        <v>33</v>
      </c>
      <c r="Z73" s="116">
        <v>32</v>
      </c>
    </row>
    <row r="74" spans="1:26" x14ac:dyDescent="0.25">
      <c r="S74" s="119" t="s">
        <v>48</v>
      </c>
      <c r="T74" s="119"/>
      <c r="U74" s="116"/>
      <c r="V74" s="116">
        <v>17</v>
      </c>
      <c r="W74" s="116">
        <v>7</v>
      </c>
      <c r="X74" s="116">
        <v>13</v>
      </c>
      <c r="Y74" s="116">
        <v>15</v>
      </c>
      <c r="Z74" s="116">
        <v>25</v>
      </c>
    </row>
    <row r="75" spans="1:26" x14ac:dyDescent="0.25">
      <c r="S75" s="119" t="s">
        <v>49</v>
      </c>
      <c r="T75" s="119"/>
      <c r="U75" s="116"/>
      <c r="V75" s="116">
        <v>9</v>
      </c>
      <c r="W75" s="116">
        <v>10</v>
      </c>
      <c r="X75" s="116">
        <v>12</v>
      </c>
      <c r="Y75" s="116">
        <v>12</v>
      </c>
      <c r="Z75" s="116">
        <v>20</v>
      </c>
    </row>
    <row r="76" spans="1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177</v>
      </c>
      <c r="W80" s="116">
        <v>202</v>
      </c>
      <c r="X80" s="116">
        <v>198</v>
      </c>
      <c r="Y80" s="116">
        <v>181</v>
      </c>
      <c r="Z80" s="116">
        <v>191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Wagait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14</v>
      </c>
      <c r="W83" s="116">
        <v>14</v>
      </c>
      <c r="X83" s="116">
        <v>16</v>
      </c>
      <c r="Y83" s="116">
        <v>18</v>
      </c>
      <c r="Z83" s="116">
        <v>12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7</v>
      </c>
      <c r="W84" s="116">
        <v>5</v>
      </c>
      <c r="X84" s="116">
        <v>10</v>
      </c>
      <c r="Y84" s="116">
        <v>13</v>
      </c>
      <c r="Z84" s="116">
        <v>8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22</v>
      </c>
      <c r="W85" s="116">
        <v>26</v>
      </c>
      <c r="X85" s="116">
        <v>34</v>
      </c>
      <c r="Y85" s="116">
        <v>21</v>
      </c>
      <c r="Z85" s="116">
        <v>24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378</v>
      </c>
      <c r="D86" s="100">
        <f t="shared" ref="D86:D91" si="4">AD4</f>
        <v>-2.6385224274406704E-3</v>
      </c>
      <c r="E86" s="101">
        <f t="shared" ref="E86:E91" si="5">AD4</f>
        <v>-2.6385224274406704E-3</v>
      </c>
      <c r="F86" s="100">
        <f t="shared" ref="F86:F91" si="6">AF4</f>
        <v>0.11504424778761058</v>
      </c>
      <c r="G86" s="101">
        <f t="shared" ref="G86:G91" si="7">AF4</f>
        <v>0.11504424778761058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7</v>
      </c>
      <c r="W86" s="116">
        <v>5</v>
      </c>
      <c r="X86" s="116">
        <v>2</v>
      </c>
      <c r="Y86" s="116">
        <v>11</v>
      </c>
      <c r="Z86" s="116">
        <v>10</v>
      </c>
    </row>
    <row r="87" spans="1:30" ht="15" customHeight="1" x14ac:dyDescent="0.25">
      <c r="A87" s="102" t="s">
        <v>4</v>
      </c>
      <c r="B87" s="51"/>
      <c r="C87" s="62" t="str">
        <f t="shared" si="3"/>
        <v>184</v>
      </c>
      <c r="D87" s="100">
        <f t="shared" si="4"/>
        <v>-3.6649214659685847E-2</v>
      </c>
      <c r="E87" s="101">
        <f t="shared" si="5"/>
        <v>-3.6649214659685847E-2</v>
      </c>
      <c r="F87" s="100">
        <f t="shared" si="6"/>
        <v>0.14285714285714279</v>
      </c>
      <c r="G87" s="101">
        <f t="shared" si="7"/>
        <v>0.14285714285714279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5</v>
      </c>
      <c r="W87" s="116">
        <v>11</v>
      </c>
      <c r="X87" s="116">
        <v>9</v>
      </c>
      <c r="Y87" s="116">
        <v>11</v>
      </c>
      <c r="Z87" s="116">
        <v>5</v>
      </c>
    </row>
    <row r="88" spans="1:30" ht="15" customHeight="1" x14ac:dyDescent="0.25">
      <c r="A88" s="102" t="s">
        <v>5</v>
      </c>
      <c r="B88" s="51"/>
      <c r="C88" s="62" t="str">
        <f t="shared" si="3"/>
        <v>190</v>
      </c>
      <c r="D88" s="100">
        <f t="shared" si="4"/>
        <v>5.555555555555558E-2</v>
      </c>
      <c r="E88" s="101">
        <f t="shared" si="5"/>
        <v>5.555555555555558E-2</v>
      </c>
      <c r="F88" s="100">
        <f t="shared" si="6"/>
        <v>5.555555555555558E-2</v>
      </c>
      <c r="G88" s="101">
        <f t="shared" si="7"/>
        <v>5.555555555555558E-2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8</v>
      </c>
      <c r="W88" s="116">
        <v>0</v>
      </c>
      <c r="X88" s="116">
        <v>5</v>
      </c>
      <c r="Y88" s="116">
        <v>6</v>
      </c>
      <c r="Z88" s="116">
        <v>6</v>
      </c>
    </row>
    <row r="89" spans="1:30" ht="15" customHeight="1" x14ac:dyDescent="0.25">
      <c r="A89" s="51" t="s">
        <v>6</v>
      </c>
      <c r="B89" s="51"/>
      <c r="C89" s="62" t="str">
        <f t="shared" si="3"/>
        <v>253</v>
      </c>
      <c r="D89" s="100">
        <f t="shared" si="4"/>
        <v>-3.937007874015741E-3</v>
      </c>
      <c r="E89" s="101">
        <f t="shared" si="5"/>
        <v>-3.937007874015741E-3</v>
      </c>
      <c r="F89" s="100">
        <f t="shared" si="6"/>
        <v>8.119658119658113E-2</v>
      </c>
      <c r="G89" s="101">
        <f t="shared" si="7"/>
        <v>8.119658119658113E-2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13</v>
      </c>
      <c r="W89" s="116">
        <v>13</v>
      </c>
      <c r="X89" s="116">
        <v>14</v>
      </c>
      <c r="Y89" s="116">
        <v>11</v>
      </c>
      <c r="Z89" s="116">
        <v>12</v>
      </c>
    </row>
    <row r="90" spans="1:30" ht="15" customHeight="1" x14ac:dyDescent="0.25">
      <c r="A90" s="51" t="s">
        <v>100</v>
      </c>
      <c r="B90" s="51"/>
      <c r="C90" s="62" t="str">
        <f t="shared" si="3"/>
        <v>$53,720</v>
      </c>
      <c r="D90" s="100">
        <f t="shared" si="4"/>
        <v>-7.41619129409401E-2</v>
      </c>
      <c r="E90" s="101">
        <f t="shared" si="5"/>
        <v>-7.41619129409401E-2</v>
      </c>
      <c r="F90" s="100">
        <f t="shared" si="6"/>
        <v>5.7102207879097922E-2</v>
      </c>
      <c r="G90" s="101">
        <f t="shared" si="7"/>
        <v>5.7102207879097922E-2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18</v>
      </c>
      <c r="W90" s="116">
        <v>15</v>
      </c>
      <c r="X90" s="116">
        <v>16</v>
      </c>
      <c r="Y90" s="116">
        <v>20</v>
      </c>
      <c r="Z90" s="116">
        <v>11</v>
      </c>
    </row>
    <row r="91" spans="1:30" ht="15" customHeight="1" x14ac:dyDescent="0.25">
      <c r="A91" s="51" t="s">
        <v>7</v>
      </c>
      <c r="B91" s="51"/>
      <c r="C91" s="62" t="str">
        <f t="shared" si="3"/>
        <v>$17.2 mil</v>
      </c>
      <c r="D91" s="100">
        <f t="shared" si="4"/>
        <v>-6.9915271926472844E-3</v>
      </c>
      <c r="E91" s="101">
        <f t="shared" si="5"/>
        <v>-6.9915271926472844E-3</v>
      </c>
      <c r="F91" s="100">
        <f t="shared" si="6"/>
        <v>0.1965703291920291</v>
      </c>
      <c r="G91" s="101">
        <f t="shared" si="7"/>
        <v>0.1965703291920291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112</v>
      </c>
      <c r="W91" s="116">
        <v>121</v>
      </c>
      <c r="X91" s="116">
        <v>140</v>
      </c>
      <c r="Y91" s="116">
        <v>126</v>
      </c>
      <c r="Z91" s="116">
        <v>130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18</v>
      </c>
      <c r="W93" s="116">
        <v>16</v>
      </c>
      <c r="X93" s="116">
        <v>17</v>
      </c>
      <c r="Y93" s="116">
        <v>18</v>
      </c>
      <c r="Z93" s="116">
        <v>24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26</v>
      </c>
      <c r="W94" s="116">
        <v>28</v>
      </c>
      <c r="X94" s="116">
        <v>32</v>
      </c>
      <c r="Y94" s="116">
        <v>30</v>
      </c>
      <c r="Z94" s="116">
        <v>25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10</v>
      </c>
      <c r="W95" s="116">
        <v>4</v>
      </c>
      <c r="X95" s="116">
        <v>7</v>
      </c>
      <c r="Y95" s="116">
        <v>6</v>
      </c>
      <c r="Z95" s="116">
        <v>6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8</v>
      </c>
      <c r="W96" s="116">
        <v>16</v>
      </c>
      <c r="X96" s="116">
        <v>18</v>
      </c>
      <c r="Y96" s="116">
        <v>15</v>
      </c>
      <c r="Z96" s="116">
        <v>14</v>
      </c>
    </row>
    <row r="97" spans="1:32" ht="15" customHeight="1" x14ac:dyDescent="0.25">
      <c r="S97" s="119" t="s">
        <v>132</v>
      </c>
      <c r="T97" s="119"/>
      <c r="U97" s="116"/>
      <c r="V97" s="116">
        <v>23</v>
      </c>
      <c r="W97" s="116">
        <v>24</v>
      </c>
      <c r="X97" s="116">
        <v>30</v>
      </c>
      <c r="Y97" s="116">
        <v>24</v>
      </c>
      <c r="Z97" s="116">
        <v>23</v>
      </c>
    </row>
    <row r="98" spans="1:32" ht="15" customHeight="1" x14ac:dyDescent="0.25">
      <c r="S98" s="119" t="s">
        <v>133</v>
      </c>
      <c r="T98" s="119"/>
      <c r="U98" s="116"/>
      <c r="V98" s="116">
        <v>8</v>
      </c>
      <c r="W98" s="116">
        <v>13</v>
      </c>
      <c r="X98" s="116">
        <v>13</v>
      </c>
      <c r="Y98" s="116">
        <v>11</v>
      </c>
      <c r="Z98" s="116">
        <v>8</v>
      </c>
    </row>
    <row r="99" spans="1:32" ht="15" customHeight="1" x14ac:dyDescent="0.25">
      <c r="S99" s="119" t="s">
        <v>134</v>
      </c>
      <c r="T99" s="119"/>
      <c r="U99" s="116"/>
      <c r="V99" s="116">
        <v>0</v>
      </c>
      <c r="W99" s="116">
        <v>3</v>
      </c>
      <c r="X99" s="116">
        <v>0</v>
      </c>
      <c r="Y99" s="116">
        <v>0</v>
      </c>
      <c r="Z99" s="116">
        <v>0</v>
      </c>
    </row>
    <row r="100" spans="1:32" ht="15" customHeight="1" x14ac:dyDescent="0.25">
      <c r="S100" s="119" t="s">
        <v>59</v>
      </c>
      <c r="T100" s="119"/>
      <c r="U100" s="116"/>
      <c r="V100" s="116">
        <v>5</v>
      </c>
      <c r="W100" s="116">
        <v>6</v>
      </c>
      <c r="X100" s="116">
        <v>9</v>
      </c>
      <c r="Y100" s="116">
        <v>6</v>
      </c>
      <c r="Z100" s="116">
        <v>0</v>
      </c>
    </row>
    <row r="101" spans="1:32" x14ac:dyDescent="0.25">
      <c r="A101" s="19"/>
      <c r="S101" s="122" t="s">
        <v>54</v>
      </c>
      <c r="T101" s="122"/>
      <c r="U101" s="116"/>
      <c r="V101" s="116">
        <v>114</v>
      </c>
      <c r="W101" s="116">
        <v>130</v>
      </c>
      <c r="X101" s="116">
        <v>136</v>
      </c>
      <c r="Y101" s="116">
        <v>130</v>
      </c>
      <c r="Z101" s="116">
        <v>123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202</v>
      </c>
      <c r="W104" s="116">
        <v>253</v>
      </c>
      <c r="X104" s="116">
        <v>252</v>
      </c>
      <c r="Y104" s="116">
        <v>233</v>
      </c>
      <c r="Z104" s="116">
        <v>228</v>
      </c>
      <c r="AB104" s="113" t="str">
        <f>TEXT(Z104,"###,###")</f>
        <v>228</v>
      </c>
      <c r="AD104" s="134">
        <f>Z104/($Z$4)*100</f>
        <v>60.317460317460316</v>
      </c>
      <c r="AF104" s="113"/>
    </row>
    <row r="105" spans="1:32" x14ac:dyDescent="0.25">
      <c r="S105" s="119" t="s">
        <v>18</v>
      </c>
      <c r="T105" s="119"/>
      <c r="U105" s="116"/>
      <c r="V105" s="116">
        <v>107</v>
      </c>
      <c r="W105" s="116">
        <v>96</v>
      </c>
      <c r="X105" s="116">
        <v>106</v>
      </c>
      <c r="Y105" s="116">
        <v>119</v>
      </c>
      <c r="Z105" s="116">
        <v>124</v>
      </c>
      <c r="AB105" s="113" t="str">
        <f>TEXT(Z105,"###,###")</f>
        <v>124</v>
      </c>
      <c r="AD105" s="134">
        <f>Z105/($Z$4)*100</f>
        <v>32.804232804232804</v>
      </c>
      <c r="AF105" s="113"/>
    </row>
    <row r="106" spans="1:32" x14ac:dyDescent="0.25">
      <c r="S106" s="122" t="s">
        <v>54</v>
      </c>
      <c r="T106" s="122"/>
      <c r="U106" s="124"/>
      <c r="V106" s="124">
        <v>309</v>
      </c>
      <c r="W106" s="124">
        <v>349</v>
      </c>
      <c r="X106" s="124">
        <v>358</v>
      </c>
      <c r="Y106" s="124">
        <v>352</v>
      </c>
      <c r="Z106" s="124">
        <v>352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45</v>
      </c>
      <c r="W108" s="116">
        <v>55</v>
      </c>
      <c r="X108" s="116">
        <v>52</v>
      </c>
      <c r="Y108" s="116">
        <v>48</v>
      </c>
      <c r="Z108" s="116">
        <v>52</v>
      </c>
      <c r="AB108" s="113" t="str">
        <f>TEXT(Z108,"###,###")</f>
        <v>52</v>
      </c>
      <c r="AD108" s="134">
        <f>Z108/($Z$4)*100</f>
        <v>13.756613756613756</v>
      </c>
      <c r="AF108" s="113"/>
    </row>
    <row r="109" spans="1:32" x14ac:dyDescent="0.25">
      <c r="S109" s="119" t="s">
        <v>21</v>
      </c>
      <c r="T109" s="119"/>
      <c r="U109" s="116"/>
      <c r="V109" s="116">
        <v>52</v>
      </c>
      <c r="W109" s="116">
        <v>68</v>
      </c>
      <c r="X109" s="116">
        <v>66</v>
      </c>
      <c r="Y109" s="116">
        <v>69</v>
      </c>
      <c r="Z109" s="116">
        <v>72</v>
      </c>
      <c r="AB109" s="113" t="str">
        <f>TEXT(Z109,"###,###")</f>
        <v>72</v>
      </c>
      <c r="AD109" s="134">
        <f>Z109/($Z$4)*100</f>
        <v>19.047619047619047</v>
      </c>
      <c r="AF109" s="113"/>
    </row>
    <row r="110" spans="1:32" x14ac:dyDescent="0.25">
      <c r="S110" s="119" t="s">
        <v>22</v>
      </c>
      <c r="T110" s="119"/>
      <c r="U110" s="116"/>
      <c r="V110" s="116">
        <v>72</v>
      </c>
      <c r="W110" s="116">
        <v>80</v>
      </c>
      <c r="X110" s="116">
        <v>84</v>
      </c>
      <c r="Y110" s="116">
        <v>83</v>
      </c>
      <c r="Z110" s="116">
        <v>80</v>
      </c>
      <c r="AB110" s="113" t="str">
        <f>TEXT(Z110,"###,###")</f>
        <v>80</v>
      </c>
      <c r="AD110" s="134">
        <f>Z110/($Z$4)*100</f>
        <v>21.164021164021165</v>
      </c>
      <c r="AF110" s="113"/>
    </row>
    <row r="111" spans="1:32" x14ac:dyDescent="0.25">
      <c r="S111" s="119" t="s">
        <v>23</v>
      </c>
      <c r="T111" s="119"/>
      <c r="U111" s="116"/>
      <c r="V111" s="116">
        <v>132</v>
      </c>
      <c r="W111" s="116">
        <v>146</v>
      </c>
      <c r="X111" s="116">
        <v>149</v>
      </c>
      <c r="Y111" s="116">
        <v>154</v>
      </c>
      <c r="Z111" s="116">
        <v>149</v>
      </c>
      <c r="AB111" s="113" t="str">
        <f>TEXT(Z111,"###,###")</f>
        <v>149</v>
      </c>
      <c r="AD111" s="134">
        <f>Z111/($Z$4)*100</f>
        <v>39.417989417989418</v>
      </c>
      <c r="AF111" s="113"/>
    </row>
    <row r="112" spans="1:32" x14ac:dyDescent="0.25">
      <c r="S112" s="122" t="s">
        <v>54</v>
      </c>
      <c r="T112" s="122"/>
      <c r="U112" s="116"/>
      <c r="V112" s="116">
        <v>339</v>
      </c>
      <c r="W112" s="116">
        <v>385</v>
      </c>
      <c r="X112" s="116">
        <v>407</v>
      </c>
      <c r="Y112" s="116">
        <v>378</v>
      </c>
      <c r="Z112" s="116">
        <v>375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44.12</v>
      </c>
      <c r="W118" s="135">
        <v>46.01</v>
      </c>
      <c r="X118" s="135">
        <v>47.86</v>
      </c>
      <c r="Y118" s="135">
        <v>47.85</v>
      </c>
      <c r="Z118" s="135">
        <v>48.19</v>
      </c>
      <c r="AB118" s="113" t="str">
        <f>TEXT(Z118,"##.0")</f>
        <v>48.2</v>
      </c>
    </row>
    <row r="120" spans="19:32" x14ac:dyDescent="0.25">
      <c r="S120" s="105" t="s">
        <v>102</v>
      </c>
      <c r="T120" s="116"/>
      <c r="U120" s="116"/>
      <c r="V120" s="116">
        <v>182</v>
      </c>
      <c r="W120" s="116">
        <v>212</v>
      </c>
      <c r="X120" s="116">
        <v>231</v>
      </c>
      <c r="Y120" s="116">
        <v>217</v>
      </c>
      <c r="Z120" s="116">
        <v>208</v>
      </c>
      <c r="AB120" s="113" t="str">
        <f>TEXT(Z120,"###,###")</f>
        <v>208</v>
      </c>
    </row>
    <row r="121" spans="19:32" x14ac:dyDescent="0.25">
      <c r="S121" s="105" t="s">
        <v>103</v>
      </c>
      <c r="T121" s="116"/>
      <c r="U121" s="116"/>
      <c r="V121" s="116">
        <v>24</v>
      </c>
      <c r="W121" s="116">
        <v>18</v>
      </c>
      <c r="X121" s="116">
        <v>19</v>
      </c>
      <c r="Y121" s="116">
        <v>13</v>
      </c>
      <c r="Z121" s="116">
        <v>20</v>
      </c>
      <c r="AB121" s="113" t="str">
        <f>TEXT(Z121,"###,###")</f>
        <v>20</v>
      </c>
    </row>
    <row r="122" spans="19:32" x14ac:dyDescent="0.25">
      <c r="S122" s="105" t="s">
        <v>104</v>
      </c>
      <c r="T122" s="116"/>
      <c r="U122" s="116"/>
      <c r="V122" s="116">
        <v>20</v>
      </c>
      <c r="W122" s="116">
        <v>21</v>
      </c>
      <c r="X122" s="116">
        <v>31</v>
      </c>
      <c r="Y122" s="116">
        <v>22</v>
      </c>
      <c r="Z122" s="116">
        <v>23</v>
      </c>
      <c r="AB122" s="113" t="str">
        <f>TEXT(Z122,"###,###")</f>
        <v>23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202</v>
      </c>
      <c r="W124" s="116">
        <v>233</v>
      </c>
      <c r="X124" s="116">
        <v>262</v>
      </c>
      <c r="Y124" s="116">
        <v>239</v>
      </c>
      <c r="Z124" s="116">
        <v>231</v>
      </c>
      <c r="AB124" s="113" t="str">
        <f>TEXT(Z124,"###,###")</f>
        <v>231</v>
      </c>
      <c r="AD124" s="131">
        <f>Z124/$Z$7*100</f>
        <v>91.304347826086953</v>
      </c>
    </row>
    <row r="125" spans="19:32" x14ac:dyDescent="0.25">
      <c r="S125" s="105" t="s">
        <v>106</v>
      </c>
      <c r="T125" s="116"/>
      <c r="U125" s="116"/>
      <c r="V125" s="116">
        <v>44</v>
      </c>
      <c r="W125" s="116">
        <v>39</v>
      </c>
      <c r="X125" s="116">
        <v>50</v>
      </c>
      <c r="Y125" s="116">
        <v>35</v>
      </c>
      <c r="Z125" s="116">
        <v>43</v>
      </c>
      <c r="AB125" s="113" t="str">
        <f>TEXT(Z125,"###,###")</f>
        <v>43</v>
      </c>
      <c r="AD125" s="131">
        <f>Z125/$Z$7*100</f>
        <v>16.996047430830039</v>
      </c>
    </row>
    <row r="127" spans="19:32" x14ac:dyDescent="0.25">
      <c r="S127" s="105" t="s">
        <v>107</v>
      </c>
      <c r="T127" s="116"/>
      <c r="U127" s="116"/>
      <c r="V127" s="116">
        <v>116</v>
      </c>
      <c r="W127" s="116">
        <v>121</v>
      </c>
      <c r="X127" s="116">
        <v>140</v>
      </c>
      <c r="Y127" s="116">
        <v>123</v>
      </c>
      <c r="Z127" s="116">
        <v>132</v>
      </c>
      <c r="AB127" s="113" t="str">
        <f>TEXT(Z127,"###,###")</f>
        <v>132</v>
      </c>
      <c r="AD127" s="131">
        <f>Z127/$Z$7*100</f>
        <v>52.173913043478258</v>
      </c>
    </row>
    <row r="128" spans="19:32" x14ac:dyDescent="0.25">
      <c r="S128" s="105" t="s">
        <v>108</v>
      </c>
      <c r="T128" s="116"/>
      <c r="U128" s="116"/>
      <c r="V128" s="116">
        <v>116</v>
      </c>
      <c r="W128" s="116">
        <v>130</v>
      </c>
      <c r="X128" s="116">
        <v>134</v>
      </c>
      <c r="Y128" s="116">
        <v>130</v>
      </c>
      <c r="Z128" s="116">
        <v>124</v>
      </c>
      <c r="AB128" s="113" t="str">
        <f>TEXT(Z128,"###,###")</f>
        <v>124</v>
      </c>
      <c r="AD128" s="131">
        <f>Z128/$Z$7*100</f>
        <v>49.011857707509883</v>
      </c>
    </row>
    <row r="130" spans="19:20" x14ac:dyDescent="0.25">
      <c r="S130" s="105" t="s">
        <v>161</v>
      </c>
      <c r="T130" s="131">
        <v>82.213438735177874</v>
      </c>
    </row>
    <row r="131" spans="19:20" x14ac:dyDescent="0.25">
      <c r="S131" s="105" t="s">
        <v>162</v>
      </c>
      <c r="T131" s="131">
        <v>7.9051383399209492</v>
      </c>
    </row>
    <row r="132" spans="19:20" x14ac:dyDescent="0.25">
      <c r="S132" s="105" t="s">
        <v>163</v>
      </c>
      <c r="T132" s="131">
        <v>9.0909090909090917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CB01DFF-C249-4EBF-B219-06CEDC4CBC1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16EF8DB-B9E6-4A09-99B5-C2759D22D00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7B4E10F-CEE3-431E-9FD0-B82C8ACD37B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0EBC3E9-E766-4879-8934-87399A5F124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24BB-8EC5-4CD5-981F-0AE7BF54E4F1}">
  <sheetPr codeName="Sheet8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125</v>
      </c>
      <c r="T1" s="103"/>
      <c r="U1" s="103"/>
      <c r="V1" s="103"/>
      <c r="W1" s="103"/>
      <c r="X1" s="103"/>
      <c r="Y1" s="104" t="s">
        <v>153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125</v>
      </c>
      <c r="Y3" s="109" t="s">
        <v>153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13.16 West Arnhem,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978</v>
      </c>
      <c r="W4" s="112">
        <v>987</v>
      </c>
      <c r="X4" s="112">
        <v>1906</v>
      </c>
      <c r="Y4" s="112">
        <v>1567</v>
      </c>
      <c r="Z4" s="112">
        <v>1912</v>
      </c>
      <c r="AB4" s="113" t="str">
        <f>TEXT(Z4,"###,###")</f>
        <v>1,912</v>
      </c>
      <c r="AD4" s="114">
        <f>Z4/Y4-1</f>
        <v>0.2201659221442247</v>
      </c>
      <c r="AF4" s="114">
        <f>Z4/V4-1</f>
        <v>0.95501022494887522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531</v>
      </c>
      <c r="W5" s="112">
        <v>532</v>
      </c>
      <c r="X5" s="112">
        <v>1042</v>
      </c>
      <c r="Y5" s="112">
        <v>859</v>
      </c>
      <c r="Z5" s="112">
        <v>1053</v>
      </c>
      <c r="AB5" s="113" t="str">
        <f>TEXT(Z5,"###,###")</f>
        <v>1,053</v>
      </c>
      <c r="AD5" s="114">
        <f t="shared" ref="AD5:AD9" si="0">Z5/Y5-1</f>
        <v>0.2258440046565775</v>
      </c>
      <c r="AF5" s="114">
        <f t="shared" ref="AF5:AF9" si="1">Z5/V5-1</f>
        <v>0.98305084745762716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449</v>
      </c>
      <c r="W6" s="112">
        <v>455</v>
      </c>
      <c r="X6" s="112">
        <v>862</v>
      </c>
      <c r="Y6" s="112">
        <v>712</v>
      </c>
      <c r="Z6" s="112">
        <v>860</v>
      </c>
      <c r="AB6" s="113" t="str">
        <f>TEXT(Z6,"###,###")</f>
        <v>860</v>
      </c>
      <c r="AD6" s="114">
        <f t="shared" si="0"/>
        <v>0.2078651685393258</v>
      </c>
      <c r="AF6" s="114">
        <f t="shared" si="1"/>
        <v>0.91536748329621376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697</v>
      </c>
      <c r="W7" s="112">
        <v>690</v>
      </c>
      <c r="X7" s="112">
        <v>1348</v>
      </c>
      <c r="Y7" s="112">
        <v>1072</v>
      </c>
      <c r="Z7" s="112">
        <v>1378</v>
      </c>
      <c r="AB7" s="113" t="str">
        <f>TEXT(Z7,"###,###")</f>
        <v>1,378</v>
      </c>
      <c r="AD7" s="114">
        <f t="shared" si="0"/>
        <v>0.28544776119402981</v>
      </c>
      <c r="AF7" s="114">
        <f t="shared" si="1"/>
        <v>0.97704447632711622</v>
      </c>
    </row>
    <row r="8" spans="1:32" ht="17.25" customHeight="1" x14ac:dyDescent="0.25">
      <c r="A8" s="68" t="s">
        <v>13</v>
      </c>
      <c r="B8" s="69"/>
      <c r="C8" s="31"/>
      <c r="D8" s="70" t="str">
        <f>AB4</f>
        <v>1,912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1,378</v>
      </c>
      <c r="P8" s="71"/>
      <c r="S8" s="111" t="s">
        <v>86</v>
      </c>
      <c r="T8" s="112"/>
      <c r="U8" s="112"/>
      <c r="V8" s="112">
        <v>49079</v>
      </c>
      <c r="W8" s="112">
        <v>54277.04</v>
      </c>
      <c r="X8" s="112">
        <v>39694.080000000002</v>
      </c>
      <c r="Y8" s="112">
        <v>39879.53</v>
      </c>
      <c r="Z8" s="112">
        <v>25942.42</v>
      </c>
      <c r="AB8" s="113" t="str">
        <f>TEXT(Z8,"$###,###")</f>
        <v>$25,942</v>
      </c>
      <c r="AD8" s="114">
        <f t="shared" si="0"/>
        <v>-0.34948029728534913</v>
      </c>
      <c r="AF8" s="114">
        <f t="shared" si="1"/>
        <v>-0.47141506550663215</v>
      </c>
    </row>
    <row r="9" spans="1:32" x14ac:dyDescent="0.25">
      <c r="A9" s="32" t="s">
        <v>15</v>
      </c>
      <c r="B9" s="75"/>
      <c r="C9" s="76"/>
      <c r="D9" s="77">
        <f>AD104</f>
        <v>57.21757322175732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56.095791001451381</v>
      </c>
      <c r="P9" s="78" t="s">
        <v>87</v>
      </c>
      <c r="S9" s="111" t="s">
        <v>7</v>
      </c>
      <c r="T9" s="112"/>
      <c r="U9" s="112"/>
      <c r="V9" s="112">
        <v>45927675</v>
      </c>
      <c r="W9" s="112">
        <v>46889612</v>
      </c>
      <c r="X9" s="112">
        <v>69374542</v>
      </c>
      <c r="Y9" s="112">
        <v>61276558</v>
      </c>
      <c r="Z9" s="112">
        <v>69419799</v>
      </c>
      <c r="AB9" s="113" t="str">
        <f>TEXT(Z9/1000000,"$#,###.0")&amp;" mil"</f>
        <v>$69.4 mil</v>
      </c>
      <c r="AD9" s="114">
        <f t="shared" si="0"/>
        <v>0.13289325095577342</v>
      </c>
      <c r="AF9" s="114">
        <f t="shared" si="1"/>
        <v>0.51150257442816338</v>
      </c>
    </row>
    <row r="10" spans="1:32" x14ac:dyDescent="0.25">
      <c r="A10" s="32" t="s">
        <v>18</v>
      </c>
      <c r="B10" s="75"/>
      <c r="C10" s="76"/>
      <c r="D10" s="77">
        <f>AD105</f>
        <v>41.788702928870293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43.904208998548619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97.387518142235123</v>
      </c>
      <c r="P11" s="78" t="s">
        <v>87</v>
      </c>
      <c r="S11" s="111" t="s">
        <v>30</v>
      </c>
      <c r="T11" s="116"/>
      <c r="U11" s="116"/>
      <c r="V11" s="116">
        <v>952</v>
      </c>
      <c r="W11" s="116">
        <v>960</v>
      </c>
      <c r="X11" s="116">
        <v>1866</v>
      </c>
      <c r="Y11" s="116">
        <v>1528</v>
      </c>
      <c r="Z11" s="116">
        <v>1879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0.29027576197387517</v>
      </c>
      <c r="P12" s="78" t="s">
        <v>87</v>
      </c>
      <c r="S12" s="111" t="s">
        <v>31</v>
      </c>
      <c r="T12" s="116"/>
      <c r="U12" s="116"/>
      <c r="V12" s="116">
        <v>26</v>
      </c>
      <c r="W12" s="116">
        <v>27</v>
      </c>
      <c r="X12" s="116">
        <v>37</v>
      </c>
      <c r="Y12" s="116">
        <v>37</v>
      </c>
      <c r="Z12" s="116">
        <v>37</v>
      </c>
    </row>
    <row r="13" spans="1:32" ht="15" customHeight="1" x14ac:dyDescent="0.25">
      <c r="A13" s="32" t="s">
        <v>20</v>
      </c>
      <c r="B13" s="76"/>
      <c r="C13" s="76"/>
      <c r="D13" s="77">
        <f>AD108</f>
        <v>8.002092050209205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2.1044992743105952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15.219665271966527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38.9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42.99163179916318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21.423384168482208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62</v>
      </c>
      <c r="Z15" s="116">
        <v>171</v>
      </c>
      <c r="AB15" s="121">
        <f t="shared" ref="AB15:AB34" si="2">IF(Z15="np",0,Z15/$Z$34)</f>
        <v>8.9528795811518319E-2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32.74058577405858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78.576615831517799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162</v>
      </c>
      <c r="Z16" s="116">
        <v>142</v>
      </c>
      <c r="AB16" s="121">
        <f t="shared" si="2"/>
        <v>7.4345549738219899E-2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3</v>
      </c>
      <c r="Z17" s="116">
        <v>4</v>
      </c>
      <c r="AB17" s="121">
        <f t="shared" si="2"/>
        <v>2.0942408376963353E-3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10</v>
      </c>
      <c r="Z18" s="116">
        <v>13</v>
      </c>
      <c r="AB18" s="121">
        <f t="shared" si="2"/>
        <v>6.8062827225130887E-3</v>
      </c>
    </row>
    <row r="19" spans="1:28" x14ac:dyDescent="0.25">
      <c r="A19" s="67" t="str">
        <f>$S$1&amp;" ("&amp;$V$2&amp;" to "&amp;$Z$2&amp;")"</f>
        <v>West Arnhem (2015-16 to 2019-20)</v>
      </c>
      <c r="B19" s="67"/>
      <c r="C19" s="67"/>
      <c r="D19" s="67"/>
      <c r="E19" s="67"/>
      <c r="F19" s="67"/>
      <c r="G19" s="67" t="str">
        <f>$S$1&amp;" ("&amp;$V$2&amp;" to "&amp;$Z$2&amp;")"</f>
        <v>West Arnhem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63</v>
      </c>
      <c r="Z19" s="116">
        <v>55</v>
      </c>
      <c r="AB19" s="121">
        <f t="shared" si="2"/>
        <v>2.8795811518324606E-2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40</v>
      </c>
      <c r="Z20" s="116">
        <v>65</v>
      </c>
      <c r="AB20" s="121">
        <f t="shared" si="2"/>
        <v>3.4031413612565446E-2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105</v>
      </c>
      <c r="Z21" s="116">
        <v>140</v>
      </c>
      <c r="AB21" s="121">
        <f t="shared" si="2"/>
        <v>7.3298429319371722E-2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235</v>
      </c>
      <c r="Z22" s="116">
        <v>280</v>
      </c>
      <c r="AB22" s="121">
        <f t="shared" si="2"/>
        <v>0.14659685863874344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26</v>
      </c>
      <c r="Z23" s="116">
        <v>25</v>
      </c>
      <c r="AB23" s="121">
        <f t="shared" si="2"/>
        <v>1.3089005235602094E-2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30</v>
      </c>
      <c r="Z24" s="116">
        <v>8</v>
      </c>
      <c r="AB24" s="121">
        <f t="shared" si="2"/>
        <v>4.1884816753926706E-3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12</v>
      </c>
      <c r="Z25" s="116">
        <v>14</v>
      </c>
      <c r="AB25" s="121">
        <f t="shared" si="2"/>
        <v>7.3298429319371729E-3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6</v>
      </c>
      <c r="Z26" s="116">
        <v>5</v>
      </c>
      <c r="AB26" s="121">
        <f t="shared" si="2"/>
        <v>2.617801047120419E-3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21</v>
      </c>
      <c r="Z27" s="116">
        <v>40</v>
      </c>
      <c r="AB27" s="121">
        <f t="shared" si="2"/>
        <v>2.0942408376963352E-2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71</v>
      </c>
      <c r="Z28" s="116">
        <v>71</v>
      </c>
      <c r="AB28" s="121">
        <f t="shared" si="2"/>
        <v>3.7172774869109949E-2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232</v>
      </c>
      <c r="Z29" s="116">
        <v>230</v>
      </c>
      <c r="AB29" s="121">
        <f t="shared" si="2"/>
        <v>0.12041884816753927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141</v>
      </c>
      <c r="Z30" s="116">
        <v>196</v>
      </c>
      <c r="AB30" s="121">
        <f t="shared" si="2"/>
        <v>0.10261780104712041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101</v>
      </c>
      <c r="Z31" s="116">
        <v>112</v>
      </c>
      <c r="AB31" s="121">
        <f t="shared" si="2"/>
        <v>5.8638743455497383E-2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53</v>
      </c>
      <c r="Z32" s="116">
        <v>107</v>
      </c>
      <c r="AB32" s="121">
        <f t="shared" si="2"/>
        <v>5.6020942408376961E-2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148</v>
      </c>
      <c r="Z33" s="116">
        <v>228</v>
      </c>
      <c r="AB33" s="121">
        <f t="shared" si="2"/>
        <v>0.11937172774869111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1568</v>
      </c>
      <c r="Z34" s="124">
        <v>1910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1082</v>
      </c>
      <c r="AB37" s="136">
        <f>Z37/Z40*100</f>
        <v>78.576615831517799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295</v>
      </c>
      <c r="AB38" s="136">
        <f>Z38/Z40*100</f>
        <v>21.423384168482208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1377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15</v>
      </c>
      <c r="W45" s="116">
        <v>6</v>
      </c>
      <c r="X45" s="116">
        <v>11</v>
      </c>
      <c r="Y45" s="116">
        <v>5</v>
      </c>
      <c r="Z45" s="116">
        <v>13</v>
      </c>
    </row>
    <row r="46" spans="19:32" x14ac:dyDescent="0.25">
      <c r="S46" s="119" t="s">
        <v>39</v>
      </c>
      <c r="T46" s="119"/>
      <c r="U46" s="116"/>
      <c r="V46" s="116">
        <v>29</v>
      </c>
      <c r="W46" s="116">
        <v>21</v>
      </c>
      <c r="X46" s="116">
        <v>65</v>
      </c>
      <c r="Y46" s="116">
        <v>41</v>
      </c>
      <c r="Z46" s="116">
        <v>58</v>
      </c>
    </row>
    <row r="47" spans="19:32" x14ac:dyDescent="0.25">
      <c r="S47" s="119" t="s">
        <v>40</v>
      </c>
      <c r="T47" s="119"/>
      <c r="U47" s="116"/>
      <c r="V47" s="116">
        <v>43</v>
      </c>
      <c r="W47" s="116">
        <v>67</v>
      </c>
      <c r="X47" s="116">
        <v>97</v>
      </c>
      <c r="Y47" s="116">
        <v>79</v>
      </c>
      <c r="Z47" s="116">
        <v>110</v>
      </c>
    </row>
    <row r="48" spans="19:32" x14ac:dyDescent="0.25">
      <c r="S48" s="119" t="s">
        <v>41</v>
      </c>
      <c r="T48" s="119"/>
      <c r="U48" s="116"/>
      <c r="V48" s="116">
        <v>72</v>
      </c>
      <c r="W48" s="116">
        <v>62</v>
      </c>
      <c r="X48" s="116">
        <v>140</v>
      </c>
      <c r="Y48" s="116">
        <v>102</v>
      </c>
      <c r="Z48" s="116">
        <v>134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79</v>
      </c>
      <c r="W49" s="116">
        <v>65</v>
      </c>
      <c r="X49" s="116">
        <v>145</v>
      </c>
      <c r="Y49" s="116">
        <v>99</v>
      </c>
      <c r="Z49" s="116">
        <v>143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West Arnhem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54</v>
      </c>
      <c r="W50" s="116">
        <v>63</v>
      </c>
      <c r="X50" s="116">
        <v>115</v>
      </c>
      <c r="Y50" s="116">
        <v>108</v>
      </c>
      <c r="Z50" s="116">
        <v>114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79</v>
      </c>
      <c r="W51" s="116">
        <v>65</v>
      </c>
      <c r="X51" s="116">
        <v>117</v>
      </c>
      <c r="Y51" s="116">
        <v>105</v>
      </c>
      <c r="Z51" s="116">
        <v>101</v>
      </c>
    </row>
    <row r="52" spans="1:26" ht="15" customHeight="1" x14ac:dyDescent="0.25">
      <c r="S52" s="119" t="s">
        <v>45</v>
      </c>
      <c r="T52" s="119"/>
      <c r="U52" s="116"/>
      <c r="V52" s="116">
        <v>48</v>
      </c>
      <c r="W52" s="116">
        <v>45</v>
      </c>
      <c r="X52" s="116">
        <v>102</v>
      </c>
      <c r="Y52" s="116">
        <v>91</v>
      </c>
      <c r="Z52" s="116">
        <v>107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54</v>
      </c>
      <c r="W53" s="116">
        <v>61</v>
      </c>
      <c r="X53" s="116">
        <v>77</v>
      </c>
      <c r="Y53" s="116">
        <v>77</v>
      </c>
      <c r="Z53" s="116">
        <v>104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18</v>
      </c>
      <c r="W54" s="116">
        <v>37</v>
      </c>
      <c r="X54" s="116">
        <v>87</v>
      </c>
      <c r="Y54" s="116">
        <v>75</v>
      </c>
      <c r="Z54" s="116">
        <v>82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25</v>
      </c>
      <c r="W55" s="116">
        <v>32</v>
      </c>
      <c r="X55" s="116">
        <v>54</v>
      </c>
      <c r="Y55" s="116">
        <v>45</v>
      </c>
      <c r="Z55" s="116">
        <v>63</v>
      </c>
    </row>
    <row r="56" spans="1:26" ht="15" customHeight="1" x14ac:dyDescent="0.25">
      <c r="S56" s="119" t="s">
        <v>49</v>
      </c>
      <c r="T56" s="119"/>
      <c r="U56" s="116"/>
      <c r="V56" s="116">
        <v>6</v>
      </c>
      <c r="W56" s="116">
        <v>0</v>
      </c>
      <c r="X56" s="116">
        <v>27</v>
      </c>
      <c r="Y56" s="116">
        <v>24</v>
      </c>
      <c r="Z56" s="116">
        <v>21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2</v>
      </c>
      <c r="W57" s="116">
        <v>3</v>
      </c>
      <c r="X57" s="116">
        <v>2</v>
      </c>
      <c r="Y57" s="116">
        <v>5</v>
      </c>
      <c r="Z57" s="116">
        <v>7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532</v>
      </c>
      <c r="W61" s="116">
        <v>532</v>
      </c>
      <c r="X61" s="116">
        <v>1039</v>
      </c>
      <c r="Y61" s="116">
        <v>857</v>
      </c>
      <c r="Z61" s="116">
        <v>1057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6</v>
      </c>
      <c r="W64" s="116">
        <v>3</v>
      </c>
      <c r="X64" s="116">
        <v>9</v>
      </c>
      <c r="Y64" s="116">
        <v>11</v>
      </c>
      <c r="Z64" s="116">
        <v>26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West Arnhem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22</v>
      </c>
      <c r="W65" s="116">
        <v>16</v>
      </c>
      <c r="X65" s="116">
        <v>44</v>
      </c>
      <c r="Y65" s="116">
        <v>29</v>
      </c>
      <c r="Z65" s="116">
        <v>30</v>
      </c>
    </row>
    <row r="66" spans="1:26" x14ac:dyDescent="0.25">
      <c r="S66" s="119" t="s">
        <v>40</v>
      </c>
      <c r="T66" s="119"/>
      <c r="U66" s="116"/>
      <c r="V66" s="116">
        <v>49</v>
      </c>
      <c r="W66" s="116">
        <v>44</v>
      </c>
      <c r="X66" s="116">
        <v>73</v>
      </c>
      <c r="Y66" s="116">
        <v>88</v>
      </c>
      <c r="Z66" s="116">
        <v>86</v>
      </c>
    </row>
    <row r="67" spans="1:26" x14ac:dyDescent="0.25">
      <c r="S67" s="119" t="s">
        <v>41</v>
      </c>
      <c r="T67" s="119"/>
      <c r="U67" s="116"/>
      <c r="V67" s="116">
        <v>75</v>
      </c>
      <c r="W67" s="116">
        <v>73</v>
      </c>
      <c r="X67" s="116">
        <v>145</v>
      </c>
      <c r="Y67" s="116">
        <v>102</v>
      </c>
      <c r="Z67" s="116">
        <v>122</v>
      </c>
    </row>
    <row r="68" spans="1:26" x14ac:dyDescent="0.25">
      <c r="S68" s="119" t="s">
        <v>42</v>
      </c>
      <c r="T68" s="119"/>
      <c r="U68" s="116"/>
      <c r="V68" s="116">
        <v>80</v>
      </c>
      <c r="W68" s="116">
        <v>80</v>
      </c>
      <c r="X68" s="116">
        <v>150</v>
      </c>
      <c r="Y68" s="116">
        <v>127</v>
      </c>
      <c r="Z68" s="116">
        <v>136</v>
      </c>
    </row>
    <row r="69" spans="1:26" x14ac:dyDescent="0.25">
      <c r="S69" s="119" t="s">
        <v>43</v>
      </c>
      <c r="T69" s="119"/>
      <c r="U69" s="116"/>
      <c r="V69" s="116">
        <v>48</v>
      </c>
      <c r="W69" s="116">
        <v>54</v>
      </c>
      <c r="X69" s="116">
        <v>105</v>
      </c>
      <c r="Y69" s="116">
        <v>89</v>
      </c>
      <c r="Z69" s="116">
        <v>110</v>
      </c>
    </row>
    <row r="70" spans="1:26" x14ac:dyDescent="0.25">
      <c r="S70" s="119" t="s">
        <v>44</v>
      </c>
      <c r="T70" s="119"/>
      <c r="U70" s="116"/>
      <c r="V70" s="116">
        <v>57</v>
      </c>
      <c r="W70" s="116">
        <v>60</v>
      </c>
      <c r="X70" s="116">
        <v>89</v>
      </c>
      <c r="Y70" s="116">
        <v>61</v>
      </c>
      <c r="Z70" s="116">
        <v>69</v>
      </c>
    </row>
    <row r="71" spans="1:26" x14ac:dyDescent="0.25">
      <c r="S71" s="119" t="s">
        <v>45</v>
      </c>
      <c r="T71" s="119"/>
      <c r="U71" s="116"/>
      <c r="V71" s="116">
        <v>49</v>
      </c>
      <c r="W71" s="116">
        <v>42</v>
      </c>
      <c r="X71" s="116">
        <v>83</v>
      </c>
      <c r="Y71" s="116">
        <v>63</v>
      </c>
      <c r="Z71" s="116">
        <v>84</v>
      </c>
    </row>
    <row r="72" spans="1:26" x14ac:dyDescent="0.25">
      <c r="S72" s="119" t="s">
        <v>46</v>
      </c>
      <c r="T72" s="119"/>
      <c r="U72" s="116"/>
      <c r="V72" s="116">
        <v>17</v>
      </c>
      <c r="W72" s="116">
        <v>28</v>
      </c>
      <c r="X72" s="116">
        <v>59</v>
      </c>
      <c r="Y72" s="116">
        <v>62</v>
      </c>
      <c r="Z72" s="116">
        <v>92</v>
      </c>
    </row>
    <row r="73" spans="1:26" x14ac:dyDescent="0.25">
      <c r="S73" s="119" t="s">
        <v>47</v>
      </c>
      <c r="T73" s="119"/>
      <c r="U73" s="116"/>
      <c r="V73" s="116">
        <v>19</v>
      </c>
      <c r="W73" s="116">
        <v>24</v>
      </c>
      <c r="X73" s="116">
        <v>50</v>
      </c>
      <c r="Y73" s="116">
        <v>35</v>
      </c>
      <c r="Z73" s="116">
        <v>58</v>
      </c>
    </row>
    <row r="74" spans="1:26" x14ac:dyDescent="0.25">
      <c r="S74" s="119" t="s">
        <v>48</v>
      </c>
      <c r="T74" s="119"/>
      <c r="U74" s="116"/>
      <c r="V74" s="116">
        <v>15</v>
      </c>
      <c r="W74" s="116">
        <v>16</v>
      </c>
      <c r="X74" s="116">
        <v>36</v>
      </c>
      <c r="Y74" s="116">
        <v>30</v>
      </c>
      <c r="Z74" s="116">
        <v>28</v>
      </c>
    </row>
    <row r="75" spans="1:26" x14ac:dyDescent="0.25">
      <c r="S75" s="119" t="s">
        <v>49</v>
      </c>
      <c r="T75" s="119"/>
      <c r="U75" s="116"/>
      <c r="V75" s="116">
        <v>0</v>
      </c>
      <c r="W75" s="116">
        <v>8</v>
      </c>
      <c r="X75" s="116">
        <v>18</v>
      </c>
      <c r="Y75" s="116">
        <v>10</v>
      </c>
      <c r="Z75" s="116">
        <v>14</v>
      </c>
    </row>
    <row r="76" spans="1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3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449</v>
      </c>
      <c r="W80" s="116">
        <v>455</v>
      </c>
      <c r="X80" s="116">
        <v>863</v>
      </c>
      <c r="Y80" s="116">
        <v>710</v>
      </c>
      <c r="Z80" s="116">
        <v>856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West Arnhem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36</v>
      </c>
      <c r="W83" s="116">
        <v>38</v>
      </c>
      <c r="X83" s="116">
        <v>35</v>
      </c>
      <c r="Y83" s="116">
        <v>44</v>
      </c>
      <c r="Z83" s="116">
        <v>54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61</v>
      </c>
      <c r="W84" s="116">
        <v>66</v>
      </c>
      <c r="X84" s="116">
        <v>132</v>
      </c>
      <c r="Y84" s="116">
        <v>112</v>
      </c>
      <c r="Z84" s="116">
        <v>169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86</v>
      </c>
      <c r="W85" s="116">
        <v>95</v>
      </c>
      <c r="X85" s="116">
        <v>130</v>
      </c>
      <c r="Y85" s="116">
        <v>108</v>
      </c>
      <c r="Z85" s="116">
        <v>117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1,912</v>
      </c>
      <c r="D86" s="100">
        <f t="shared" ref="D86:D91" si="4">AD4</f>
        <v>0.2201659221442247</v>
      </c>
      <c r="E86" s="101">
        <f t="shared" ref="E86:E91" si="5">AD4</f>
        <v>0.2201659221442247</v>
      </c>
      <c r="F86" s="100">
        <f t="shared" ref="F86:F91" si="6">AF4</f>
        <v>0.95501022494887522</v>
      </c>
      <c r="G86" s="101">
        <f t="shared" ref="G86:G91" si="7">AF4</f>
        <v>0.95501022494887522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51</v>
      </c>
      <c r="W86" s="116">
        <v>47</v>
      </c>
      <c r="X86" s="116">
        <v>103</v>
      </c>
      <c r="Y86" s="116">
        <v>90</v>
      </c>
      <c r="Z86" s="116">
        <v>97</v>
      </c>
    </row>
    <row r="87" spans="1:30" ht="15" customHeight="1" x14ac:dyDescent="0.25">
      <c r="A87" s="102" t="s">
        <v>4</v>
      </c>
      <c r="B87" s="51"/>
      <c r="C87" s="62" t="str">
        <f t="shared" si="3"/>
        <v>1,053</v>
      </c>
      <c r="D87" s="100">
        <f t="shared" si="4"/>
        <v>0.2258440046565775</v>
      </c>
      <c r="E87" s="101">
        <f t="shared" si="5"/>
        <v>0.2258440046565775</v>
      </c>
      <c r="F87" s="100">
        <f t="shared" si="6"/>
        <v>0.98305084745762716</v>
      </c>
      <c r="G87" s="101">
        <f t="shared" si="7"/>
        <v>0.98305084745762716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16</v>
      </c>
      <c r="W87" s="116">
        <v>7</v>
      </c>
      <c r="X87" s="116">
        <v>24</v>
      </c>
      <c r="Y87" s="116">
        <v>18</v>
      </c>
      <c r="Z87" s="116">
        <v>22</v>
      </c>
    </row>
    <row r="88" spans="1:30" ht="15" customHeight="1" x14ac:dyDescent="0.25">
      <c r="A88" s="102" t="s">
        <v>5</v>
      </c>
      <c r="B88" s="51"/>
      <c r="C88" s="62" t="str">
        <f t="shared" si="3"/>
        <v>860</v>
      </c>
      <c r="D88" s="100">
        <f t="shared" si="4"/>
        <v>0.2078651685393258</v>
      </c>
      <c r="E88" s="101">
        <f t="shared" si="5"/>
        <v>0.2078651685393258</v>
      </c>
      <c r="F88" s="100">
        <f t="shared" si="6"/>
        <v>0.91536748329621376</v>
      </c>
      <c r="G88" s="101">
        <f t="shared" si="7"/>
        <v>0.91536748329621376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0</v>
      </c>
      <c r="W88" s="116">
        <v>4</v>
      </c>
      <c r="X88" s="116">
        <v>15</v>
      </c>
      <c r="Y88" s="116">
        <v>10</v>
      </c>
      <c r="Z88" s="116">
        <v>6</v>
      </c>
    </row>
    <row r="89" spans="1:30" ht="15" customHeight="1" x14ac:dyDescent="0.25">
      <c r="A89" s="51" t="s">
        <v>6</v>
      </c>
      <c r="B89" s="51"/>
      <c r="C89" s="62" t="str">
        <f t="shared" si="3"/>
        <v>1,378</v>
      </c>
      <c r="D89" s="100">
        <f t="shared" si="4"/>
        <v>0.28544776119402981</v>
      </c>
      <c r="E89" s="101">
        <f t="shared" si="5"/>
        <v>0.28544776119402981</v>
      </c>
      <c r="F89" s="100">
        <f t="shared" si="6"/>
        <v>0.97704447632711622</v>
      </c>
      <c r="G89" s="101">
        <f t="shared" si="7"/>
        <v>0.97704447632711622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32</v>
      </c>
      <c r="W89" s="116">
        <v>41</v>
      </c>
      <c r="X89" s="116">
        <v>50</v>
      </c>
      <c r="Y89" s="116">
        <v>50</v>
      </c>
      <c r="Z89" s="116">
        <v>41</v>
      </c>
    </row>
    <row r="90" spans="1:30" ht="15" customHeight="1" x14ac:dyDescent="0.25">
      <c r="A90" s="51" t="s">
        <v>100</v>
      </c>
      <c r="B90" s="51"/>
      <c r="C90" s="62" t="str">
        <f t="shared" si="3"/>
        <v>$25,942</v>
      </c>
      <c r="D90" s="100">
        <f t="shared" si="4"/>
        <v>-0.34948029728534913</v>
      </c>
      <c r="E90" s="101">
        <f t="shared" si="5"/>
        <v>-0.34948029728534913</v>
      </c>
      <c r="F90" s="100">
        <f t="shared" si="6"/>
        <v>-0.47141506550663215</v>
      </c>
      <c r="G90" s="101">
        <f t="shared" si="7"/>
        <v>-0.47141506550663215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34</v>
      </c>
      <c r="W90" s="116">
        <v>32</v>
      </c>
      <c r="X90" s="116">
        <v>83</v>
      </c>
      <c r="Y90" s="116">
        <v>74</v>
      </c>
      <c r="Z90" s="116">
        <v>75</v>
      </c>
    </row>
    <row r="91" spans="1:30" ht="15" customHeight="1" x14ac:dyDescent="0.25">
      <c r="A91" s="51" t="s">
        <v>7</v>
      </c>
      <c r="B91" s="51"/>
      <c r="C91" s="62" t="str">
        <f t="shared" si="3"/>
        <v>$69.4 mil</v>
      </c>
      <c r="D91" s="100">
        <f t="shared" si="4"/>
        <v>0.13289325095577342</v>
      </c>
      <c r="E91" s="101">
        <f t="shared" si="5"/>
        <v>0.13289325095577342</v>
      </c>
      <c r="F91" s="100">
        <f t="shared" si="6"/>
        <v>0.51150257442816338</v>
      </c>
      <c r="G91" s="101">
        <f t="shared" si="7"/>
        <v>0.51150257442816338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391</v>
      </c>
      <c r="W91" s="116">
        <v>384</v>
      </c>
      <c r="X91" s="116">
        <v>745</v>
      </c>
      <c r="Y91" s="116">
        <v>595</v>
      </c>
      <c r="Z91" s="116">
        <v>775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28</v>
      </c>
      <c r="W93" s="116">
        <v>27</v>
      </c>
      <c r="X93" s="116">
        <v>38</v>
      </c>
      <c r="Y93" s="116">
        <v>31</v>
      </c>
      <c r="Z93" s="116">
        <v>46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35</v>
      </c>
      <c r="W94" s="116">
        <v>54</v>
      </c>
      <c r="X94" s="116">
        <v>111</v>
      </c>
      <c r="Y94" s="116">
        <v>94</v>
      </c>
      <c r="Z94" s="116">
        <v>119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7</v>
      </c>
      <c r="W95" s="116">
        <v>8</v>
      </c>
      <c r="X95" s="116">
        <v>15</v>
      </c>
      <c r="Y95" s="116">
        <v>12</v>
      </c>
      <c r="Z95" s="116">
        <v>21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52</v>
      </c>
      <c r="W96" s="116">
        <v>68</v>
      </c>
      <c r="X96" s="116">
        <v>124</v>
      </c>
      <c r="Y96" s="116">
        <v>111</v>
      </c>
      <c r="Z96" s="116">
        <v>115</v>
      </c>
    </row>
    <row r="97" spans="1:32" ht="15" customHeight="1" x14ac:dyDescent="0.25">
      <c r="S97" s="119" t="s">
        <v>132</v>
      </c>
      <c r="T97" s="119"/>
      <c r="U97" s="116"/>
      <c r="V97" s="116">
        <v>47</v>
      </c>
      <c r="W97" s="116">
        <v>45</v>
      </c>
      <c r="X97" s="116">
        <v>77</v>
      </c>
      <c r="Y97" s="116">
        <v>70</v>
      </c>
      <c r="Z97" s="116">
        <v>75</v>
      </c>
    </row>
    <row r="98" spans="1:32" ht="15" customHeight="1" x14ac:dyDescent="0.25">
      <c r="S98" s="119" t="s">
        <v>133</v>
      </c>
      <c r="T98" s="119"/>
      <c r="U98" s="116"/>
      <c r="V98" s="116">
        <v>31</v>
      </c>
      <c r="W98" s="116">
        <v>22</v>
      </c>
      <c r="X98" s="116">
        <v>38</v>
      </c>
      <c r="Y98" s="116">
        <v>31</v>
      </c>
      <c r="Z98" s="116">
        <v>33</v>
      </c>
    </row>
    <row r="99" spans="1:32" ht="15" customHeight="1" x14ac:dyDescent="0.25">
      <c r="S99" s="119" t="s">
        <v>134</v>
      </c>
      <c r="T99" s="119"/>
      <c r="U99" s="116"/>
      <c r="V99" s="116">
        <v>6</v>
      </c>
      <c r="W99" s="116">
        <v>8</v>
      </c>
      <c r="X99" s="116">
        <v>9</v>
      </c>
      <c r="Y99" s="116">
        <v>7</v>
      </c>
      <c r="Z99" s="116">
        <v>7</v>
      </c>
    </row>
    <row r="100" spans="1:32" ht="15" customHeight="1" x14ac:dyDescent="0.25">
      <c r="S100" s="119" t="s">
        <v>59</v>
      </c>
      <c r="T100" s="119"/>
      <c r="U100" s="116"/>
      <c r="V100" s="116">
        <v>27</v>
      </c>
      <c r="W100" s="116">
        <v>32</v>
      </c>
      <c r="X100" s="116">
        <v>48</v>
      </c>
      <c r="Y100" s="116">
        <v>37</v>
      </c>
      <c r="Z100" s="116">
        <v>31</v>
      </c>
    </row>
    <row r="101" spans="1:32" x14ac:dyDescent="0.25">
      <c r="A101" s="19"/>
      <c r="S101" s="122" t="s">
        <v>54</v>
      </c>
      <c r="T101" s="122"/>
      <c r="U101" s="116"/>
      <c r="V101" s="116">
        <v>304</v>
      </c>
      <c r="W101" s="116">
        <v>306</v>
      </c>
      <c r="X101" s="116">
        <v>606</v>
      </c>
      <c r="Y101" s="116">
        <v>474</v>
      </c>
      <c r="Z101" s="116">
        <v>608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585</v>
      </c>
      <c r="W104" s="116">
        <v>602</v>
      </c>
      <c r="X104" s="116">
        <v>1096</v>
      </c>
      <c r="Y104" s="116">
        <v>871</v>
      </c>
      <c r="Z104" s="116">
        <v>1094</v>
      </c>
      <c r="AB104" s="113" t="str">
        <f>TEXT(Z104,"###,###")</f>
        <v>1,094</v>
      </c>
      <c r="AD104" s="134">
        <f>Z104/($Z$4)*100</f>
        <v>57.21757322175732</v>
      </c>
      <c r="AF104" s="113"/>
    </row>
    <row r="105" spans="1:32" x14ac:dyDescent="0.25">
      <c r="S105" s="119" t="s">
        <v>18</v>
      </c>
      <c r="T105" s="119"/>
      <c r="U105" s="116"/>
      <c r="V105" s="116">
        <v>358</v>
      </c>
      <c r="W105" s="116">
        <v>325</v>
      </c>
      <c r="X105" s="116">
        <v>662</v>
      </c>
      <c r="Y105" s="116">
        <v>642</v>
      </c>
      <c r="Z105" s="116">
        <v>799</v>
      </c>
      <c r="AB105" s="113" t="str">
        <f>TEXT(Z105,"###,###")</f>
        <v>799</v>
      </c>
      <c r="AD105" s="134">
        <f>Z105/($Z$4)*100</f>
        <v>41.788702928870293</v>
      </c>
      <c r="AF105" s="113"/>
    </row>
    <row r="106" spans="1:32" x14ac:dyDescent="0.25">
      <c r="S106" s="122" t="s">
        <v>54</v>
      </c>
      <c r="T106" s="122"/>
      <c r="U106" s="124"/>
      <c r="V106" s="124">
        <v>943</v>
      </c>
      <c r="W106" s="124">
        <v>927</v>
      </c>
      <c r="X106" s="124">
        <v>1758</v>
      </c>
      <c r="Y106" s="124">
        <v>1513</v>
      </c>
      <c r="Z106" s="124">
        <v>1893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32</v>
      </c>
      <c r="W108" s="116">
        <v>26</v>
      </c>
      <c r="X108" s="116">
        <v>102</v>
      </c>
      <c r="Y108" s="116">
        <v>135</v>
      </c>
      <c r="Z108" s="116">
        <v>153</v>
      </c>
      <c r="AB108" s="113" t="str">
        <f>TEXT(Z108,"###,###")</f>
        <v>153</v>
      </c>
      <c r="AD108" s="134">
        <f>Z108/($Z$4)*100</f>
        <v>8.002092050209205</v>
      </c>
      <c r="AF108" s="113"/>
    </row>
    <row r="109" spans="1:32" x14ac:dyDescent="0.25">
      <c r="S109" s="119" t="s">
        <v>21</v>
      </c>
      <c r="T109" s="119"/>
      <c r="U109" s="116"/>
      <c r="V109" s="116">
        <v>104</v>
      </c>
      <c r="W109" s="116">
        <v>104</v>
      </c>
      <c r="X109" s="116">
        <v>206</v>
      </c>
      <c r="Y109" s="116">
        <v>237</v>
      </c>
      <c r="Z109" s="116">
        <v>291</v>
      </c>
      <c r="AB109" s="113" t="str">
        <f>TEXT(Z109,"###,###")</f>
        <v>291</v>
      </c>
      <c r="AD109" s="134">
        <f>Z109/($Z$4)*100</f>
        <v>15.219665271966527</v>
      </c>
      <c r="AF109" s="113"/>
    </row>
    <row r="110" spans="1:32" x14ac:dyDescent="0.25">
      <c r="S110" s="119" t="s">
        <v>22</v>
      </c>
      <c r="T110" s="119"/>
      <c r="U110" s="116"/>
      <c r="V110" s="116">
        <v>313</v>
      </c>
      <c r="W110" s="116">
        <v>313</v>
      </c>
      <c r="X110" s="116">
        <v>690</v>
      </c>
      <c r="Y110" s="116">
        <v>426</v>
      </c>
      <c r="Z110" s="116">
        <v>822</v>
      </c>
      <c r="AB110" s="113" t="str">
        <f>TEXT(Z110,"###,###")</f>
        <v>822</v>
      </c>
      <c r="AD110" s="134">
        <f>Z110/($Z$4)*100</f>
        <v>42.99163179916318</v>
      </c>
      <c r="AF110" s="113"/>
    </row>
    <row r="111" spans="1:32" x14ac:dyDescent="0.25">
      <c r="S111" s="119" t="s">
        <v>23</v>
      </c>
      <c r="T111" s="119"/>
      <c r="U111" s="116"/>
      <c r="V111" s="116">
        <v>497</v>
      </c>
      <c r="W111" s="116">
        <v>484</v>
      </c>
      <c r="X111" s="116">
        <v>752</v>
      </c>
      <c r="Y111" s="116">
        <v>712</v>
      </c>
      <c r="Z111" s="116">
        <v>626</v>
      </c>
      <c r="AB111" s="113" t="str">
        <f>TEXT(Z111,"###,###")</f>
        <v>626</v>
      </c>
      <c r="AD111" s="134">
        <f>Z111/($Z$4)*100</f>
        <v>32.74058577405858</v>
      </c>
      <c r="AF111" s="113"/>
    </row>
    <row r="112" spans="1:32" x14ac:dyDescent="0.25">
      <c r="S112" s="122" t="s">
        <v>54</v>
      </c>
      <c r="T112" s="122"/>
      <c r="U112" s="116"/>
      <c r="V112" s="116">
        <v>977</v>
      </c>
      <c r="W112" s="116">
        <v>987</v>
      </c>
      <c r="X112" s="116">
        <v>1905</v>
      </c>
      <c r="Y112" s="116">
        <v>1570</v>
      </c>
      <c r="Z112" s="116">
        <v>1914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41.66</v>
      </c>
      <c r="W118" s="135">
        <v>39.08</v>
      </c>
      <c r="X118" s="135">
        <v>38.54</v>
      </c>
      <c r="Y118" s="135">
        <v>39.56</v>
      </c>
      <c r="Z118" s="135">
        <v>38.909999999999997</v>
      </c>
      <c r="AB118" s="113" t="str">
        <f>TEXT(Z118,"##.0")</f>
        <v>38.9</v>
      </c>
    </row>
    <row r="120" spans="19:32" x14ac:dyDescent="0.25">
      <c r="S120" s="105" t="s">
        <v>102</v>
      </c>
      <c r="T120" s="116"/>
      <c r="U120" s="116"/>
      <c r="V120" s="116">
        <v>669</v>
      </c>
      <c r="W120" s="116">
        <v>663</v>
      </c>
      <c r="X120" s="116">
        <v>1312</v>
      </c>
      <c r="Y120" s="116">
        <v>1032</v>
      </c>
      <c r="Z120" s="116">
        <v>1342</v>
      </c>
      <c r="AB120" s="113" t="str">
        <f>TEXT(Z120,"###,###")</f>
        <v>1,342</v>
      </c>
    </row>
    <row r="121" spans="19:32" x14ac:dyDescent="0.25">
      <c r="S121" s="105" t="s">
        <v>103</v>
      </c>
      <c r="T121" s="116"/>
      <c r="U121" s="116"/>
      <c r="V121" s="116">
        <v>9</v>
      </c>
      <c r="W121" s="116">
        <v>0</v>
      </c>
      <c r="X121" s="116">
        <v>12</v>
      </c>
      <c r="Y121" s="116">
        <v>6</v>
      </c>
      <c r="Z121" s="116">
        <v>4</v>
      </c>
      <c r="AB121" s="113" t="str">
        <f>TEXT(Z121,"###,###")</f>
        <v>4</v>
      </c>
    </row>
    <row r="122" spans="19:32" x14ac:dyDescent="0.25">
      <c r="S122" s="105" t="s">
        <v>104</v>
      </c>
      <c r="T122" s="116"/>
      <c r="U122" s="116"/>
      <c r="V122" s="116">
        <v>22</v>
      </c>
      <c r="W122" s="116">
        <v>22</v>
      </c>
      <c r="X122" s="116">
        <v>32</v>
      </c>
      <c r="Y122" s="116">
        <v>38</v>
      </c>
      <c r="Z122" s="116">
        <v>29</v>
      </c>
      <c r="AB122" s="113" t="str">
        <f>TEXT(Z122,"###,###")</f>
        <v>29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691</v>
      </c>
      <c r="W124" s="116">
        <v>685</v>
      </c>
      <c r="X124" s="116">
        <v>1344</v>
      </c>
      <c r="Y124" s="116">
        <v>1070</v>
      </c>
      <c r="Z124" s="116">
        <v>1371</v>
      </c>
      <c r="AB124" s="113" t="str">
        <f>TEXT(Z124,"###,###")</f>
        <v>1,371</v>
      </c>
      <c r="AD124" s="131">
        <f>Z124/$Z$7*100</f>
        <v>99.492017416545721</v>
      </c>
    </row>
    <row r="125" spans="19:32" x14ac:dyDescent="0.25">
      <c r="S125" s="105" t="s">
        <v>106</v>
      </c>
      <c r="T125" s="116"/>
      <c r="U125" s="116"/>
      <c r="V125" s="116">
        <v>31</v>
      </c>
      <c r="W125" s="116">
        <v>22</v>
      </c>
      <c r="X125" s="116">
        <v>44</v>
      </c>
      <c r="Y125" s="116">
        <v>44</v>
      </c>
      <c r="Z125" s="116">
        <v>33</v>
      </c>
      <c r="AB125" s="113" t="str">
        <f>TEXT(Z125,"###,###")</f>
        <v>33</v>
      </c>
      <c r="AD125" s="131">
        <f>Z125/$Z$7*100</f>
        <v>2.3947750362844702</v>
      </c>
    </row>
    <row r="127" spans="19:32" x14ac:dyDescent="0.25">
      <c r="S127" s="105" t="s">
        <v>107</v>
      </c>
      <c r="T127" s="116"/>
      <c r="U127" s="116"/>
      <c r="V127" s="116">
        <v>392</v>
      </c>
      <c r="W127" s="116">
        <v>384</v>
      </c>
      <c r="X127" s="116">
        <v>749</v>
      </c>
      <c r="Y127" s="116">
        <v>591</v>
      </c>
      <c r="Z127" s="116">
        <v>773</v>
      </c>
      <c r="AB127" s="113" t="str">
        <f>TEXT(Z127,"###,###")</f>
        <v>773</v>
      </c>
      <c r="AD127" s="131">
        <f>Z127/$Z$7*100</f>
        <v>56.095791001451381</v>
      </c>
    </row>
    <row r="128" spans="19:32" x14ac:dyDescent="0.25">
      <c r="S128" s="105" t="s">
        <v>108</v>
      </c>
      <c r="T128" s="116"/>
      <c r="U128" s="116"/>
      <c r="V128" s="116">
        <v>300</v>
      </c>
      <c r="W128" s="116">
        <v>306</v>
      </c>
      <c r="X128" s="116">
        <v>601</v>
      </c>
      <c r="Y128" s="116">
        <v>475</v>
      </c>
      <c r="Z128" s="116">
        <v>605</v>
      </c>
      <c r="AB128" s="113" t="str">
        <f>TEXT(Z128,"###,###")</f>
        <v>605</v>
      </c>
      <c r="AD128" s="131">
        <f>Z128/$Z$7*100</f>
        <v>43.904208998548619</v>
      </c>
    </row>
    <row r="130" spans="19:20" x14ac:dyDescent="0.25">
      <c r="S130" s="105" t="s">
        <v>161</v>
      </c>
      <c r="T130" s="131">
        <v>97.387518142235123</v>
      </c>
    </row>
    <row r="131" spans="19:20" x14ac:dyDescent="0.25">
      <c r="S131" s="105" t="s">
        <v>162</v>
      </c>
      <c r="T131" s="131">
        <v>0.29027576197387517</v>
      </c>
    </row>
    <row r="132" spans="19:20" x14ac:dyDescent="0.25">
      <c r="S132" s="105" t="s">
        <v>163</v>
      </c>
      <c r="T132" s="131">
        <v>2.1044992743105952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D2DDF6F-9BCA-4867-9532-36C6C5F6593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8B10854-5DB5-449B-A677-D45BEA73B0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74B688E-656F-48B3-AB9A-B89A0E398F0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E085874-6528-4A8B-9CF6-E89886890A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C761-BC19-4ABA-8E23-9A531D456E9C}">
  <sheetPr codeName="Sheet8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126</v>
      </c>
      <c r="T1" s="103"/>
      <c r="U1" s="103"/>
      <c r="V1" s="103"/>
      <c r="W1" s="103"/>
      <c r="X1" s="103"/>
      <c r="Y1" s="104" t="s">
        <v>154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126</v>
      </c>
      <c r="Y3" s="109" t="s">
        <v>154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13.17 West Daly,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563</v>
      </c>
      <c r="W4" s="112">
        <v>688</v>
      </c>
      <c r="X4" s="112">
        <v>742</v>
      </c>
      <c r="Y4" s="112">
        <v>718</v>
      </c>
      <c r="Z4" s="112">
        <v>579</v>
      </c>
      <c r="AB4" s="113" t="str">
        <f>TEXT(Z4,"###,###")</f>
        <v>579</v>
      </c>
      <c r="AD4" s="114">
        <f>Z4/Y4-1</f>
        <v>-0.19359331476323116</v>
      </c>
      <c r="AF4" s="114">
        <f>Z4/V4-1</f>
        <v>2.8419182948490329E-2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250</v>
      </c>
      <c r="W5" s="112">
        <v>319</v>
      </c>
      <c r="X5" s="112">
        <v>368</v>
      </c>
      <c r="Y5" s="112">
        <v>333</v>
      </c>
      <c r="Z5" s="112">
        <v>270</v>
      </c>
      <c r="AB5" s="113" t="str">
        <f>TEXT(Z5,"###,###")</f>
        <v>270</v>
      </c>
      <c r="AD5" s="114">
        <f t="shared" ref="AD5:AD9" si="0">Z5/Y5-1</f>
        <v>-0.18918918918918914</v>
      </c>
      <c r="AF5" s="114">
        <f t="shared" ref="AF5:AF9" si="1">Z5/V5-1</f>
        <v>8.0000000000000071E-2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318</v>
      </c>
      <c r="W6" s="112">
        <v>369</v>
      </c>
      <c r="X6" s="112">
        <v>372</v>
      </c>
      <c r="Y6" s="112">
        <v>388</v>
      </c>
      <c r="Z6" s="112">
        <v>307</v>
      </c>
      <c r="AB6" s="113" t="str">
        <f>TEXT(Z6,"###,###")</f>
        <v>307</v>
      </c>
      <c r="AD6" s="114">
        <f t="shared" si="0"/>
        <v>-0.20876288659793818</v>
      </c>
      <c r="AF6" s="114">
        <f t="shared" si="1"/>
        <v>-3.4591194968553451E-2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413</v>
      </c>
      <c r="W7" s="112">
        <v>519</v>
      </c>
      <c r="X7" s="112">
        <v>562</v>
      </c>
      <c r="Y7" s="112">
        <v>596</v>
      </c>
      <c r="Z7" s="112">
        <v>489</v>
      </c>
      <c r="AB7" s="113" t="str">
        <f>TEXT(Z7,"###,###")</f>
        <v>489</v>
      </c>
      <c r="AD7" s="114">
        <f t="shared" si="0"/>
        <v>-0.17953020134228193</v>
      </c>
      <c r="AF7" s="114">
        <f t="shared" si="1"/>
        <v>0.18401937046004835</v>
      </c>
    </row>
    <row r="8" spans="1:32" ht="17.25" customHeight="1" x14ac:dyDescent="0.25">
      <c r="A8" s="68" t="s">
        <v>13</v>
      </c>
      <c r="B8" s="69"/>
      <c r="C8" s="31"/>
      <c r="D8" s="70" t="str">
        <f>AB4</f>
        <v>579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489</v>
      </c>
      <c r="P8" s="71"/>
      <c r="S8" s="111" t="s">
        <v>86</v>
      </c>
      <c r="T8" s="112"/>
      <c r="U8" s="112"/>
      <c r="V8" s="112">
        <v>33355.46</v>
      </c>
      <c r="W8" s="112">
        <v>28341.18</v>
      </c>
      <c r="X8" s="112">
        <v>30730.91</v>
      </c>
      <c r="Y8" s="112">
        <v>30987</v>
      </c>
      <c r="Z8" s="112">
        <v>29032.46</v>
      </c>
      <c r="AB8" s="113" t="str">
        <f>TEXT(Z8,"$###,###")</f>
        <v>$29,032</v>
      </c>
      <c r="AD8" s="114">
        <f t="shared" si="0"/>
        <v>-6.3076128699131928E-2</v>
      </c>
      <c r="AF8" s="114">
        <f t="shared" si="1"/>
        <v>-0.12960396888545389</v>
      </c>
    </row>
    <row r="9" spans="1:32" x14ac:dyDescent="0.25">
      <c r="A9" s="32" t="s">
        <v>15</v>
      </c>
      <c r="B9" s="75"/>
      <c r="C9" s="76"/>
      <c r="D9" s="77">
        <f>AD104</f>
        <v>53.8860103626943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46.216768916155424</v>
      </c>
      <c r="P9" s="78" t="s">
        <v>87</v>
      </c>
      <c r="S9" s="111" t="s">
        <v>7</v>
      </c>
      <c r="T9" s="112"/>
      <c r="U9" s="112"/>
      <c r="V9" s="112">
        <v>15730051</v>
      </c>
      <c r="W9" s="112">
        <v>16890485</v>
      </c>
      <c r="X9" s="112">
        <v>20591575</v>
      </c>
      <c r="Y9" s="112">
        <v>23134521</v>
      </c>
      <c r="Z9" s="112">
        <v>21142117</v>
      </c>
      <c r="AB9" s="113" t="str">
        <f>TEXT(Z9/1000000,"$#,###.0")&amp;" mil"</f>
        <v>$21.1 mil</v>
      </c>
      <c r="AD9" s="114">
        <f t="shared" si="0"/>
        <v>-8.6122552526590068E-2</v>
      </c>
      <c r="AF9" s="114">
        <f t="shared" si="1"/>
        <v>0.34405902434772773</v>
      </c>
    </row>
    <row r="10" spans="1:32" x14ac:dyDescent="0.25">
      <c r="A10" s="32" t="s">
        <v>18</v>
      </c>
      <c r="B10" s="75"/>
      <c r="C10" s="76"/>
      <c r="D10" s="77">
        <f>AD105</f>
        <v>26.424870466321241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53.578732106339466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97.955010224948879</v>
      </c>
      <c r="P11" s="78" t="s">
        <v>87</v>
      </c>
      <c r="S11" s="111" t="s">
        <v>30</v>
      </c>
      <c r="T11" s="116"/>
      <c r="U11" s="116"/>
      <c r="V11" s="116">
        <v>556</v>
      </c>
      <c r="W11" s="116">
        <v>680</v>
      </c>
      <c r="X11" s="116">
        <v>731</v>
      </c>
      <c r="Y11" s="116">
        <v>715</v>
      </c>
      <c r="Z11" s="116">
        <v>573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0</v>
      </c>
      <c r="P12" s="78" t="s">
        <v>87</v>
      </c>
      <c r="S12" s="111" t="s">
        <v>31</v>
      </c>
      <c r="T12" s="116"/>
      <c r="U12" s="116"/>
      <c r="V12" s="116">
        <v>8</v>
      </c>
      <c r="W12" s="116">
        <v>8</v>
      </c>
      <c r="X12" s="116">
        <v>10</v>
      </c>
      <c r="Y12" s="116">
        <v>5</v>
      </c>
      <c r="Z12" s="116">
        <v>6</v>
      </c>
    </row>
    <row r="13" spans="1:32" ht="15" customHeight="1" x14ac:dyDescent="0.25">
      <c r="A13" s="32" t="s">
        <v>20</v>
      </c>
      <c r="B13" s="76"/>
      <c r="C13" s="76"/>
      <c r="D13" s="77">
        <f>AD108</f>
        <v>2.5906735751295336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1.8404907975460123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3.9723661485319512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39.5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50.431778929188255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7.9918032786885256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0</v>
      </c>
      <c r="Z15" s="116">
        <v>0</v>
      </c>
      <c r="AB15" s="121">
        <f t="shared" ref="AB15:AB34" si="2">IF(Z15="np",0,Z15/$Z$34)</f>
        <v>0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23.488773747841105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92.008196721311478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0</v>
      </c>
      <c r="Z16" s="116">
        <v>0</v>
      </c>
      <c r="AB16" s="121">
        <f t="shared" si="2"/>
        <v>0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5</v>
      </c>
      <c r="Z17" s="116">
        <v>0</v>
      </c>
      <c r="AB17" s="121">
        <f t="shared" si="2"/>
        <v>0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A19" s="67" t="str">
        <f>$S$1&amp;" ("&amp;$V$2&amp;" to "&amp;$Z$2&amp;")"</f>
        <v>West Daly (2015-16 to 2019-20)</v>
      </c>
      <c r="B19" s="67"/>
      <c r="C19" s="67"/>
      <c r="D19" s="67"/>
      <c r="E19" s="67"/>
      <c r="F19" s="67"/>
      <c r="G19" s="67" t="str">
        <f>$S$1&amp;" ("&amp;$V$2&amp;" to "&amp;$Z$2&amp;")"</f>
        <v>West Daly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165</v>
      </c>
      <c r="Z19" s="116">
        <v>156</v>
      </c>
      <c r="AB19" s="121">
        <f t="shared" si="2"/>
        <v>0.27083333333333331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0</v>
      </c>
      <c r="Z20" s="116">
        <v>0</v>
      </c>
      <c r="AB20" s="121">
        <f t="shared" si="2"/>
        <v>0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22</v>
      </c>
      <c r="Z21" s="116">
        <v>32</v>
      </c>
      <c r="AB21" s="121">
        <f t="shared" si="2"/>
        <v>5.5555555555555552E-2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35</v>
      </c>
      <c r="Z22" s="116">
        <v>18</v>
      </c>
      <c r="AB22" s="121">
        <f t="shared" si="2"/>
        <v>3.125E-2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0</v>
      </c>
      <c r="Z23" s="116">
        <v>5</v>
      </c>
      <c r="AB23" s="121">
        <f t="shared" si="2"/>
        <v>8.6805555555555559E-3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37</v>
      </c>
      <c r="Z25" s="116">
        <v>39</v>
      </c>
      <c r="AB25" s="121">
        <f t="shared" si="2"/>
        <v>6.7708333333333329E-2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0</v>
      </c>
      <c r="Z26" s="116">
        <v>0</v>
      </c>
      <c r="AB26" s="121">
        <f t="shared" si="2"/>
        <v>0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5</v>
      </c>
      <c r="Z27" s="116">
        <v>0</v>
      </c>
      <c r="AB27" s="121">
        <f t="shared" si="2"/>
        <v>0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4</v>
      </c>
      <c r="Z28" s="116">
        <v>10</v>
      </c>
      <c r="AB28" s="121">
        <f t="shared" si="2"/>
        <v>1.7361111111111112E-2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97</v>
      </c>
      <c r="Z29" s="116">
        <v>79</v>
      </c>
      <c r="AB29" s="121">
        <f t="shared" si="2"/>
        <v>0.13715277777777779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187</v>
      </c>
      <c r="Z30" s="116">
        <v>19</v>
      </c>
      <c r="AB30" s="121">
        <f t="shared" si="2"/>
        <v>3.2986111111111112E-2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141</v>
      </c>
      <c r="Z31" s="116">
        <v>91</v>
      </c>
      <c r="AB31" s="121">
        <f t="shared" si="2"/>
        <v>0.1579861111111111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0</v>
      </c>
      <c r="Z32" s="116">
        <v>0</v>
      </c>
      <c r="AB32" s="121">
        <f t="shared" si="2"/>
        <v>0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14</v>
      </c>
      <c r="Z33" s="116">
        <v>6</v>
      </c>
      <c r="AB33" s="121">
        <f t="shared" si="2"/>
        <v>1.0416666666666666E-2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720</v>
      </c>
      <c r="Z34" s="124">
        <v>576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449</v>
      </c>
      <c r="AB37" s="136">
        <f>Z37/Z40*100</f>
        <v>92.008196721311478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39</v>
      </c>
      <c r="AB38" s="136">
        <f>Z38/Z40*100</f>
        <v>7.9918032786885256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488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0</v>
      </c>
      <c r="Y45" s="116">
        <v>0</v>
      </c>
      <c r="Z45" s="116">
        <v>3</v>
      </c>
    </row>
    <row r="46" spans="19:32" x14ac:dyDescent="0.25">
      <c r="S46" s="119" t="s">
        <v>39</v>
      </c>
      <c r="T46" s="119"/>
      <c r="U46" s="116"/>
      <c r="V46" s="116">
        <v>0</v>
      </c>
      <c r="W46" s="116">
        <v>11</v>
      </c>
      <c r="X46" s="116">
        <v>14</v>
      </c>
      <c r="Y46" s="116">
        <v>5</v>
      </c>
      <c r="Z46" s="116">
        <v>6</v>
      </c>
    </row>
    <row r="47" spans="19:32" x14ac:dyDescent="0.25">
      <c r="S47" s="119" t="s">
        <v>40</v>
      </c>
      <c r="T47" s="119"/>
      <c r="U47" s="116"/>
      <c r="V47" s="116">
        <v>31</v>
      </c>
      <c r="W47" s="116">
        <v>34</v>
      </c>
      <c r="X47" s="116">
        <v>39</v>
      </c>
      <c r="Y47" s="116">
        <v>21</v>
      </c>
      <c r="Z47" s="116">
        <v>15</v>
      </c>
    </row>
    <row r="48" spans="19:32" x14ac:dyDescent="0.25">
      <c r="S48" s="119" t="s">
        <v>41</v>
      </c>
      <c r="T48" s="119"/>
      <c r="U48" s="116"/>
      <c r="V48" s="116">
        <v>34</v>
      </c>
      <c r="W48" s="116">
        <v>37</v>
      </c>
      <c r="X48" s="116">
        <v>69</v>
      </c>
      <c r="Y48" s="116">
        <v>53</v>
      </c>
      <c r="Z48" s="116">
        <v>50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46</v>
      </c>
      <c r="W49" s="116">
        <v>58</v>
      </c>
      <c r="X49" s="116">
        <v>59</v>
      </c>
      <c r="Y49" s="116">
        <v>44</v>
      </c>
      <c r="Z49" s="116">
        <v>35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West Daly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36</v>
      </c>
      <c r="W50" s="116">
        <v>34</v>
      </c>
      <c r="X50" s="116">
        <v>43</v>
      </c>
      <c r="Y50" s="116">
        <v>45</v>
      </c>
      <c r="Z50" s="116">
        <v>32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27</v>
      </c>
      <c r="W51" s="116">
        <v>31</v>
      </c>
      <c r="X51" s="116">
        <v>29</v>
      </c>
      <c r="Y51" s="116">
        <v>43</v>
      </c>
      <c r="Z51" s="116">
        <v>36</v>
      </c>
    </row>
    <row r="52" spans="1:26" ht="15" customHeight="1" x14ac:dyDescent="0.25">
      <c r="S52" s="119" t="s">
        <v>45</v>
      </c>
      <c r="T52" s="119"/>
      <c r="U52" s="116"/>
      <c r="V52" s="116">
        <v>28</v>
      </c>
      <c r="W52" s="116">
        <v>36</v>
      </c>
      <c r="X52" s="116">
        <v>46</v>
      </c>
      <c r="Y52" s="116">
        <v>45</v>
      </c>
      <c r="Z52" s="116">
        <v>29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12</v>
      </c>
      <c r="W53" s="116">
        <v>32</v>
      </c>
      <c r="X53" s="116">
        <v>33</v>
      </c>
      <c r="Y53" s="116">
        <v>31</v>
      </c>
      <c r="Z53" s="116">
        <v>26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18</v>
      </c>
      <c r="W54" s="116">
        <v>22</v>
      </c>
      <c r="X54" s="116">
        <v>23</v>
      </c>
      <c r="Y54" s="116">
        <v>19</v>
      </c>
      <c r="Z54" s="116">
        <v>14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12</v>
      </c>
      <c r="W55" s="116">
        <v>15</v>
      </c>
      <c r="X55" s="116">
        <v>21</v>
      </c>
      <c r="Y55" s="116">
        <v>16</v>
      </c>
      <c r="Z55" s="116">
        <v>13</v>
      </c>
    </row>
    <row r="56" spans="1:26" ht="15" customHeight="1" x14ac:dyDescent="0.25">
      <c r="S56" s="119" t="s">
        <v>49</v>
      </c>
      <c r="T56" s="119"/>
      <c r="U56" s="116"/>
      <c r="V56" s="116">
        <v>7</v>
      </c>
      <c r="W56" s="116">
        <v>3</v>
      </c>
      <c r="X56" s="116">
        <v>3</v>
      </c>
      <c r="Y56" s="116">
        <v>7</v>
      </c>
      <c r="Z56" s="116">
        <v>0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4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250</v>
      </c>
      <c r="W61" s="116">
        <v>319</v>
      </c>
      <c r="X61" s="116">
        <v>371</v>
      </c>
      <c r="Y61" s="116">
        <v>333</v>
      </c>
      <c r="Z61" s="116">
        <v>272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0</v>
      </c>
      <c r="Y64" s="116">
        <v>0</v>
      </c>
      <c r="Z64" s="116">
        <v>0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West Daly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4</v>
      </c>
      <c r="W65" s="116">
        <v>5</v>
      </c>
      <c r="X65" s="116">
        <v>17</v>
      </c>
      <c r="Y65" s="116">
        <v>7</v>
      </c>
      <c r="Z65" s="116">
        <v>3</v>
      </c>
    </row>
    <row r="66" spans="1:26" x14ac:dyDescent="0.25">
      <c r="S66" s="119" t="s">
        <v>40</v>
      </c>
      <c r="T66" s="119"/>
      <c r="U66" s="116"/>
      <c r="V66" s="116">
        <v>32</v>
      </c>
      <c r="W66" s="116">
        <v>23</v>
      </c>
      <c r="X66" s="116">
        <v>20</v>
      </c>
      <c r="Y66" s="116">
        <v>12</v>
      </c>
      <c r="Z66" s="116">
        <v>26</v>
      </c>
    </row>
    <row r="67" spans="1:26" x14ac:dyDescent="0.25">
      <c r="S67" s="119" t="s">
        <v>41</v>
      </c>
      <c r="T67" s="119"/>
      <c r="U67" s="116"/>
      <c r="V67" s="116">
        <v>36</v>
      </c>
      <c r="W67" s="116">
        <v>51</v>
      </c>
      <c r="X67" s="116">
        <v>53</v>
      </c>
      <c r="Y67" s="116">
        <v>48</v>
      </c>
      <c r="Z67" s="116">
        <v>42</v>
      </c>
    </row>
    <row r="68" spans="1:26" x14ac:dyDescent="0.25">
      <c r="S68" s="119" t="s">
        <v>42</v>
      </c>
      <c r="T68" s="119"/>
      <c r="U68" s="116"/>
      <c r="V68" s="116">
        <v>52</v>
      </c>
      <c r="W68" s="116">
        <v>55</v>
      </c>
      <c r="X68" s="116">
        <v>60</v>
      </c>
      <c r="Y68" s="116">
        <v>54</v>
      </c>
      <c r="Z68" s="116">
        <v>42</v>
      </c>
    </row>
    <row r="69" spans="1:26" x14ac:dyDescent="0.25">
      <c r="S69" s="119" t="s">
        <v>43</v>
      </c>
      <c r="T69" s="119"/>
      <c r="U69" s="116"/>
      <c r="V69" s="116">
        <v>42</v>
      </c>
      <c r="W69" s="116">
        <v>59</v>
      </c>
      <c r="X69" s="116">
        <v>63</v>
      </c>
      <c r="Y69" s="116">
        <v>65</v>
      </c>
      <c r="Z69" s="116">
        <v>57</v>
      </c>
    </row>
    <row r="70" spans="1:26" x14ac:dyDescent="0.25">
      <c r="S70" s="119" t="s">
        <v>44</v>
      </c>
      <c r="T70" s="119"/>
      <c r="U70" s="116"/>
      <c r="V70" s="116">
        <v>38</v>
      </c>
      <c r="W70" s="116">
        <v>40</v>
      </c>
      <c r="X70" s="116">
        <v>39</v>
      </c>
      <c r="Y70" s="116">
        <v>55</v>
      </c>
      <c r="Z70" s="116">
        <v>32</v>
      </c>
    </row>
    <row r="71" spans="1:26" x14ac:dyDescent="0.25">
      <c r="S71" s="119" t="s">
        <v>45</v>
      </c>
      <c r="T71" s="119"/>
      <c r="U71" s="116"/>
      <c r="V71" s="116">
        <v>30</v>
      </c>
      <c r="W71" s="116">
        <v>43</v>
      </c>
      <c r="X71" s="116">
        <v>29</v>
      </c>
      <c r="Y71" s="116">
        <v>39</v>
      </c>
      <c r="Z71" s="116">
        <v>32</v>
      </c>
    </row>
    <row r="72" spans="1:26" x14ac:dyDescent="0.25">
      <c r="S72" s="119" t="s">
        <v>46</v>
      </c>
      <c r="T72" s="119"/>
      <c r="U72" s="116"/>
      <c r="V72" s="116">
        <v>33</v>
      </c>
      <c r="W72" s="116">
        <v>36</v>
      </c>
      <c r="X72" s="116">
        <v>41</v>
      </c>
      <c r="Y72" s="116">
        <v>41</v>
      </c>
      <c r="Z72" s="116">
        <v>31</v>
      </c>
    </row>
    <row r="73" spans="1:26" x14ac:dyDescent="0.25">
      <c r="S73" s="119" t="s">
        <v>47</v>
      </c>
      <c r="T73" s="119"/>
      <c r="U73" s="116"/>
      <c r="V73" s="116">
        <v>27</v>
      </c>
      <c r="W73" s="116">
        <v>34</v>
      </c>
      <c r="X73" s="116">
        <v>34</v>
      </c>
      <c r="Y73" s="116">
        <v>33</v>
      </c>
      <c r="Z73" s="116">
        <v>24</v>
      </c>
    </row>
    <row r="74" spans="1:26" x14ac:dyDescent="0.25">
      <c r="S74" s="119" t="s">
        <v>48</v>
      </c>
      <c r="T74" s="119"/>
      <c r="U74" s="116"/>
      <c r="V74" s="116">
        <v>11</v>
      </c>
      <c r="W74" s="116">
        <v>16</v>
      </c>
      <c r="X74" s="116">
        <v>11</v>
      </c>
      <c r="Y74" s="116">
        <v>8</v>
      </c>
      <c r="Z74" s="116">
        <v>8</v>
      </c>
    </row>
    <row r="75" spans="1:26" x14ac:dyDescent="0.25">
      <c r="S75" s="119" t="s">
        <v>49</v>
      </c>
      <c r="T75" s="119"/>
      <c r="U75" s="116"/>
      <c r="V75" s="116">
        <v>3</v>
      </c>
      <c r="W75" s="116">
        <v>7</v>
      </c>
      <c r="X75" s="116">
        <v>9</v>
      </c>
      <c r="Y75" s="116">
        <v>9</v>
      </c>
      <c r="Z75" s="116">
        <v>4</v>
      </c>
    </row>
    <row r="76" spans="1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314</v>
      </c>
      <c r="W80" s="116">
        <v>369</v>
      </c>
      <c r="X80" s="116">
        <v>375</v>
      </c>
      <c r="Y80" s="116">
        <v>388</v>
      </c>
      <c r="Z80" s="116">
        <v>302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West Daly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8</v>
      </c>
      <c r="W83" s="116">
        <v>16</v>
      </c>
      <c r="X83" s="116">
        <v>24</v>
      </c>
      <c r="Y83" s="116">
        <v>17</v>
      </c>
      <c r="Z83" s="116">
        <v>20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20</v>
      </c>
      <c r="W84" s="116">
        <v>26</v>
      </c>
      <c r="X84" s="116">
        <v>30</v>
      </c>
      <c r="Y84" s="116">
        <v>36</v>
      </c>
      <c r="Z84" s="116">
        <v>33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10</v>
      </c>
      <c r="W85" s="116">
        <v>25</v>
      </c>
      <c r="X85" s="116">
        <v>25</v>
      </c>
      <c r="Y85" s="116">
        <v>18</v>
      </c>
      <c r="Z85" s="116">
        <v>31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579</v>
      </c>
      <c r="D86" s="100">
        <f t="shared" ref="D86:D91" si="4">AD4</f>
        <v>-0.19359331476323116</v>
      </c>
      <c r="E86" s="101">
        <f t="shared" ref="E86:E91" si="5">AD4</f>
        <v>-0.19359331476323116</v>
      </c>
      <c r="F86" s="100">
        <f t="shared" ref="F86:F91" si="6">AF4</f>
        <v>2.8419182948490329E-2</v>
      </c>
      <c r="G86" s="101">
        <f t="shared" ref="G86:G91" si="7">AF4</f>
        <v>2.8419182948490329E-2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80</v>
      </c>
      <c r="W86" s="116">
        <v>84</v>
      </c>
      <c r="X86" s="116">
        <v>82</v>
      </c>
      <c r="Y86" s="116">
        <v>80</v>
      </c>
      <c r="Z86" s="116">
        <v>57</v>
      </c>
    </row>
    <row r="87" spans="1:30" ht="15" customHeight="1" x14ac:dyDescent="0.25">
      <c r="A87" s="102" t="s">
        <v>4</v>
      </c>
      <c r="B87" s="51"/>
      <c r="C87" s="62" t="str">
        <f t="shared" si="3"/>
        <v>270</v>
      </c>
      <c r="D87" s="100">
        <f t="shared" si="4"/>
        <v>-0.18918918918918914</v>
      </c>
      <c r="E87" s="101">
        <f t="shared" si="5"/>
        <v>-0.18918918918918914</v>
      </c>
      <c r="F87" s="100">
        <f t="shared" si="6"/>
        <v>8.0000000000000071E-2</v>
      </c>
      <c r="G87" s="101">
        <f t="shared" si="7"/>
        <v>8.0000000000000071E-2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6</v>
      </c>
      <c r="W87" s="116">
        <v>10</v>
      </c>
      <c r="X87" s="116">
        <v>10</v>
      </c>
      <c r="Y87" s="116">
        <v>14</v>
      </c>
      <c r="Z87" s="116">
        <v>8</v>
      </c>
    </row>
    <row r="88" spans="1:30" ht="15" customHeight="1" x14ac:dyDescent="0.25">
      <c r="A88" s="102" t="s">
        <v>5</v>
      </c>
      <c r="B88" s="51"/>
      <c r="C88" s="62" t="str">
        <f t="shared" si="3"/>
        <v>307</v>
      </c>
      <c r="D88" s="100">
        <f t="shared" si="4"/>
        <v>-0.20876288659793818</v>
      </c>
      <c r="E88" s="101">
        <f t="shared" si="5"/>
        <v>-0.20876288659793818</v>
      </c>
      <c r="F88" s="100">
        <f t="shared" si="6"/>
        <v>-3.4591194968553451E-2</v>
      </c>
      <c r="G88" s="101">
        <f t="shared" si="7"/>
        <v>-3.4591194968553451E-2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3</v>
      </c>
      <c r="W88" s="116">
        <v>7</v>
      </c>
      <c r="X88" s="116">
        <v>6</v>
      </c>
      <c r="Y88" s="116">
        <v>5</v>
      </c>
      <c r="Z88" s="116">
        <v>5</v>
      </c>
    </row>
    <row r="89" spans="1:30" ht="15" customHeight="1" x14ac:dyDescent="0.25">
      <c r="A89" s="51" t="s">
        <v>6</v>
      </c>
      <c r="B89" s="51"/>
      <c r="C89" s="62" t="str">
        <f t="shared" si="3"/>
        <v>489</v>
      </c>
      <c r="D89" s="100">
        <f t="shared" si="4"/>
        <v>-0.17953020134228193</v>
      </c>
      <c r="E89" s="101">
        <f t="shared" si="5"/>
        <v>-0.17953020134228193</v>
      </c>
      <c r="F89" s="100">
        <f t="shared" si="6"/>
        <v>0.18401937046004835</v>
      </c>
      <c r="G89" s="101">
        <f t="shared" si="7"/>
        <v>0.18401937046004835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4</v>
      </c>
      <c r="W89" s="116">
        <v>6</v>
      </c>
      <c r="X89" s="116">
        <v>3</v>
      </c>
      <c r="Y89" s="116">
        <v>8</v>
      </c>
      <c r="Z89" s="116">
        <v>8</v>
      </c>
    </row>
    <row r="90" spans="1:30" ht="15" customHeight="1" x14ac:dyDescent="0.25">
      <c r="A90" s="51" t="s">
        <v>100</v>
      </c>
      <c r="B90" s="51"/>
      <c r="C90" s="62" t="str">
        <f t="shared" si="3"/>
        <v>$29,032</v>
      </c>
      <c r="D90" s="100">
        <f t="shared" si="4"/>
        <v>-6.3076128699131928E-2</v>
      </c>
      <c r="E90" s="101">
        <f t="shared" si="5"/>
        <v>-6.3076128699131928E-2</v>
      </c>
      <c r="F90" s="100">
        <f t="shared" si="6"/>
        <v>-0.12960396888545389</v>
      </c>
      <c r="G90" s="101">
        <f t="shared" si="7"/>
        <v>-0.12960396888545389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17</v>
      </c>
      <c r="W90" s="116">
        <v>24</v>
      </c>
      <c r="X90" s="116">
        <v>40</v>
      </c>
      <c r="Y90" s="116">
        <v>41</v>
      </c>
      <c r="Z90" s="116">
        <v>37</v>
      </c>
    </row>
    <row r="91" spans="1:30" ht="15" customHeight="1" x14ac:dyDescent="0.25">
      <c r="A91" s="51" t="s">
        <v>7</v>
      </c>
      <c r="B91" s="51"/>
      <c r="C91" s="62" t="str">
        <f t="shared" si="3"/>
        <v>$21.1 mil</v>
      </c>
      <c r="D91" s="100">
        <f t="shared" si="4"/>
        <v>-8.6122552526590068E-2</v>
      </c>
      <c r="E91" s="101">
        <f t="shared" si="5"/>
        <v>-8.6122552526590068E-2</v>
      </c>
      <c r="F91" s="100">
        <f t="shared" si="6"/>
        <v>0.34405902434772773</v>
      </c>
      <c r="G91" s="101">
        <f t="shared" si="7"/>
        <v>0.34405902434772773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180</v>
      </c>
      <c r="W91" s="116">
        <v>245</v>
      </c>
      <c r="X91" s="116">
        <v>270</v>
      </c>
      <c r="Y91" s="116">
        <v>266</v>
      </c>
      <c r="Z91" s="116">
        <v>227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10</v>
      </c>
      <c r="W93" s="116">
        <v>14</v>
      </c>
      <c r="X93" s="116">
        <v>17</v>
      </c>
      <c r="Y93" s="116">
        <v>13</v>
      </c>
      <c r="Z93" s="116">
        <v>9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33</v>
      </c>
      <c r="W94" s="116">
        <v>49</v>
      </c>
      <c r="X94" s="116">
        <v>43</v>
      </c>
      <c r="Y94" s="116">
        <v>54</v>
      </c>
      <c r="Z94" s="116">
        <v>61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3</v>
      </c>
      <c r="W95" s="116">
        <v>7</v>
      </c>
      <c r="X95" s="116">
        <v>5</v>
      </c>
      <c r="Y95" s="116">
        <v>7</v>
      </c>
      <c r="Z95" s="116">
        <v>3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93</v>
      </c>
      <c r="W96" s="116">
        <v>100</v>
      </c>
      <c r="X96" s="116">
        <v>107</v>
      </c>
      <c r="Y96" s="116">
        <v>121</v>
      </c>
      <c r="Z96" s="116">
        <v>88</v>
      </c>
    </row>
    <row r="97" spans="1:32" ht="15" customHeight="1" x14ac:dyDescent="0.25">
      <c r="S97" s="119" t="s">
        <v>132</v>
      </c>
      <c r="T97" s="119"/>
      <c r="U97" s="116"/>
      <c r="V97" s="116">
        <v>31</v>
      </c>
      <c r="W97" s="116">
        <v>34</v>
      </c>
      <c r="X97" s="116">
        <v>30</v>
      </c>
      <c r="Y97" s="116">
        <v>39</v>
      </c>
      <c r="Z97" s="116">
        <v>33</v>
      </c>
    </row>
    <row r="98" spans="1:32" ht="15" customHeight="1" x14ac:dyDescent="0.25">
      <c r="S98" s="119" t="s">
        <v>133</v>
      </c>
      <c r="T98" s="119"/>
      <c r="U98" s="116"/>
      <c r="V98" s="116">
        <v>4</v>
      </c>
      <c r="W98" s="116">
        <v>6</v>
      </c>
      <c r="X98" s="116">
        <v>13</v>
      </c>
      <c r="Y98" s="116">
        <v>12</v>
      </c>
      <c r="Z98" s="116">
        <v>4</v>
      </c>
    </row>
    <row r="99" spans="1:32" ht="15" customHeight="1" x14ac:dyDescent="0.25">
      <c r="S99" s="119" t="s">
        <v>134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ht="15" customHeight="1" x14ac:dyDescent="0.25">
      <c r="S100" s="119" t="s">
        <v>59</v>
      </c>
      <c r="T100" s="119"/>
      <c r="U100" s="116"/>
      <c r="V100" s="116">
        <v>15</v>
      </c>
      <c r="W100" s="116">
        <v>16</v>
      </c>
      <c r="X100" s="116">
        <v>28</v>
      </c>
      <c r="Y100" s="116">
        <v>32</v>
      </c>
      <c r="Z100" s="116">
        <v>28</v>
      </c>
    </row>
    <row r="101" spans="1:32" x14ac:dyDescent="0.25">
      <c r="A101" s="19"/>
      <c r="S101" s="122" t="s">
        <v>54</v>
      </c>
      <c r="T101" s="122"/>
      <c r="U101" s="116"/>
      <c r="V101" s="116">
        <v>230</v>
      </c>
      <c r="W101" s="116">
        <v>274</v>
      </c>
      <c r="X101" s="116">
        <v>288</v>
      </c>
      <c r="Y101" s="116">
        <v>328</v>
      </c>
      <c r="Z101" s="116">
        <v>258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253</v>
      </c>
      <c r="W104" s="116">
        <v>343</v>
      </c>
      <c r="X104" s="116">
        <v>397</v>
      </c>
      <c r="Y104" s="116">
        <v>326</v>
      </c>
      <c r="Z104" s="116">
        <v>312</v>
      </c>
      <c r="AB104" s="113" t="str">
        <f>TEXT(Z104,"###,###")</f>
        <v>312</v>
      </c>
      <c r="AD104" s="134">
        <f>Z104/($Z$4)*100</f>
        <v>53.8860103626943</v>
      </c>
      <c r="AF104" s="113"/>
    </row>
    <row r="105" spans="1:32" x14ac:dyDescent="0.25">
      <c r="S105" s="119" t="s">
        <v>18</v>
      </c>
      <c r="T105" s="119"/>
      <c r="U105" s="116"/>
      <c r="V105" s="116">
        <v>303</v>
      </c>
      <c r="W105" s="116">
        <v>294</v>
      </c>
      <c r="X105" s="116">
        <v>289</v>
      </c>
      <c r="Y105" s="116">
        <v>391</v>
      </c>
      <c r="Z105" s="116">
        <v>153</v>
      </c>
      <c r="AB105" s="113" t="str">
        <f>TEXT(Z105,"###,###")</f>
        <v>153</v>
      </c>
      <c r="AD105" s="134">
        <f>Z105/($Z$4)*100</f>
        <v>26.424870466321241</v>
      </c>
      <c r="AF105" s="113"/>
    </row>
    <row r="106" spans="1:32" x14ac:dyDescent="0.25">
      <c r="S106" s="122" t="s">
        <v>54</v>
      </c>
      <c r="T106" s="122"/>
      <c r="U106" s="124"/>
      <c r="V106" s="124">
        <v>556</v>
      </c>
      <c r="W106" s="124">
        <v>637</v>
      </c>
      <c r="X106" s="124">
        <v>686</v>
      </c>
      <c r="Y106" s="124">
        <v>717</v>
      </c>
      <c r="Z106" s="124">
        <v>465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25</v>
      </c>
      <c r="W108" s="116">
        <v>15</v>
      </c>
      <c r="X108" s="116">
        <v>14</v>
      </c>
      <c r="Y108" s="116">
        <v>15</v>
      </c>
      <c r="Z108" s="116">
        <v>15</v>
      </c>
      <c r="AB108" s="113" t="str">
        <f>TEXT(Z108,"###,###")</f>
        <v>15</v>
      </c>
      <c r="AD108" s="134">
        <f>Z108/($Z$4)*100</f>
        <v>2.5906735751295336</v>
      </c>
      <c r="AF108" s="113"/>
    </row>
    <row r="109" spans="1:32" x14ac:dyDescent="0.25">
      <c r="S109" s="119" t="s">
        <v>21</v>
      </c>
      <c r="T109" s="119"/>
      <c r="U109" s="116"/>
      <c r="V109" s="116">
        <v>26</v>
      </c>
      <c r="W109" s="116">
        <v>55</v>
      </c>
      <c r="X109" s="116">
        <v>69</v>
      </c>
      <c r="Y109" s="116">
        <v>60</v>
      </c>
      <c r="Z109" s="116">
        <v>23</v>
      </c>
      <c r="AB109" s="113" t="str">
        <f>TEXT(Z109,"###,###")</f>
        <v>23</v>
      </c>
      <c r="AD109" s="134">
        <f>Z109/($Z$4)*100</f>
        <v>3.9723661485319512</v>
      </c>
      <c r="AF109" s="113"/>
    </row>
    <row r="110" spans="1:32" x14ac:dyDescent="0.25">
      <c r="S110" s="119" t="s">
        <v>22</v>
      </c>
      <c r="T110" s="119"/>
      <c r="U110" s="116"/>
      <c r="V110" s="116">
        <v>342</v>
      </c>
      <c r="W110" s="116">
        <v>393</v>
      </c>
      <c r="X110" s="116">
        <v>492</v>
      </c>
      <c r="Y110" s="116">
        <v>503</v>
      </c>
      <c r="Z110" s="116">
        <v>292</v>
      </c>
      <c r="AB110" s="113" t="str">
        <f>TEXT(Z110,"###,###")</f>
        <v>292</v>
      </c>
      <c r="AD110" s="134">
        <f>Z110/($Z$4)*100</f>
        <v>50.431778929188255</v>
      </c>
      <c r="AF110" s="113"/>
    </row>
    <row r="111" spans="1:32" x14ac:dyDescent="0.25">
      <c r="S111" s="119" t="s">
        <v>23</v>
      </c>
      <c r="T111" s="119"/>
      <c r="U111" s="116"/>
      <c r="V111" s="116">
        <v>164</v>
      </c>
      <c r="W111" s="116">
        <v>174</v>
      </c>
      <c r="X111" s="116">
        <v>108</v>
      </c>
      <c r="Y111" s="116">
        <v>130</v>
      </c>
      <c r="Z111" s="116">
        <v>136</v>
      </c>
      <c r="AB111" s="113" t="str">
        <f>TEXT(Z111,"###,###")</f>
        <v>136</v>
      </c>
      <c r="AD111" s="134">
        <f>Z111/($Z$4)*100</f>
        <v>23.488773747841105</v>
      </c>
      <c r="AF111" s="113"/>
    </row>
    <row r="112" spans="1:32" x14ac:dyDescent="0.25">
      <c r="S112" s="122" t="s">
        <v>54</v>
      </c>
      <c r="T112" s="122"/>
      <c r="U112" s="116"/>
      <c r="V112" s="116">
        <v>563</v>
      </c>
      <c r="W112" s="116">
        <v>688</v>
      </c>
      <c r="X112" s="116">
        <v>741</v>
      </c>
      <c r="Y112" s="116">
        <v>723</v>
      </c>
      <c r="Z112" s="116">
        <v>578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36.979999999999997</v>
      </c>
      <c r="W118" s="135">
        <v>39.770000000000003</v>
      </c>
      <c r="X118" s="135">
        <v>38.92</v>
      </c>
      <c r="Y118" s="135">
        <v>40.19</v>
      </c>
      <c r="Z118" s="135">
        <v>39.47</v>
      </c>
      <c r="AB118" s="113" t="str">
        <f>TEXT(Z118,"##.0")</f>
        <v>39.5</v>
      </c>
    </row>
    <row r="120" spans="19:32" x14ac:dyDescent="0.25">
      <c r="S120" s="105" t="s">
        <v>102</v>
      </c>
      <c r="T120" s="116"/>
      <c r="U120" s="116"/>
      <c r="V120" s="116">
        <v>405</v>
      </c>
      <c r="W120" s="116">
        <v>511</v>
      </c>
      <c r="X120" s="116">
        <v>544</v>
      </c>
      <c r="Y120" s="116">
        <v>587</v>
      </c>
      <c r="Z120" s="116">
        <v>479</v>
      </c>
      <c r="AB120" s="113" t="str">
        <f>TEXT(Z120,"###,###")</f>
        <v>479</v>
      </c>
    </row>
    <row r="121" spans="19:32" x14ac:dyDescent="0.25">
      <c r="S121" s="105" t="s">
        <v>103</v>
      </c>
      <c r="T121" s="116"/>
      <c r="U121" s="116"/>
      <c r="V121" s="116">
        <v>0</v>
      </c>
      <c r="W121" s="116">
        <v>0</v>
      </c>
      <c r="X121" s="116">
        <v>0</v>
      </c>
      <c r="Y121" s="116">
        <v>0</v>
      </c>
      <c r="Z121" s="116">
        <v>0</v>
      </c>
      <c r="AB121" s="113" t="str">
        <f>TEXT(Z121,"###,###")</f>
        <v/>
      </c>
    </row>
    <row r="122" spans="19:32" x14ac:dyDescent="0.25">
      <c r="S122" s="105" t="s">
        <v>104</v>
      </c>
      <c r="T122" s="116"/>
      <c r="U122" s="116"/>
      <c r="V122" s="116">
        <v>8</v>
      </c>
      <c r="W122" s="116">
        <v>8</v>
      </c>
      <c r="X122" s="116">
        <v>9</v>
      </c>
      <c r="Y122" s="116">
        <v>8</v>
      </c>
      <c r="Z122" s="116">
        <v>9</v>
      </c>
      <c r="AB122" s="113" t="str">
        <f>TEXT(Z122,"###,###")</f>
        <v>9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413</v>
      </c>
      <c r="W124" s="116">
        <v>519</v>
      </c>
      <c r="X124" s="116">
        <v>553</v>
      </c>
      <c r="Y124" s="116">
        <v>595</v>
      </c>
      <c r="Z124" s="116">
        <v>488</v>
      </c>
      <c r="AB124" s="113" t="str">
        <f>TEXT(Z124,"###,###")</f>
        <v>488</v>
      </c>
      <c r="AD124" s="131">
        <f>Z124/$Z$7*100</f>
        <v>99.795501022494889</v>
      </c>
    </row>
    <row r="125" spans="19:32" x14ac:dyDescent="0.25">
      <c r="S125" s="105" t="s">
        <v>106</v>
      </c>
      <c r="T125" s="116"/>
      <c r="U125" s="116"/>
      <c r="V125" s="116">
        <v>8</v>
      </c>
      <c r="W125" s="116">
        <v>8</v>
      </c>
      <c r="X125" s="116">
        <v>9</v>
      </c>
      <c r="Y125" s="116">
        <v>8</v>
      </c>
      <c r="Z125" s="116">
        <v>9</v>
      </c>
      <c r="AB125" s="113" t="str">
        <f>TEXT(Z125,"###,###")</f>
        <v>9</v>
      </c>
      <c r="AD125" s="131">
        <f>Z125/$Z$7*100</f>
        <v>1.8404907975460123</v>
      </c>
    </row>
    <row r="127" spans="19:32" x14ac:dyDescent="0.25">
      <c r="S127" s="105" t="s">
        <v>107</v>
      </c>
      <c r="T127" s="116"/>
      <c r="U127" s="116"/>
      <c r="V127" s="116">
        <v>182</v>
      </c>
      <c r="W127" s="116">
        <v>245</v>
      </c>
      <c r="X127" s="116">
        <v>271</v>
      </c>
      <c r="Y127" s="116">
        <v>268</v>
      </c>
      <c r="Z127" s="116">
        <v>226</v>
      </c>
      <c r="AB127" s="113" t="str">
        <f>TEXT(Z127,"###,###")</f>
        <v>226</v>
      </c>
      <c r="AD127" s="131">
        <f>Z127/$Z$7*100</f>
        <v>46.216768916155424</v>
      </c>
    </row>
    <row r="128" spans="19:32" x14ac:dyDescent="0.25">
      <c r="S128" s="105" t="s">
        <v>108</v>
      </c>
      <c r="T128" s="116"/>
      <c r="U128" s="116"/>
      <c r="V128" s="116">
        <v>231</v>
      </c>
      <c r="W128" s="116">
        <v>274</v>
      </c>
      <c r="X128" s="116">
        <v>286</v>
      </c>
      <c r="Y128" s="116">
        <v>327</v>
      </c>
      <c r="Z128" s="116">
        <v>262</v>
      </c>
      <c r="AB128" s="113" t="str">
        <f>TEXT(Z128,"###,###")</f>
        <v>262</v>
      </c>
      <c r="AD128" s="131">
        <f>Z128/$Z$7*100</f>
        <v>53.578732106339466</v>
      </c>
    </row>
    <row r="130" spans="19:20" x14ac:dyDescent="0.25">
      <c r="S130" s="105" t="s">
        <v>161</v>
      </c>
      <c r="T130" s="131">
        <v>97.955010224948879</v>
      </c>
    </row>
    <row r="131" spans="19:20" x14ac:dyDescent="0.25">
      <c r="S131" s="105" t="s">
        <v>162</v>
      </c>
      <c r="T131" s="131">
        <v>0</v>
      </c>
    </row>
    <row r="132" spans="19:20" x14ac:dyDescent="0.25">
      <c r="S132" s="105" t="s">
        <v>163</v>
      </c>
      <c r="T132" s="131">
        <v>1.8404907975460123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F94ED4B-7D7A-4C32-9F7D-B1584342F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3DBA0F2-F92A-47C2-8265-CDC57B2F01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5B0D8C4-3CA2-4573-B68A-F44FB753797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79938977-3447-47F8-96F6-CD4B3B85B6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style="58" bestFit="1" customWidth="1"/>
    <col min="2" max="2" width="14.85546875" style="58" bestFit="1" customWidth="1"/>
    <col min="3" max="3" width="16.7109375" style="58" bestFit="1" customWidth="1"/>
    <col min="4" max="8" width="14.85546875" style="58" bestFit="1" customWidth="1"/>
    <col min="9" max="9" width="7.85546875" style="58" customWidth="1"/>
    <col min="10" max="10" width="11.5703125" style="58" bestFit="1" customWidth="1"/>
    <col min="11" max="11" width="5.28515625" style="58" customWidth="1"/>
    <col min="12" max="12" width="9.140625" style="58"/>
    <col min="13" max="13" width="4.28515625" style="58" customWidth="1"/>
    <col min="14" max="16384" width="9.140625" style="58"/>
  </cols>
  <sheetData>
    <row r="1" spans="1:14" ht="18" thickBot="1" x14ac:dyDescent="0.35">
      <c r="A1" s="52" t="str">
        <f>C3</f>
        <v>Northern Territory</v>
      </c>
      <c r="B1" s="52"/>
      <c r="C1" s="52"/>
      <c r="D1" s="52"/>
      <c r="E1" s="52"/>
      <c r="F1" s="52"/>
      <c r="G1" s="53">
        <f>G3</f>
        <v>7</v>
      </c>
      <c r="H1" s="53"/>
      <c r="J1" s="152" t="s">
        <v>24</v>
      </c>
      <c r="K1" s="152"/>
      <c r="L1" s="152"/>
      <c r="M1" s="152"/>
      <c r="N1" s="152"/>
    </row>
    <row r="2" spans="1:14" ht="18.75" thickTop="1" thickBot="1" x14ac:dyDescent="0.35">
      <c r="A2" s="52"/>
      <c r="B2" s="54" t="s">
        <v>61</v>
      </c>
      <c r="C2" s="54" t="s">
        <v>62</v>
      </c>
      <c r="D2" s="54" t="s">
        <v>60</v>
      </c>
      <c r="E2" s="54" t="s">
        <v>92</v>
      </c>
      <c r="F2" s="54" t="s">
        <v>129</v>
      </c>
      <c r="G2" s="54" t="s">
        <v>138</v>
      </c>
      <c r="H2" s="54" t="s">
        <v>160</v>
      </c>
      <c r="J2" s="152" t="str">
        <f>$H$2</f>
        <v>2019-20</v>
      </c>
      <c r="K2" s="152"/>
      <c r="L2" s="152"/>
      <c r="M2" s="152"/>
      <c r="N2" s="152"/>
    </row>
    <row r="3" spans="1:14" ht="16.5" thickTop="1" thickBot="1" x14ac:dyDescent="0.3">
      <c r="C3" s="58" t="s">
        <v>155</v>
      </c>
      <c r="G3" s="3">
        <v>7</v>
      </c>
      <c r="H3" s="3"/>
      <c r="J3" s="23" t="s">
        <v>25</v>
      </c>
      <c r="L3" s="24" t="s">
        <v>26</v>
      </c>
      <c r="N3" s="24" t="s">
        <v>27</v>
      </c>
    </row>
    <row r="4" spans="1:14" x14ac:dyDescent="0.25">
      <c r="A4" s="27" t="s">
        <v>28</v>
      </c>
      <c r="B4" s="34"/>
      <c r="C4" s="34"/>
      <c r="D4" s="34">
        <v>207508</v>
      </c>
      <c r="E4" s="34">
        <v>209690</v>
      </c>
      <c r="F4" s="34">
        <v>209771</v>
      </c>
      <c r="G4" s="34">
        <v>206090</v>
      </c>
      <c r="H4" s="34">
        <v>200661</v>
      </c>
      <c r="J4" s="28" t="str">
        <f>TEXT(H4,"#,###,###")</f>
        <v>200,661</v>
      </c>
      <c r="L4" s="29">
        <f>H4/G4-1</f>
        <v>-2.6342859915570838E-2</v>
      </c>
      <c r="N4" s="29">
        <f>H4/D4-1</f>
        <v>-3.2996318214237541E-2</v>
      </c>
    </row>
    <row r="5" spans="1:14" x14ac:dyDescent="0.25">
      <c r="A5" s="30" t="s">
        <v>4</v>
      </c>
      <c r="B5" s="34"/>
      <c r="C5" s="34"/>
      <c r="D5" s="34">
        <v>110538</v>
      </c>
      <c r="E5" s="34">
        <v>110876</v>
      </c>
      <c r="F5" s="34">
        <v>111118</v>
      </c>
      <c r="G5" s="34">
        <v>107789</v>
      </c>
      <c r="H5" s="34">
        <v>105073</v>
      </c>
      <c r="J5" s="28" t="str">
        <f>TEXT(H5,"#,###,###")</f>
        <v>105,073</v>
      </c>
      <c r="L5" s="29">
        <f t="shared" ref="L5:L9" si="0">H5/G5-1</f>
        <v>-2.5197376355657775E-2</v>
      </c>
      <c r="N5" s="29">
        <f t="shared" ref="N5:N8" si="1">H5/D5-1</f>
        <v>-4.9440011579728216E-2</v>
      </c>
    </row>
    <row r="6" spans="1:14" x14ac:dyDescent="0.25">
      <c r="A6" s="30" t="s">
        <v>5</v>
      </c>
      <c r="B6" s="34"/>
      <c r="C6" s="34"/>
      <c r="D6" s="34">
        <v>96969</v>
      </c>
      <c r="E6" s="34">
        <v>98814</v>
      </c>
      <c r="F6" s="34">
        <v>98651</v>
      </c>
      <c r="G6" s="34">
        <v>98302</v>
      </c>
      <c r="H6" s="34">
        <v>95584</v>
      </c>
      <c r="J6" s="28" t="str">
        <f>TEXT(H6,"#,###,###")</f>
        <v>95,584</v>
      </c>
      <c r="L6" s="29">
        <f t="shared" si="0"/>
        <v>-2.7649488311529802E-2</v>
      </c>
      <c r="N6" s="29">
        <f t="shared" si="1"/>
        <v>-1.4282915158452703E-2</v>
      </c>
    </row>
    <row r="7" spans="1:14" x14ac:dyDescent="0.25">
      <c r="A7" s="27" t="s">
        <v>6</v>
      </c>
      <c r="B7" s="34"/>
      <c r="C7" s="34"/>
      <c r="D7" s="34">
        <v>137448</v>
      </c>
      <c r="E7" s="34">
        <v>138628</v>
      </c>
      <c r="F7" s="34">
        <v>138853</v>
      </c>
      <c r="G7" s="34">
        <v>136553</v>
      </c>
      <c r="H7" s="34">
        <v>135495</v>
      </c>
      <c r="J7" s="28" t="str">
        <f>TEXT(H7,"#,###,###")</f>
        <v>135,495</v>
      </c>
      <c r="L7" s="29">
        <f t="shared" si="0"/>
        <v>-7.7479074059156883E-3</v>
      </c>
      <c r="N7" s="29">
        <f t="shared" si="1"/>
        <v>-1.4209009952854901E-2</v>
      </c>
    </row>
    <row r="8" spans="1:14" x14ac:dyDescent="0.25">
      <c r="A8" s="27" t="s">
        <v>29</v>
      </c>
      <c r="B8" s="34"/>
      <c r="C8" s="34"/>
      <c r="D8" s="34">
        <v>48046.27</v>
      </c>
      <c r="E8" s="34">
        <v>47367.05</v>
      </c>
      <c r="F8" s="34">
        <v>48519</v>
      </c>
      <c r="G8" s="34">
        <v>48816</v>
      </c>
      <c r="H8" s="34">
        <v>48329.32</v>
      </c>
      <c r="J8" s="28" t="str">
        <f>TEXT(H8,"$###,###")</f>
        <v>$48,329</v>
      </c>
      <c r="L8" s="29">
        <f t="shared" si="0"/>
        <v>-9.9696820714519907E-3</v>
      </c>
      <c r="N8" s="29">
        <f t="shared" si="1"/>
        <v>5.8911961323948603E-3</v>
      </c>
    </row>
    <row r="9" spans="1:14" x14ac:dyDescent="0.25">
      <c r="A9" s="27" t="s">
        <v>7</v>
      </c>
      <c r="B9" s="34"/>
      <c r="C9" s="34"/>
      <c r="D9" s="34">
        <v>8829929305</v>
      </c>
      <c r="E9" s="34">
        <v>8908749963</v>
      </c>
      <c r="F9" s="34">
        <v>9193220841</v>
      </c>
      <c r="G9" s="34">
        <v>9001190553</v>
      </c>
      <c r="H9" s="34">
        <v>9011100073</v>
      </c>
      <c r="J9" s="28" t="str">
        <f>TEXT(H9/1000000000,"$#,###.0")&amp;" bil"</f>
        <v>$9.0 bil</v>
      </c>
      <c r="L9" s="29">
        <f t="shared" si="0"/>
        <v>1.1009121450824555E-3</v>
      </c>
      <c r="N9" s="29">
        <f>H9/D9-1</f>
        <v>2.0517805040342951E-2</v>
      </c>
    </row>
    <row r="10" spans="1:14" x14ac:dyDescent="0.25">
      <c r="A10" s="27"/>
    </row>
    <row r="11" spans="1:14" x14ac:dyDescent="0.25">
      <c r="A11" s="27" t="s">
        <v>30</v>
      </c>
      <c r="B11" s="34"/>
      <c r="C11" s="34"/>
      <c r="D11" s="34">
        <v>195067</v>
      </c>
      <c r="E11" s="34">
        <v>197414</v>
      </c>
      <c r="F11" s="34">
        <v>197377</v>
      </c>
      <c r="G11" s="34">
        <v>193280</v>
      </c>
      <c r="H11" s="34">
        <v>187250</v>
      </c>
    </row>
    <row r="12" spans="1:14" x14ac:dyDescent="0.25">
      <c r="A12" s="27" t="s">
        <v>31</v>
      </c>
      <c r="B12" s="34"/>
      <c r="C12" s="34"/>
      <c r="D12" s="34">
        <v>12441</v>
      </c>
      <c r="E12" s="34">
        <v>12276</v>
      </c>
      <c r="F12" s="34">
        <v>12394</v>
      </c>
      <c r="G12" s="34">
        <v>12807</v>
      </c>
      <c r="H12" s="34">
        <v>13406</v>
      </c>
    </row>
    <row r="13" spans="1:14" x14ac:dyDescent="0.25">
      <c r="A13" s="27"/>
      <c r="B13" s="27"/>
    </row>
    <row r="14" spans="1:14" ht="15.75" thickBot="1" x14ac:dyDescent="0.3">
      <c r="A14" s="36" t="s">
        <v>32</v>
      </c>
      <c r="B14" s="36"/>
      <c r="C14" s="23"/>
      <c r="D14" s="23"/>
      <c r="E14" s="23"/>
      <c r="F14" s="23"/>
      <c r="G14" s="23"/>
      <c r="H14" s="23"/>
      <c r="J14" s="36" t="s">
        <v>33</v>
      </c>
    </row>
    <row r="15" spans="1:14" x14ac:dyDescent="0.25">
      <c r="A15" s="40" t="s">
        <v>63</v>
      </c>
      <c r="B15" s="40"/>
      <c r="C15" s="41"/>
      <c r="D15" s="41"/>
      <c r="E15" s="41"/>
      <c r="F15" s="41"/>
      <c r="G15" s="34">
        <v>5071</v>
      </c>
      <c r="H15" s="34">
        <v>4772</v>
      </c>
      <c r="J15" s="55">
        <f t="shared" ref="J15:J34" si="2">IF(H15="np",0,H15/$H$34)</f>
        <v>2.3781758016126944E-2</v>
      </c>
    </row>
    <row r="16" spans="1:14" x14ac:dyDescent="0.25">
      <c r="A16" s="40" t="s">
        <v>64</v>
      </c>
      <c r="B16" s="40"/>
      <c r="C16" s="41"/>
      <c r="D16" s="41"/>
      <c r="E16" s="41"/>
      <c r="F16" s="41"/>
      <c r="G16" s="34">
        <v>3325</v>
      </c>
      <c r="H16" s="34">
        <v>3436</v>
      </c>
      <c r="J16" s="55">
        <f t="shared" si="2"/>
        <v>1.7123663148242284E-2</v>
      </c>
    </row>
    <row r="17" spans="1:10" x14ac:dyDescent="0.25">
      <c r="A17" s="40" t="s">
        <v>65</v>
      </c>
      <c r="B17" s="40"/>
      <c r="C17" s="41"/>
      <c r="D17" s="41"/>
      <c r="E17" s="41"/>
      <c r="F17" s="41"/>
      <c r="G17" s="34">
        <v>5441</v>
      </c>
      <c r="H17" s="34">
        <v>4961</v>
      </c>
      <c r="J17" s="55">
        <f t="shared" si="2"/>
        <v>2.4723659161359129E-2</v>
      </c>
    </row>
    <row r="18" spans="1:10" x14ac:dyDescent="0.25">
      <c r="A18" s="40" t="s">
        <v>66</v>
      </c>
      <c r="B18" s="40"/>
      <c r="C18" s="41"/>
      <c r="D18" s="41"/>
      <c r="E18" s="41"/>
      <c r="F18" s="41"/>
      <c r="G18" s="34">
        <v>1911</v>
      </c>
      <c r="H18" s="34">
        <v>1925</v>
      </c>
      <c r="J18" s="55">
        <f t="shared" si="2"/>
        <v>9.5934375903278211E-3</v>
      </c>
    </row>
    <row r="19" spans="1:10" x14ac:dyDescent="0.25">
      <c r="A19" s="40" t="s">
        <v>67</v>
      </c>
      <c r="B19" s="40"/>
      <c r="C19" s="41"/>
      <c r="D19" s="41"/>
      <c r="E19" s="41"/>
      <c r="F19" s="41"/>
      <c r="G19" s="34">
        <v>17690</v>
      </c>
      <c r="H19" s="34">
        <v>16156</v>
      </c>
      <c r="J19" s="55">
        <f t="shared" si="2"/>
        <v>8.0515105303551313E-2</v>
      </c>
    </row>
    <row r="20" spans="1:10" x14ac:dyDescent="0.25">
      <c r="A20" s="40" t="s">
        <v>68</v>
      </c>
      <c r="B20" s="40"/>
      <c r="C20" s="41"/>
      <c r="D20" s="41"/>
      <c r="E20" s="41"/>
      <c r="F20" s="41"/>
      <c r="G20" s="34">
        <v>4566</v>
      </c>
      <c r="H20" s="34">
        <v>4560</v>
      </c>
      <c r="J20" s="55">
        <f t="shared" si="2"/>
        <v>2.2725233980205126E-2</v>
      </c>
    </row>
    <row r="21" spans="1:10" x14ac:dyDescent="0.25">
      <c r="A21" s="40" t="s">
        <v>69</v>
      </c>
      <c r="B21" s="40"/>
      <c r="C21" s="41"/>
      <c r="D21" s="41"/>
      <c r="E21" s="41"/>
      <c r="F21" s="41"/>
      <c r="G21" s="34">
        <v>16457</v>
      </c>
      <c r="H21" s="34">
        <v>15966</v>
      </c>
      <c r="J21" s="55">
        <f t="shared" si="2"/>
        <v>7.956822055437611E-2</v>
      </c>
    </row>
    <row r="22" spans="1:10" x14ac:dyDescent="0.25">
      <c r="A22" s="40" t="s">
        <v>70</v>
      </c>
      <c r="B22" s="40"/>
      <c r="C22" s="41"/>
      <c r="D22" s="41"/>
      <c r="E22" s="41"/>
      <c r="F22" s="41"/>
      <c r="G22" s="34">
        <v>18494</v>
      </c>
      <c r="H22" s="34">
        <v>17924</v>
      </c>
      <c r="J22" s="55">
        <f t="shared" si="2"/>
        <v>8.9326117074823824E-2</v>
      </c>
    </row>
    <row r="23" spans="1:10" x14ac:dyDescent="0.25">
      <c r="A23" s="40" t="s">
        <v>71</v>
      </c>
      <c r="B23" s="40"/>
      <c r="C23" s="41"/>
      <c r="D23" s="41"/>
      <c r="E23" s="41"/>
      <c r="F23" s="41"/>
      <c r="G23" s="34">
        <v>7899</v>
      </c>
      <c r="H23" s="34">
        <v>7851</v>
      </c>
      <c r="J23" s="55">
        <f t="shared" si="2"/>
        <v>3.9126274556708432E-2</v>
      </c>
    </row>
    <row r="24" spans="1:10" x14ac:dyDescent="0.25">
      <c r="A24" s="40" t="s">
        <v>72</v>
      </c>
      <c r="B24" s="40"/>
      <c r="C24" s="41"/>
      <c r="D24" s="41"/>
      <c r="E24" s="41"/>
      <c r="F24" s="41"/>
      <c r="G24" s="34">
        <v>1394</v>
      </c>
      <c r="H24" s="34">
        <v>1179</v>
      </c>
      <c r="J24" s="55">
        <f t="shared" si="2"/>
        <v>5.8756690488293512E-3</v>
      </c>
    </row>
    <row r="25" spans="1:10" x14ac:dyDescent="0.25">
      <c r="A25" s="40" t="s">
        <v>73</v>
      </c>
      <c r="B25" s="40"/>
      <c r="C25" s="41"/>
      <c r="D25" s="41"/>
      <c r="E25" s="41"/>
      <c r="F25" s="41"/>
      <c r="G25" s="34">
        <v>3107</v>
      </c>
      <c r="H25" s="34">
        <v>2927</v>
      </c>
      <c r="J25" s="55">
        <f t="shared" si="2"/>
        <v>1.4587008741241317E-2</v>
      </c>
    </row>
    <row r="26" spans="1:10" x14ac:dyDescent="0.25">
      <c r="A26" s="40" t="s">
        <v>74</v>
      </c>
      <c r="B26" s="40"/>
      <c r="C26" s="41"/>
      <c r="D26" s="41"/>
      <c r="E26" s="41"/>
      <c r="F26" s="41"/>
      <c r="G26" s="34">
        <v>3475</v>
      </c>
      <c r="H26" s="34">
        <v>3386</v>
      </c>
      <c r="J26" s="55">
        <f t="shared" si="2"/>
        <v>1.6874482951090911E-2</v>
      </c>
    </row>
    <row r="27" spans="1:10" x14ac:dyDescent="0.25">
      <c r="A27" s="40" t="s">
        <v>75</v>
      </c>
      <c r="B27" s="40"/>
      <c r="C27" s="41"/>
      <c r="D27" s="41"/>
      <c r="E27" s="41"/>
      <c r="F27" s="41"/>
      <c r="G27" s="34">
        <v>10559</v>
      </c>
      <c r="H27" s="34">
        <v>10306</v>
      </c>
      <c r="J27" s="55">
        <f t="shared" si="2"/>
        <v>5.1361022236840796E-2</v>
      </c>
    </row>
    <row r="28" spans="1:10" x14ac:dyDescent="0.25">
      <c r="A28" s="40" t="s">
        <v>76</v>
      </c>
      <c r="B28" s="40"/>
      <c r="C28" s="41"/>
      <c r="D28" s="41"/>
      <c r="E28" s="41"/>
      <c r="F28" s="41"/>
      <c r="G28" s="34">
        <v>16628</v>
      </c>
      <c r="H28" s="34">
        <v>15799</v>
      </c>
      <c r="J28" s="55">
        <f t="shared" si="2"/>
        <v>7.8735958695890521E-2</v>
      </c>
    </row>
    <row r="29" spans="1:10" x14ac:dyDescent="0.25">
      <c r="A29" s="40" t="s">
        <v>77</v>
      </c>
      <c r="B29" s="40"/>
      <c r="C29" s="41"/>
      <c r="D29" s="41"/>
      <c r="E29" s="41"/>
      <c r="F29" s="41"/>
      <c r="G29" s="34">
        <v>25245</v>
      </c>
      <c r="H29" s="34">
        <v>24421</v>
      </c>
      <c r="J29" s="55">
        <f t="shared" si="2"/>
        <v>0.1217045918926731</v>
      </c>
    </row>
    <row r="30" spans="1:10" x14ac:dyDescent="0.25">
      <c r="A30" s="40" t="s">
        <v>78</v>
      </c>
      <c r="B30" s="40"/>
      <c r="C30" s="41"/>
      <c r="D30" s="41"/>
      <c r="E30" s="41"/>
      <c r="F30" s="41"/>
      <c r="G30" s="34">
        <v>17418</v>
      </c>
      <c r="H30" s="34">
        <v>17368</v>
      </c>
      <c r="J30" s="55">
        <f t="shared" si="2"/>
        <v>8.6555233282500574E-2</v>
      </c>
    </row>
    <row r="31" spans="1:10" x14ac:dyDescent="0.25">
      <c r="A31" s="40" t="s">
        <v>79</v>
      </c>
      <c r="B31" s="40"/>
      <c r="C31" s="41"/>
      <c r="D31" s="41"/>
      <c r="E31" s="41"/>
      <c r="F31" s="41"/>
      <c r="G31" s="34">
        <v>26454</v>
      </c>
      <c r="H31" s="34">
        <v>28455</v>
      </c>
      <c r="J31" s="55">
        <f t="shared" si="2"/>
        <v>0.1418084501988458</v>
      </c>
    </row>
    <row r="32" spans="1:10" x14ac:dyDescent="0.25">
      <c r="A32" s="40" t="s">
        <v>80</v>
      </c>
      <c r="B32" s="40"/>
      <c r="C32" s="41"/>
      <c r="D32" s="41"/>
      <c r="E32" s="41"/>
      <c r="F32" s="41"/>
      <c r="G32" s="34">
        <v>6498</v>
      </c>
      <c r="H32" s="34">
        <v>5333</v>
      </c>
      <c r="J32" s="55">
        <f t="shared" si="2"/>
        <v>2.6577559828165336E-2</v>
      </c>
    </row>
    <row r="33" spans="1:14" x14ac:dyDescent="0.25">
      <c r="A33" s="40" t="s">
        <v>81</v>
      </c>
      <c r="B33" s="40"/>
      <c r="C33" s="41"/>
      <c r="D33" s="41"/>
      <c r="E33" s="41"/>
      <c r="F33" s="41"/>
      <c r="G33" s="34">
        <v>9248</v>
      </c>
      <c r="H33" s="34">
        <v>9599</v>
      </c>
      <c r="J33" s="55">
        <f t="shared" si="2"/>
        <v>4.7837614249120392E-2</v>
      </c>
    </row>
    <row r="34" spans="1:14" ht="15.75" thickBot="1" x14ac:dyDescent="0.3">
      <c r="A34" s="42" t="s">
        <v>82</v>
      </c>
      <c r="B34" s="42"/>
      <c r="C34" s="43"/>
      <c r="D34" s="43"/>
      <c r="E34" s="43"/>
      <c r="F34" s="43"/>
      <c r="G34" s="44">
        <v>206089</v>
      </c>
      <c r="H34" s="44">
        <v>200658</v>
      </c>
      <c r="J34" s="45">
        <f t="shared" si="2"/>
        <v>1</v>
      </c>
    </row>
    <row r="35" spans="1:14" ht="15.75" thickTop="1" x14ac:dyDescent="0.25">
      <c r="G35" s="46"/>
      <c r="H35" s="46"/>
    </row>
    <row r="36" spans="1:14" x14ac:dyDescent="0.25">
      <c r="J36" s="93"/>
      <c r="L36" s="94"/>
      <c r="N36" s="94"/>
    </row>
    <row r="37" spans="1:14" x14ac:dyDescent="0.25">
      <c r="A37" s="27" t="s">
        <v>10</v>
      </c>
      <c r="B37" s="34"/>
      <c r="C37" s="34"/>
      <c r="D37" s="34"/>
      <c r="E37" s="34"/>
      <c r="F37" s="34"/>
      <c r="G37" s="34"/>
      <c r="H37" s="34"/>
      <c r="J37" s="28"/>
      <c r="L37" s="95"/>
      <c r="N37" s="95"/>
    </row>
    <row r="38" spans="1:14" x14ac:dyDescent="0.25">
      <c r="A38" s="27" t="s">
        <v>11</v>
      </c>
      <c r="B38" s="34"/>
      <c r="C38" s="34"/>
      <c r="D38" s="34"/>
      <c r="E38" s="34"/>
      <c r="F38" s="34"/>
      <c r="G38" s="34"/>
      <c r="H38" s="34"/>
      <c r="J38" s="28"/>
      <c r="L38" s="95"/>
      <c r="N38" s="95"/>
    </row>
    <row r="39" spans="1:14" x14ac:dyDescent="0.25">
      <c r="A39" s="27" t="s">
        <v>12</v>
      </c>
      <c r="B39" s="27"/>
      <c r="G39" s="34"/>
      <c r="H39" s="34"/>
      <c r="J39" s="28"/>
      <c r="L39" s="96"/>
      <c r="N39" s="28"/>
    </row>
    <row r="40" spans="1:14" x14ac:dyDescent="0.25">
      <c r="A40" s="27" t="s">
        <v>34</v>
      </c>
      <c r="B40" s="34"/>
      <c r="C40" s="34"/>
      <c r="D40" s="34"/>
      <c r="E40" s="34"/>
      <c r="F40" s="34"/>
      <c r="G40" s="34"/>
      <c r="H40" s="34"/>
      <c r="J40" s="28"/>
    </row>
    <row r="42" spans="1:14" x14ac:dyDescent="0.25">
      <c r="A42" s="40"/>
      <c r="B42" s="40"/>
      <c r="G42" s="46"/>
      <c r="H42" s="46"/>
    </row>
    <row r="43" spans="1:14" ht="15.75" thickBot="1" x14ac:dyDescent="0.3">
      <c r="A43" s="47" t="s">
        <v>14</v>
      </c>
      <c r="B43" s="47"/>
      <c r="J43" s="92"/>
      <c r="K43" s="93"/>
      <c r="L43" s="93"/>
      <c r="M43" s="93"/>
      <c r="N43" s="93"/>
    </row>
    <row r="44" spans="1:14" x14ac:dyDescent="0.25">
      <c r="A44" s="40" t="s">
        <v>15</v>
      </c>
      <c r="B44" s="40"/>
      <c r="C44" s="34"/>
      <c r="D44" s="34"/>
      <c r="E44" s="34"/>
      <c r="F44" s="34"/>
      <c r="G44" s="34"/>
      <c r="H44" s="34"/>
      <c r="J44" s="28"/>
      <c r="L44" s="96"/>
      <c r="N44" s="28"/>
    </row>
    <row r="45" spans="1:14" x14ac:dyDescent="0.25">
      <c r="A45" s="56" t="s">
        <v>16</v>
      </c>
      <c r="B45" s="56"/>
      <c r="C45" s="34"/>
      <c r="D45" s="34"/>
      <c r="E45" s="34"/>
      <c r="F45" s="34"/>
      <c r="G45" s="34"/>
      <c r="H45" s="34"/>
      <c r="J45" s="28"/>
      <c r="L45" s="96"/>
      <c r="N45" s="28"/>
    </row>
    <row r="46" spans="1:14" x14ac:dyDescent="0.25">
      <c r="A46" s="56" t="s">
        <v>17</v>
      </c>
      <c r="B46" s="56"/>
      <c r="C46" s="34"/>
      <c r="D46" s="34"/>
      <c r="E46" s="34"/>
      <c r="F46" s="34"/>
      <c r="G46" s="34"/>
      <c r="H46" s="34"/>
      <c r="J46" s="28"/>
      <c r="L46" s="96"/>
      <c r="N46" s="28"/>
    </row>
    <row r="47" spans="1:14" x14ac:dyDescent="0.25">
      <c r="A47" s="40" t="s">
        <v>18</v>
      </c>
      <c r="B47" s="40"/>
      <c r="C47" s="34"/>
      <c r="D47" s="34"/>
      <c r="E47" s="34"/>
      <c r="F47" s="34"/>
      <c r="G47" s="34"/>
      <c r="H47" s="34"/>
      <c r="J47" s="28"/>
      <c r="L47" s="96"/>
      <c r="N47" s="28"/>
    </row>
    <row r="48" spans="1:14" ht="15.75" thickBot="1" x14ac:dyDescent="0.3">
      <c r="A48" s="47" t="s">
        <v>19</v>
      </c>
      <c r="B48" s="47"/>
      <c r="C48" s="34"/>
      <c r="D48" s="34"/>
      <c r="E48" s="34"/>
      <c r="F48" s="34"/>
      <c r="G48" s="34"/>
      <c r="H48" s="34"/>
    </row>
    <row r="49" spans="1:14" x14ac:dyDescent="0.25">
      <c r="A49" s="40" t="s">
        <v>20</v>
      </c>
      <c r="B49" s="40"/>
      <c r="C49" s="34"/>
      <c r="D49" s="34"/>
      <c r="E49" s="34"/>
      <c r="F49" s="34"/>
      <c r="G49" s="34"/>
      <c r="H49" s="34"/>
      <c r="J49" s="28"/>
      <c r="L49" s="96"/>
      <c r="N49" s="28"/>
    </row>
    <row r="50" spans="1:14" x14ac:dyDescent="0.25">
      <c r="A50" s="40" t="s">
        <v>21</v>
      </c>
      <c r="B50" s="40"/>
      <c r="C50" s="34"/>
      <c r="D50" s="34"/>
      <c r="E50" s="34"/>
      <c r="F50" s="34"/>
      <c r="G50" s="34"/>
      <c r="H50" s="34"/>
      <c r="J50" s="28"/>
      <c r="L50" s="96"/>
      <c r="N50" s="28"/>
    </row>
    <row r="51" spans="1:14" x14ac:dyDescent="0.25">
      <c r="A51" s="40" t="s">
        <v>22</v>
      </c>
      <c r="B51" s="40"/>
      <c r="C51" s="34"/>
      <c r="D51" s="34"/>
      <c r="E51" s="34"/>
      <c r="F51" s="34"/>
      <c r="G51" s="34"/>
      <c r="H51" s="34"/>
      <c r="J51" s="28"/>
      <c r="L51" s="96"/>
      <c r="N51" s="28"/>
    </row>
    <row r="52" spans="1:14" x14ac:dyDescent="0.25">
      <c r="A52" s="40" t="s">
        <v>23</v>
      </c>
      <c r="B52" s="40"/>
      <c r="C52" s="34"/>
      <c r="D52" s="34"/>
      <c r="E52" s="34"/>
      <c r="F52" s="34"/>
      <c r="G52" s="34"/>
      <c r="H52" s="34"/>
      <c r="J52" s="28"/>
      <c r="L52" s="96"/>
      <c r="N52" s="28"/>
    </row>
    <row r="54" spans="1:14" x14ac:dyDescent="0.25">
      <c r="J54" s="93"/>
      <c r="L54" s="94"/>
      <c r="N54" s="94"/>
    </row>
    <row r="55" spans="1:14" x14ac:dyDescent="0.25">
      <c r="A55" s="40" t="s">
        <v>90</v>
      </c>
      <c r="B55" s="34"/>
      <c r="C55" s="34"/>
      <c r="D55" s="34"/>
      <c r="E55" s="34"/>
      <c r="F55" s="34"/>
      <c r="G55" s="34"/>
      <c r="H55" s="34"/>
      <c r="J55" s="28"/>
      <c r="L55" s="29"/>
      <c r="N55" s="29"/>
    </row>
    <row r="56" spans="1:14" x14ac:dyDescent="0.25">
      <c r="A56" s="40" t="s">
        <v>91</v>
      </c>
      <c r="B56" s="34"/>
      <c r="C56" s="34"/>
      <c r="D56" s="34"/>
      <c r="E56" s="34"/>
      <c r="F56" s="34"/>
      <c r="G56" s="34"/>
      <c r="H56" s="34"/>
      <c r="J56" s="28"/>
      <c r="L56" s="29"/>
      <c r="N56" s="29"/>
    </row>
    <row r="57" spans="1:14" ht="15.75" thickBot="1" x14ac:dyDescent="0.3">
      <c r="A57" s="42" t="s">
        <v>54</v>
      </c>
      <c r="B57" s="44"/>
      <c r="C57" s="44"/>
      <c r="D57" s="44"/>
      <c r="E57" s="44"/>
      <c r="F57" s="44"/>
      <c r="G57" s="44"/>
      <c r="H57" s="44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F747-3336-4444-BBD2-A270F1B43025}">
  <sheetPr codeName="Sheet6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109</v>
      </c>
      <c r="T1" s="103"/>
      <c r="U1" s="103"/>
      <c r="V1" s="103"/>
      <c r="W1" s="103"/>
      <c r="X1" s="103"/>
      <c r="Y1" s="104" t="s">
        <v>139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109</v>
      </c>
      <c r="Y3" s="109" t="s">
        <v>139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13.1 Alice Springs,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24879</v>
      </c>
      <c r="W4" s="112">
        <v>26290</v>
      </c>
      <c r="X4" s="112">
        <v>32303</v>
      </c>
      <c r="Y4" s="112">
        <v>27708</v>
      </c>
      <c r="Z4" s="112">
        <v>30594</v>
      </c>
      <c r="AB4" s="113" t="str">
        <f>TEXT(Z4,"###,###")</f>
        <v>30,594</v>
      </c>
      <c r="AD4" s="114">
        <f>Z4/Y4-1</f>
        <v>0.10415764400173244</v>
      </c>
      <c r="AF4" s="114">
        <f>Z4/V4-1</f>
        <v>0.22971180513686251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12272</v>
      </c>
      <c r="W5" s="112">
        <v>12796</v>
      </c>
      <c r="X5" s="112">
        <v>16030</v>
      </c>
      <c r="Y5" s="112">
        <v>13475</v>
      </c>
      <c r="Z5" s="112">
        <v>14995</v>
      </c>
      <c r="AB5" s="113" t="str">
        <f>TEXT(Z5,"###,###")</f>
        <v>14,995</v>
      </c>
      <c r="AD5" s="114">
        <f t="shared" ref="AD5:AD9" si="0">Z5/Y5-1</f>
        <v>0.11280148423005576</v>
      </c>
      <c r="AF5" s="114">
        <f t="shared" ref="AF5:AF9" si="1">Z5/V5-1</f>
        <v>0.22188722294654495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12607</v>
      </c>
      <c r="W6" s="112">
        <v>13494</v>
      </c>
      <c r="X6" s="112">
        <v>16273</v>
      </c>
      <c r="Y6" s="112">
        <v>14227</v>
      </c>
      <c r="Z6" s="112">
        <v>15601</v>
      </c>
      <c r="AB6" s="113" t="str">
        <f>TEXT(Z6,"###,###")</f>
        <v>15,601</v>
      </c>
      <c r="AD6" s="114">
        <f t="shared" si="0"/>
        <v>9.657693118717936E-2</v>
      </c>
      <c r="AF6" s="114">
        <f t="shared" si="1"/>
        <v>0.23748711033552783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15828</v>
      </c>
      <c r="W7" s="112">
        <v>16545</v>
      </c>
      <c r="X7" s="112">
        <v>20927</v>
      </c>
      <c r="Y7" s="112">
        <v>17520</v>
      </c>
      <c r="Z7" s="112">
        <v>19999</v>
      </c>
      <c r="AB7" s="113" t="str">
        <f>TEXT(Z7,"###,###")</f>
        <v>19,999</v>
      </c>
      <c r="AD7" s="114">
        <f t="shared" si="0"/>
        <v>0.14149543378995433</v>
      </c>
      <c r="AF7" s="114">
        <f t="shared" si="1"/>
        <v>0.26352034369471822</v>
      </c>
    </row>
    <row r="8" spans="1:32" ht="17.25" customHeight="1" x14ac:dyDescent="0.25">
      <c r="A8" s="68" t="s">
        <v>13</v>
      </c>
      <c r="B8" s="69"/>
      <c r="C8" s="31"/>
      <c r="D8" s="70" t="str">
        <f>AB4</f>
        <v>30,594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19,999</v>
      </c>
      <c r="P8" s="71"/>
      <c r="S8" s="111" t="s">
        <v>86</v>
      </c>
      <c r="T8" s="112"/>
      <c r="U8" s="112"/>
      <c r="V8" s="112">
        <v>47256</v>
      </c>
      <c r="W8" s="112">
        <v>46871</v>
      </c>
      <c r="X8" s="112">
        <v>42441.04</v>
      </c>
      <c r="Y8" s="112">
        <v>47954</v>
      </c>
      <c r="Z8" s="112">
        <v>43572.34</v>
      </c>
      <c r="AB8" s="113" t="str">
        <f>TEXT(Z8,"$###,###")</f>
        <v>$43,572</v>
      </c>
      <c r="AD8" s="114">
        <f t="shared" si="0"/>
        <v>-9.1372148308796031E-2</v>
      </c>
      <c r="AF8" s="114">
        <f t="shared" si="1"/>
        <v>-7.7951159641103884E-2</v>
      </c>
    </row>
    <row r="9" spans="1:32" x14ac:dyDescent="0.25">
      <c r="A9" s="32" t="s">
        <v>15</v>
      </c>
      <c r="B9" s="75"/>
      <c r="C9" s="76"/>
      <c r="D9" s="77">
        <f>AD104</f>
        <v>67.310583774596324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49.947497374868746</v>
      </c>
      <c r="P9" s="78" t="s">
        <v>87</v>
      </c>
      <c r="S9" s="111" t="s">
        <v>7</v>
      </c>
      <c r="T9" s="112"/>
      <c r="U9" s="112"/>
      <c r="V9" s="112">
        <v>973697756</v>
      </c>
      <c r="W9" s="112">
        <v>1032289776</v>
      </c>
      <c r="X9" s="112">
        <v>1219592567</v>
      </c>
      <c r="Y9" s="112">
        <v>1148918001</v>
      </c>
      <c r="Z9" s="112">
        <v>1258788086</v>
      </c>
      <c r="AB9" s="113" t="str">
        <f>TEXT(Z9/1000000,"$#,###.0")&amp;" mil"</f>
        <v>$1,258.8 mil</v>
      </c>
      <c r="AD9" s="114">
        <f t="shared" si="0"/>
        <v>9.5629178848595675E-2</v>
      </c>
      <c r="AF9" s="114">
        <f t="shared" si="1"/>
        <v>0.29279140086669764</v>
      </c>
    </row>
    <row r="10" spans="1:32" x14ac:dyDescent="0.25">
      <c r="A10" s="32" t="s">
        <v>18</v>
      </c>
      <c r="B10" s="75"/>
      <c r="C10" s="76"/>
      <c r="D10" s="77">
        <f>AD105</f>
        <v>29.054716611100218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50.057502875143754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91.274563728186408</v>
      </c>
      <c r="P11" s="78" t="s">
        <v>87</v>
      </c>
      <c r="S11" s="111" t="s">
        <v>30</v>
      </c>
      <c r="T11" s="116"/>
      <c r="U11" s="116"/>
      <c r="V11" s="116">
        <v>23512</v>
      </c>
      <c r="W11" s="116">
        <v>24842</v>
      </c>
      <c r="X11" s="116">
        <v>30572</v>
      </c>
      <c r="Y11" s="116">
        <v>26127</v>
      </c>
      <c r="Z11" s="116">
        <v>28848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2.8501425071253563</v>
      </c>
      <c r="P12" s="78" t="s">
        <v>87</v>
      </c>
      <c r="S12" s="111" t="s">
        <v>31</v>
      </c>
      <c r="T12" s="116"/>
      <c r="U12" s="116"/>
      <c r="V12" s="116">
        <v>1365</v>
      </c>
      <c r="W12" s="116">
        <v>1448</v>
      </c>
      <c r="X12" s="116">
        <v>1733</v>
      </c>
      <c r="Y12" s="116">
        <v>1581</v>
      </c>
      <c r="Z12" s="116">
        <v>1744</v>
      </c>
    </row>
    <row r="13" spans="1:32" ht="15" customHeight="1" x14ac:dyDescent="0.25">
      <c r="A13" s="32" t="s">
        <v>20</v>
      </c>
      <c r="B13" s="76"/>
      <c r="C13" s="76"/>
      <c r="D13" s="77">
        <f>AD108</f>
        <v>9.142315486696738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5.8702935146757342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15.454010590311826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40.5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33.496764071386551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23.577642235776423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304</v>
      </c>
      <c r="Z15" s="116">
        <v>459</v>
      </c>
      <c r="AB15" s="121">
        <f t="shared" ref="AB15:AB34" si="2">IF(Z15="np",0,Z15/$Z$34)</f>
        <v>1.500196104065891E-2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38.017258285938418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76.422357764223577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155</v>
      </c>
      <c r="Z16" s="116">
        <v>167</v>
      </c>
      <c r="AB16" s="121">
        <f t="shared" si="2"/>
        <v>5.4582298339652243E-3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475</v>
      </c>
      <c r="Z17" s="116">
        <v>410</v>
      </c>
      <c r="AB17" s="121">
        <f t="shared" si="2"/>
        <v>1.3400444502549352E-2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205</v>
      </c>
      <c r="Z18" s="116">
        <v>207</v>
      </c>
      <c r="AB18" s="121">
        <f t="shared" si="2"/>
        <v>6.7655902732383314E-3</v>
      </c>
    </row>
    <row r="19" spans="1:28" x14ac:dyDescent="0.25">
      <c r="A19" s="67" t="str">
        <f>$S$1&amp;" ("&amp;$V$2&amp;" to "&amp;$Z$2&amp;")"</f>
        <v>Alice Springs (2015-16 to 2019-20)</v>
      </c>
      <c r="B19" s="67"/>
      <c r="C19" s="67"/>
      <c r="D19" s="67"/>
      <c r="E19" s="67"/>
      <c r="F19" s="67"/>
      <c r="G19" s="67" t="str">
        <f>$S$1&amp;" ("&amp;$V$2&amp;" to "&amp;$Z$2&amp;")"</f>
        <v>Alice Springs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1629</v>
      </c>
      <c r="Z19" s="116">
        <v>1605</v>
      </c>
      <c r="AB19" s="121">
        <f t="shared" si="2"/>
        <v>5.2457837625833441E-2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576</v>
      </c>
      <c r="Z20" s="116">
        <v>653</v>
      </c>
      <c r="AB20" s="121">
        <f t="shared" si="2"/>
        <v>2.1342659171133482E-2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2668</v>
      </c>
      <c r="Z21" s="116">
        <v>2758</v>
      </c>
      <c r="AB21" s="121">
        <f t="shared" si="2"/>
        <v>9.0142502287880774E-2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2759</v>
      </c>
      <c r="Z22" s="116">
        <v>2577</v>
      </c>
      <c r="AB22" s="121">
        <f t="shared" si="2"/>
        <v>8.4226696300169962E-2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1007</v>
      </c>
      <c r="Z23" s="116">
        <v>957</v>
      </c>
      <c r="AB23" s="121">
        <f t="shared" si="2"/>
        <v>3.1278598509609103E-2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285</v>
      </c>
      <c r="Z24" s="116">
        <v>344</v>
      </c>
      <c r="AB24" s="121">
        <f t="shared" si="2"/>
        <v>1.1243299777748725E-2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243</v>
      </c>
      <c r="Z25" s="116">
        <v>408</v>
      </c>
      <c r="AB25" s="121">
        <f t="shared" si="2"/>
        <v>1.3335076480585698E-2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407</v>
      </c>
      <c r="Z26" s="116">
        <v>415</v>
      </c>
      <c r="AB26" s="121">
        <f t="shared" si="2"/>
        <v>1.3563864557458491E-2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1367</v>
      </c>
      <c r="Z27" s="116">
        <v>1754</v>
      </c>
      <c r="AB27" s="121">
        <f t="shared" si="2"/>
        <v>5.7327755262125767E-2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1705</v>
      </c>
      <c r="Z28" s="116">
        <v>1592</v>
      </c>
      <c r="AB28" s="121">
        <f t="shared" si="2"/>
        <v>5.2032945483069686E-2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3004</v>
      </c>
      <c r="Z29" s="116">
        <v>3477</v>
      </c>
      <c r="AB29" s="121">
        <f t="shared" si="2"/>
        <v>0.11364230618381488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2222</v>
      </c>
      <c r="Z30" s="116">
        <v>2699</v>
      </c>
      <c r="AB30" s="121">
        <f t="shared" si="2"/>
        <v>8.8214145639952932E-2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5590</v>
      </c>
      <c r="Z31" s="116">
        <v>6773</v>
      </c>
      <c r="AB31" s="121">
        <f t="shared" si="2"/>
        <v>0.22136880637991893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1065</v>
      </c>
      <c r="Z32" s="116">
        <v>1014</v>
      </c>
      <c r="AB32" s="121">
        <f t="shared" si="2"/>
        <v>3.3141587135573275E-2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1455</v>
      </c>
      <c r="Z33" s="116">
        <v>1760</v>
      </c>
      <c r="AB33" s="121">
        <f t="shared" si="2"/>
        <v>5.7523859328016735E-2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27704</v>
      </c>
      <c r="Z34" s="124">
        <v>30596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15286</v>
      </c>
      <c r="AB37" s="136">
        <f>Z37/Z40*100</f>
        <v>76.422357764223577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4716</v>
      </c>
      <c r="AB38" s="136">
        <f>Z38/Z40*100</f>
        <v>23.577642235776423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20002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27</v>
      </c>
      <c r="W44" s="116">
        <v>34</v>
      </c>
      <c r="X44" s="116">
        <v>32</v>
      </c>
      <c r="Y44" s="116">
        <v>37</v>
      </c>
      <c r="Z44" s="116">
        <v>27</v>
      </c>
    </row>
    <row r="45" spans="19:32" x14ac:dyDescent="0.25">
      <c r="S45" s="119" t="s">
        <v>38</v>
      </c>
      <c r="T45" s="119"/>
      <c r="U45" s="116"/>
      <c r="V45" s="116">
        <v>307</v>
      </c>
      <c r="W45" s="116">
        <v>270</v>
      </c>
      <c r="X45" s="116">
        <v>317</v>
      </c>
      <c r="Y45" s="116">
        <v>298</v>
      </c>
      <c r="Z45" s="116">
        <v>319</v>
      </c>
    </row>
    <row r="46" spans="19:32" x14ac:dyDescent="0.25">
      <c r="S46" s="119" t="s">
        <v>39</v>
      </c>
      <c r="T46" s="119"/>
      <c r="U46" s="116"/>
      <c r="V46" s="116">
        <v>732</v>
      </c>
      <c r="W46" s="116">
        <v>740</v>
      </c>
      <c r="X46" s="116">
        <v>872</v>
      </c>
      <c r="Y46" s="116">
        <v>678</v>
      </c>
      <c r="Z46" s="116">
        <v>687</v>
      </c>
    </row>
    <row r="47" spans="19:32" x14ac:dyDescent="0.25">
      <c r="S47" s="119" t="s">
        <v>40</v>
      </c>
      <c r="T47" s="119"/>
      <c r="U47" s="116"/>
      <c r="V47" s="116">
        <v>1169</v>
      </c>
      <c r="W47" s="116">
        <v>1207</v>
      </c>
      <c r="X47" s="116">
        <v>1529</v>
      </c>
      <c r="Y47" s="116">
        <v>1229</v>
      </c>
      <c r="Z47" s="116">
        <v>1183</v>
      </c>
    </row>
    <row r="48" spans="19:32" x14ac:dyDescent="0.25">
      <c r="S48" s="119" t="s">
        <v>41</v>
      </c>
      <c r="T48" s="119"/>
      <c r="U48" s="116"/>
      <c r="V48" s="116">
        <v>2043</v>
      </c>
      <c r="W48" s="116">
        <v>2065</v>
      </c>
      <c r="X48" s="116">
        <v>2536</v>
      </c>
      <c r="Y48" s="116">
        <v>2047</v>
      </c>
      <c r="Z48" s="116">
        <v>2286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1699</v>
      </c>
      <c r="W49" s="116">
        <v>1779</v>
      </c>
      <c r="X49" s="116">
        <v>2170</v>
      </c>
      <c r="Y49" s="116">
        <v>1988</v>
      </c>
      <c r="Z49" s="116">
        <v>2279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Alice Springs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1234</v>
      </c>
      <c r="W50" s="116">
        <v>1304</v>
      </c>
      <c r="X50" s="116">
        <v>1696</v>
      </c>
      <c r="Y50" s="116">
        <v>1511</v>
      </c>
      <c r="Z50" s="116">
        <v>1696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1134</v>
      </c>
      <c r="W51" s="116">
        <v>1162</v>
      </c>
      <c r="X51" s="116">
        <v>1395</v>
      </c>
      <c r="Y51" s="116">
        <v>1209</v>
      </c>
      <c r="Z51" s="116">
        <v>1386</v>
      </c>
    </row>
    <row r="52" spans="1:26" ht="15" customHeight="1" x14ac:dyDescent="0.25">
      <c r="S52" s="119" t="s">
        <v>45</v>
      </c>
      <c r="T52" s="119"/>
      <c r="U52" s="116"/>
      <c r="V52" s="116">
        <v>1055</v>
      </c>
      <c r="W52" s="116">
        <v>1102</v>
      </c>
      <c r="X52" s="116">
        <v>1457</v>
      </c>
      <c r="Y52" s="116">
        <v>1154</v>
      </c>
      <c r="Z52" s="116">
        <v>1284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975</v>
      </c>
      <c r="W53" s="116">
        <v>1011</v>
      </c>
      <c r="X53" s="116">
        <v>1268</v>
      </c>
      <c r="Y53" s="116">
        <v>1016</v>
      </c>
      <c r="Z53" s="116">
        <v>1162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861</v>
      </c>
      <c r="W54" s="116">
        <v>917</v>
      </c>
      <c r="X54" s="116">
        <v>1087</v>
      </c>
      <c r="Y54" s="116">
        <v>895</v>
      </c>
      <c r="Z54" s="116">
        <v>1096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648</v>
      </c>
      <c r="W55" s="116">
        <v>732</v>
      </c>
      <c r="X55" s="116">
        <v>922</v>
      </c>
      <c r="Y55" s="116">
        <v>786</v>
      </c>
      <c r="Z55" s="116">
        <v>845</v>
      </c>
    </row>
    <row r="56" spans="1:26" ht="15" customHeight="1" x14ac:dyDescent="0.25">
      <c r="S56" s="119" t="s">
        <v>49</v>
      </c>
      <c r="T56" s="119"/>
      <c r="U56" s="116"/>
      <c r="V56" s="116">
        <v>289</v>
      </c>
      <c r="W56" s="116">
        <v>316</v>
      </c>
      <c r="X56" s="116">
        <v>504</v>
      </c>
      <c r="Y56" s="116">
        <v>431</v>
      </c>
      <c r="Z56" s="116">
        <v>474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71</v>
      </c>
      <c r="W57" s="116">
        <v>103</v>
      </c>
      <c r="X57" s="116">
        <v>137</v>
      </c>
      <c r="Y57" s="116">
        <v>125</v>
      </c>
      <c r="Z57" s="116">
        <v>164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28</v>
      </c>
      <c r="W58" s="116">
        <v>38</v>
      </c>
      <c r="X58" s="116">
        <v>61</v>
      </c>
      <c r="Y58" s="116">
        <v>51</v>
      </c>
      <c r="Z58" s="116">
        <v>55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9</v>
      </c>
      <c r="W59" s="116">
        <v>10</v>
      </c>
      <c r="X59" s="116">
        <v>18</v>
      </c>
      <c r="Y59" s="116">
        <v>8</v>
      </c>
      <c r="Z59" s="116">
        <v>25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4</v>
      </c>
      <c r="W60" s="116">
        <v>11</v>
      </c>
      <c r="X60" s="116">
        <v>15</v>
      </c>
      <c r="Y60" s="116">
        <v>4</v>
      </c>
      <c r="Z60" s="116">
        <v>7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12272</v>
      </c>
      <c r="W61" s="116">
        <v>12796</v>
      </c>
      <c r="X61" s="116">
        <v>16030</v>
      </c>
      <c r="Y61" s="116">
        <v>13478</v>
      </c>
      <c r="Z61" s="116">
        <v>14996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20</v>
      </c>
      <c r="W63" s="116">
        <v>21</v>
      </c>
      <c r="X63" s="116">
        <v>25</v>
      </c>
      <c r="Y63" s="116">
        <v>13</v>
      </c>
      <c r="Z63" s="116">
        <v>20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276</v>
      </c>
      <c r="W64" s="116">
        <v>271</v>
      </c>
      <c r="X64" s="116">
        <v>334</v>
      </c>
      <c r="Y64" s="116">
        <v>326</v>
      </c>
      <c r="Z64" s="116">
        <v>312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Alice Springs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689</v>
      </c>
      <c r="W65" s="116">
        <v>698</v>
      </c>
      <c r="X65" s="116">
        <v>777</v>
      </c>
      <c r="Y65" s="116">
        <v>761</v>
      </c>
      <c r="Z65" s="116">
        <v>754</v>
      </c>
    </row>
    <row r="66" spans="1:26" x14ac:dyDescent="0.25">
      <c r="S66" s="119" t="s">
        <v>40</v>
      </c>
      <c r="T66" s="119"/>
      <c r="U66" s="116"/>
      <c r="V66" s="116">
        <v>1222</v>
      </c>
      <c r="W66" s="116">
        <v>1264</v>
      </c>
      <c r="X66" s="116">
        <v>1528</v>
      </c>
      <c r="Y66" s="116">
        <v>1285</v>
      </c>
      <c r="Z66" s="116">
        <v>1232</v>
      </c>
    </row>
    <row r="67" spans="1:26" x14ac:dyDescent="0.25">
      <c r="S67" s="119" t="s">
        <v>41</v>
      </c>
      <c r="T67" s="119"/>
      <c r="U67" s="116"/>
      <c r="V67" s="116">
        <v>2168</v>
      </c>
      <c r="W67" s="116">
        <v>2299</v>
      </c>
      <c r="X67" s="116">
        <v>2672</v>
      </c>
      <c r="Y67" s="116">
        <v>2507</v>
      </c>
      <c r="Z67" s="116">
        <v>2526</v>
      </c>
    </row>
    <row r="68" spans="1:26" x14ac:dyDescent="0.25">
      <c r="S68" s="119" t="s">
        <v>42</v>
      </c>
      <c r="T68" s="119"/>
      <c r="U68" s="116"/>
      <c r="V68" s="116">
        <v>1673</v>
      </c>
      <c r="W68" s="116">
        <v>1900</v>
      </c>
      <c r="X68" s="116">
        <v>2190</v>
      </c>
      <c r="Y68" s="116">
        <v>2037</v>
      </c>
      <c r="Z68" s="116">
        <v>2293</v>
      </c>
    </row>
    <row r="69" spans="1:26" x14ac:dyDescent="0.25">
      <c r="S69" s="119" t="s">
        <v>43</v>
      </c>
      <c r="T69" s="119"/>
      <c r="U69" s="116"/>
      <c r="V69" s="116">
        <v>1208</v>
      </c>
      <c r="W69" s="116">
        <v>1341</v>
      </c>
      <c r="X69" s="116">
        <v>1696</v>
      </c>
      <c r="Y69" s="116">
        <v>1435</v>
      </c>
      <c r="Z69" s="116">
        <v>1661</v>
      </c>
    </row>
    <row r="70" spans="1:26" x14ac:dyDescent="0.25">
      <c r="S70" s="119" t="s">
        <v>44</v>
      </c>
      <c r="T70" s="119"/>
      <c r="U70" s="116"/>
      <c r="V70" s="116">
        <v>1135</v>
      </c>
      <c r="W70" s="116">
        <v>1112</v>
      </c>
      <c r="X70" s="116">
        <v>1437</v>
      </c>
      <c r="Y70" s="116">
        <v>1202</v>
      </c>
      <c r="Z70" s="116">
        <v>1403</v>
      </c>
    </row>
    <row r="71" spans="1:26" x14ac:dyDescent="0.25">
      <c r="S71" s="119" t="s">
        <v>45</v>
      </c>
      <c r="T71" s="119"/>
      <c r="U71" s="116"/>
      <c r="V71" s="116">
        <v>1187</v>
      </c>
      <c r="W71" s="116">
        <v>1280</v>
      </c>
      <c r="X71" s="116">
        <v>1548</v>
      </c>
      <c r="Y71" s="116">
        <v>1282</v>
      </c>
      <c r="Z71" s="116">
        <v>1334</v>
      </c>
    </row>
    <row r="72" spans="1:26" x14ac:dyDescent="0.25">
      <c r="S72" s="119" t="s">
        <v>46</v>
      </c>
      <c r="T72" s="119"/>
      <c r="U72" s="116"/>
      <c r="V72" s="116">
        <v>1098</v>
      </c>
      <c r="W72" s="116">
        <v>1164</v>
      </c>
      <c r="X72" s="116">
        <v>1359</v>
      </c>
      <c r="Y72" s="116">
        <v>1150</v>
      </c>
      <c r="Z72" s="116">
        <v>1353</v>
      </c>
    </row>
    <row r="73" spans="1:26" x14ac:dyDescent="0.25">
      <c r="S73" s="119" t="s">
        <v>47</v>
      </c>
      <c r="T73" s="119"/>
      <c r="U73" s="116"/>
      <c r="V73" s="116">
        <v>973</v>
      </c>
      <c r="W73" s="116">
        <v>986</v>
      </c>
      <c r="X73" s="116">
        <v>1179</v>
      </c>
      <c r="Y73" s="116">
        <v>948</v>
      </c>
      <c r="Z73" s="116">
        <v>1128</v>
      </c>
    </row>
    <row r="74" spans="1:26" x14ac:dyDescent="0.25">
      <c r="S74" s="119" t="s">
        <v>48</v>
      </c>
      <c r="T74" s="119"/>
      <c r="U74" s="116"/>
      <c r="V74" s="116">
        <v>630</v>
      </c>
      <c r="W74" s="116">
        <v>735</v>
      </c>
      <c r="X74" s="116">
        <v>880</v>
      </c>
      <c r="Y74" s="116">
        <v>762</v>
      </c>
      <c r="Z74" s="116">
        <v>918</v>
      </c>
    </row>
    <row r="75" spans="1:26" x14ac:dyDescent="0.25">
      <c r="S75" s="119" t="s">
        <v>49</v>
      </c>
      <c r="T75" s="119"/>
      <c r="U75" s="116"/>
      <c r="V75" s="116">
        <v>226</v>
      </c>
      <c r="W75" s="116">
        <v>289</v>
      </c>
      <c r="X75" s="116">
        <v>393</v>
      </c>
      <c r="Y75" s="116">
        <v>352</v>
      </c>
      <c r="Z75" s="116">
        <v>456</v>
      </c>
    </row>
    <row r="76" spans="1:26" x14ac:dyDescent="0.25">
      <c r="S76" s="119" t="s">
        <v>50</v>
      </c>
      <c r="T76" s="119"/>
      <c r="U76" s="116"/>
      <c r="V76" s="116">
        <v>73</v>
      </c>
      <c r="W76" s="116">
        <v>86</v>
      </c>
      <c r="X76" s="116">
        <v>140</v>
      </c>
      <c r="Y76" s="116">
        <v>107</v>
      </c>
      <c r="Z76" s="116">
        <v>138</v>
      </c>
    </row>
    <row r="77" spans="1:26" x14ac:dyDescent="0.25">
      <c r="S77" s="119" t="s">
        <v>51</v>
      </c>
      <c r="T77" s="119"/>
      <c r="U77" s="116"/>
      <c r="V77" s="116">
        <v>20</v>
      </c>
      <c r="W77" s="116">
        <v>28</v>
      </c>
      <c r="X77" s="116">
        <v>56</v>
      </c>
      <c r="Y77" s="116">
        <v>38</v>
      </c>
      <c r="Z77" s="116">
        <v>37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10</v>
      </c>
      <c r="X78" s="116">
        <v>9</v>
      </c>
      <c r="Y78" s="116">
        <v>10</v>
      </c>
      <c r="Z78" s="116">
        <v>13</v>
      </c>
    </row>
    <row r="79" spans="1:26" x14ac:dyDescent="0.25">
      <c r="S79" s="119" t="s">
        <v>53</v>
      </c>
      <c r="T79" s="119"/>
      <c r="U79" s="116"/>
      <c r="V79" s="116">
        <v>12</v>
      </c>
      <c r="W79" s="116">
        <v>10</v>
      </c>
      <c r="X79" s="116">
        <v>13</v>
      </c>
      <c r="Y79" s="116">
        <v>11</v>
      </c>
      <c r="Z79" s="116">
        <v>5</v>
      </c>
    </row>
    <row r="80" spans="1:26" x14ac:dyDescent="0.25">
      <c r="S80" s="122" t="s">
        <v>54</v>
      </c>
      <c r="T80" s="122"/>
      <c r="U80" s="116"/>
      <c r="V80" s="116">
        <v>12607</v>
      </c>
      <c r="W80" s="116">
        <v>13494</v>
      </c>
      <c r="X80" s="116">
        <v>16273</v>
      </c>
      <c r="Y80" s="116">
        <v>14229</v>
      </c>
      <c r="Z80" s="116">
        <v>15601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Alice Springs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772</v>
      </c>
      <c r="W83" s="116">
        <v>807</v>
      </c>
      <c r="X83" s="116">
        <v>973</v>
      </c>
      <c r="Y83" s="116">
        <v>900</v>
      </c>
      <c r="Z83" s="116">
        <v>952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1035</v>
      </c>
      <c r="W84" s="116">
        <v>1064</v>
      </c>
      <c r="X84" s="116">
        <v>1279</v>
      </c>
      <c r="Y84" s="116">
        <v>1158</v>
      </c>
      <c r="Z84" s="116">
        <v>1274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1446</v>
      </c>
      <c r="W85" s="116">
        <v>1561</v>
      </c>
      <c r="X85" s="116">
        <v>1718</v>
      </c>
      <c r="Y85" s="116">
        <v>1672</v>
      </c>
      <c r="Z85" s="116">
        <v>1690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30,594</v>
      </c>
      <c r="D86" s="100">
        <f t="shared" ref="D86:D91" si="4">AD4</f>
        <v>0.10415764400173244</v>
      </c>
      <c r="E86" s="101">
        <f t="shared" ref="E86:E91" si="5">AD4</f>
        <v>0.10415764400173244</v>
      </c>
      <c r="F86" s="100">
        <f t="shared" ref="F86:F91" si="6">AF4</f>
        <v>0.22971180513686251</v>
      </c>
      <c r="G86" s="101">
        <f t="shared" ref="G86:G91" si="7">AF4</f>
        <v>0.22971180513686251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1152</v>
      </c>
      <c r="W86" s="116">
        <v>1232</v>
      </c>
      <c r="X86" s="116">
        <v>1719</v>
      </c>
      <c r="Y86" s="116">
        <v>1380</v>
      </c>
      <c r="Z86" s="116">
        <v>1700</v>
      </c>
    </row>
    <row r="87" spans="1:30" ht="15" customHeight="1" x14ac:dyDescent="0.25">
      <c r="A87" s="102" t="s">
        <v>4</v>
      </c>
      <c r="B87" s="51"/>
      <c r="C87" s="62" t="str">
        <f t="shared" si="3"/>
        <v>14,995</v>
      </c>
      <c r="D87" s="100">
        <f t="shared" si="4"/>
        <v>0.11280148423005576</v>
      </c>
      <c r="E87" s="101">
        <f t="shared" si="5"/>
        <v>0.11280148423005576</v>
      </c>
      <c r="F87" s="100">
        <f t="shared" si="6"/>
        <v>0.22188722294654495</v>
      </c>
      <c r="G87" s="101">
        <f t="shared" si="7"/>
        <v>0.22188722294654495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372</v>
      </c>
      <c r="W87" s="116">
        <v>409</v>
      </c>
      <c r="X87" s="116">
        <v>477</v>
      </c>
      <c r="Y87" s="116">
        <v>442</v>
      </c>
      <c r="Z87" s="116">
        <v>445</v>
      </c>
    </row>
    <row r="88" spans="1:30" ht="15" customHeight="1" x14ac:dyDescent="0.25">
      <c r="A88" s="102" t="s">
        <v>5</v>
      </c>
      <c r="B88" s="51"/>
      <c r="C88" s="62" t="str">
        <f t="shared" si="3"/>
        <v>15,601</v>
      </c>
      <c r="D88" s="100">
        <f t="shared" si="4"/>
        <v>9.657693118717936E-2</v>
      </c>
      <c r="E88" s="101">
        <f t="shared" si="5"/>
        <v>9.657693118717936E-2</v>
      </c>
      <c r="F88" s="100">
        <f t="shared" si="6"/>
        <v>0.23748711033552783</v>
      </c>
      <c r="G88" s="101">
        <f t="shared" si="7"/>
        <v>0.23748711033552783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340</v>
      </c>
      <c r="W88" s="116">
        <v>348</v>
      </c>
      <c r="X88" s="116">
        <v>396</v>
      </c>
      <c r="Y88" s="116">
        <v>384</v>
      </c>
      <c r="Z88" s="116">
        <v>394</v>
      </c>
    </row>
    <row r="89" spans="1:30" ht="15" customHeight="1" x14ac:dyDescent="0.25">
      <c r="A89" s="51" t="s">
        <v>6</v>
      </c>
      <c r="B89" s="51"/>
      <c r="C89" s="62" t="str">
        <f t="shared" si="3"/>
        <v>19,999</v>
      </c>
      <c r="D89" s="100">
        <f t="shared" si="4"/>
        <v>0.14149543378995433</v>
      </c>
      <c r="E89" s="101">
        <f t="shared" si="5"/>
        <v>0.14149543378995433</v>
      </c>
      <c r="F89" s="100">
        <f t="shared" si="6"/>
        <v>0.26352034369471822</v>
      </c>
      <c r="G89" s="101">
        <f t="shared" si="7"/>
        <v>0.26352034369471822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498</v>
      </c>
      <c r="W89" s="116">
        <v>540</v>
      </c>
      <c r="X89" s="116">
        <v>643</v>
      </c>
      <c r="Y89" s="116">
        <v>561</v>
      </c>
      <c r="Z89" s="116">
        <v>604</v>
      </c>
    </row>
    <row r="90" spans="1:30" ht="15" customHeight="1" x14ac:dyDescent="0.25">
      <c r="A90" s="51" t="s">
        <v>100</v>
      </c>
      <c r="B90" s="51"/>
      <c r="C90" s="62" t="str">
        <f t="shared" si="3"/>
        <v>$43,572</v>
      </c>
      <c r="D90" s="100">
        <f t="shared" si="4"/>
        <v>-9.1372148308796031E-2</v>
      </c>
      <c r="E90" s="101">
        <f t="shared" si="5"/>
        <v>-9.1372148308796031E-2</v>
      </c>
      <c r="F90" s="100">
        <f t="shared" si="6"/>
        <v>-7.7951159641103884E-2</v>
      </c>
      <c r="G90" s="101">
        <f t="shared" si="7"/>
        <v>-7.7951159641103884E-2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805</v>
      </c>
      <c r="W90" s="116">
        <v>781</v>
      </c>
      <c r="X90" s="116">
        <v>1001</v>
      </c>
      <c r="Y90" s="116">
        <v>862</v>
      </c>
      <c r="Z90" s="116">
        <v>1000</v>
      </c>
    </row>
    <row r="91" spans="1:30" ht="15" customHeight="1" x14ac:dyDescent="0.25">
      <c r="A91" s="51" t="s">
        <v>7</v>
      </c>
      <c r="B91" s="51"/>
      <c r="C91" s="62" t="str">
        <f t="shared" si="3"/>
        <v>$1,258.8 mil</v>
      </c>
      <c r="D91" s="100">
        <f t="shared" si="4"/>
        <v>9.5629178848595675E-2</v>
      </c>
      <c r="E91" s="101">
        <f t="shared" si="5"/>
        <v>9.5629178848595675E-2</v>
      </c>
      <c r="F91" s="100">
        <f t="shared" si="6"/>
        <v>0.29279140086669764</v>
      </c>
      <c r="G91" s="101">
        <f t="shared" si="7"/>
        <v>0.29279140086669764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7965</v>
      </c>
      <c r="W91" s="116">
        <v>8242</v>
      </c>
      <c r="X91" s="116">
        <v>10439</v>
      </c>
      <c r="Y91" s="116">
        <v>8732</v>
      </c>
      <c r="Z91" s="116">
        <v>9992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677</v>
      </c>
      <c r="W93" s="116">
        <v>752</v>
      </c>
      <c r="X93" s="116">
        <v>893</v>
      </c>
      <c r="Y93" s="116">
        <v>822</v>
      </c>
      <c r="Z93" s="116">
        <v>886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1850</v>
      </c>
      <c r="W94" s="116">
        <v>2067</v>
      </c>
      <c r="X94" s="116">
        <v>2370</v>
      </c>
      <c r="Y94" s="116">
        <v>2176</v>
      </c>
      <c r="Z94" s="116">
        <v>2372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224</v>
      </c>
      <c r="W95" s="116">
        <v>225</v>
      </c>
      <c r="X95" s="116">
        <v>280</v>
      </c>
      <c r="Y95" s="116">
        <v>269</v>
      </c>
      <c r="Z95" s="116">
        <v>298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1304</v>
      </c>
      <c r="W96" s="116">
        <v>1411</v>
      </c>
      <c r="X96" s="116">
        <v>2001</v>
      </c>
      <c r="Y96" s="116">
        <v>1566</v>
      </c>
      <c r="Z96" s="116">
        <v>2004</v>
      </c>
    </row>
    <row r="97" spans="1:32" ht="15" customHeight="1" x14ac:dyDescent="0.25">
      <c r="S97" s="119" t="s">
        <v>132</v>
      </c>
      <c r="T97" s="119"/>
      <c r="U97" s="116"/>
      <c r="V97" s="116">
        <v>1450</v>
      </c>
      <c r="W97" s="116">
        <v>1561</v>
      </c>
      <c r="X97" s="116">
        <v>1672</v>
      </c>
      <c r="Y97" s="116">
        <v>1612</v>
      </c>
      <c r="Z97" s="116">
        <v>1594</v>
      </c>
    </row>
    <row r="98" spans="1:32" ht="15" customHeight="1" x14ac:dyDescent="0.25">
      <c r="S98" s="119" t="s">
        <v>133</v>
      </c>
      <c r="T98" s="119"/>
      <c r="U98" s="116"/>
      <c r="V98" s="116">
        <v>547</v>
      </c>
      <c r="W98" s="116">
        <v>590</v>
      </c>
      <c r="X98" s="116">
        <v>630</v>
      </c>
      <c r="Y98" s="116">
        <v>598</v>
      </c>
      <c r="Z98" s="116">
        <v>613</v>
      </c>
    </row>
    <row r="99" spans="1:32" ht="15" customHeight="1" x14ac:dyDescent="0.25">
      <c r="S99" s="119" t="s">
        <v>134</v>
      </c>
      <c r="T99" s="119"/>
      <c r="U99" s="116"/>
      <c r="V99" s="116">
        <v>50</v>
      </c>
      <c r="W99" s="116">
        <v>49</v>
      </c>
      <c r="X99" s="116">
        <v>75</v>
      </c>
      <c r="Y99" s="116">
        <v>60</v>
      </c>
      <c r="Z99" s="116">
        <v>69</v>
      </c>
    </row>
    <row r="100" spans="1:32" ht="15" customHeight="1" x14ac:dyDescent="0.25">
      <c r="S100" s="119" t="s">
        <v>59</v>
      </c>
      <c r="T100" s="119"/>
      <c r="U100" s="116"/>
      <c r="V100" s="116">
        <v>464</v>
      </c>
      <c r="W100" s="116">
        <v>510</v>
      </c>
      <c r="X100" s="116">
        <v>576</v>
      </c>
      <c r="Y100" s="116">
        <v>550</v>
      </c>
      <c r="Z100" s="116">
        <v>578</v>
      </c>
    </row>
    <row r="101" spans="1:32" x14ac:dyDescent="0.25">
      <c r="A101" s="19"/>
      <c r="S101" s="122" t="s">
        <v>54</v>
      </c>
      <c r="T101" s="122"/>
      <c r="U101" s="116"/>
      <c r="V101" s="116">
        <v>7864</v>
      </c>
      <c r="W101" s="116">
        <v>8303</v>
      </c>
      <c r="X101" s="116">
        <v>10488</v>
      </c>
      <c r="Y101" s="116">
        <v>8787</v>
      </c>
      <c r="Z101" s="116">
        <v>10009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16074</v>
      </c>
      <c r="W104" s="116">
        <v>17686</v>
      </c>
      <c r="X104" s="116">
        <v>21452</v>
      </c>
      <c r="Y104" s="116">
        <v>18918</v>
      </c>
      <c r="Z104" s="116">
        <v>20593</v>
      </c>
      <c r="AB104" s="113" t="str">
        <f>TEXT(Z104,"###,###")</f>
        <v>20,593</v>
      </c>
      <c r="AD104" s="134">
        <f>Z104/($Z$4)*100</f>
        <v>67.310583774596324</v>
      </c>
      <c r="AF104" s="113"/>
    </row>
    <row r="105" spans="1:32" x14ac:dyDescent="0.25">
      <c r="S105" s="119" t="s">
        <v>18</v>
      </c>
      <c r="T105" s="119"/>
      <c r="U105" s="116"/>
      <c r="V105" s="116">
        <v>7521</v>
      </c>
      <c r="W105" s="116">
        <v>5786</v>
      </c>
      <c r="X105" s="116">
        <v>7426</v>
      </c>
      <c r="Y105" s="116">
        <v>7625</v>
      </c>
      <c r="Z105" s="116">
        <v>8889</v>
      </c>
      <c r="AB105" s="113" t="str">
        <f>TEXT(Z105,"###,###")</f>
        <v>8,889</v>
      </c>
      <c r="AD105" s="134">
        <f>Z105/($Z$4)*100</f>
        <v>29.054716611100218</v>
      </c>
      <c r="AF105" s="113"/>
    </row>
    <row r="106" spans="1:32" x14ac:dyDescent="0.25">
      <c r="S106" s="122" t="s">
        <v>54</v>
      </c>
      <c r="T106" s="122"/>
      <c r="U106" s="124"/>
      <c r="V106" s="124">
        <v>23595</v>
      </c>
      <c r="W106" s="124">
        <v>23472</v>
      </c>
      <c r="X106" s="124">
        <v>28878</v>
      </c>
      <c r="Y106" s="124">
        <v>26543</v>
      </c>
      <c r="Z106" s="124">
        <v>29482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2365</v>
      </c>
      <c r="W108" s="116">
        <v>2410</v>
      </c>
      <c r="X108" s="116">
        <v>3547</v>
      </c>
      <c r="Y108" s="116">
        <v>2598</v>
      </c>
      <c r="Z108" s="116">
        <v>2797</v>
      </c>
      <c r="AB108" s="113" t="str">
        <f>TEXT(Z108,"###,###")</f>
        <v>2,797</v>
      </c>
      <c r="AD108" s="134">
        <f>Z108/($Z$4)*100</f>
        <v>9.142315486696738</v>
      </c>
      <c r="AF108" s="113"/>
    </row>
    <row r="109" spans="1:32" x14ac:dyDescent="0.25">
      <c r="S109" s="119" t="s">
        <v>21</v>
      </c>
      <c r="T109" s="119"/>
      <c r="U109" s="116"/>
      <c r="V109" s="116">
        <v>3581</v>
      </c>
      <c r="W109" s="116">
        <v>3739</v>
      </c>
      <c r="X109" s="116">
        <v>4768</v>
      </c>
      <c r="Y109" s="116">
        <v>4129</v>
      </c>
      <c r="Z109" s="116">
        <v>4728</v>
      </c>
      <c r="AB109" s="113" t="str">
        <f>TEXT(Z109,"###,###")</f>
        <v>4,728</v>
      </c>
      <c r="AD109" s="134">
        <f>Z109/($Z$4)*100</f>
        <v>15.454010590311826</v>
      </c>
      <c r="AF109" s="113"/>
    </row>
    <row r="110" spans="1:32" x14ac:dyDescent="0.25">
      <c r="S110" s="119" t="s">
        <v>22</v>
      </c>
      <c r="T110" s="119"/>
      <c r="U110" s="116"/>
      <c r="V110" s="116">
        <v>7853</v>
      </c>
      <c r="W110" s="116">
        <v>8589</v>
      </c>
      <c r="X110" s="116">
        <v>10499</v>
      </c>
      <c r="Y110" s="116">
        <v>8902</v>
      </c>
      <c r="Z110" s="116">
        <v>10248</v>
      </c>
      <c r="AB110" s="113" t="str">
        <f>TEXT(Z110,"###,###")</f>
        <v>10,248</v>
      </c>
      <c r="AD110" s="134">
        <f>Z110/($Z$4)*100</f>
        <v>33.496764071386551</v>
      </c>
      <c r="AF110" s="113"/>
    </row>
    <row r="111" spans="1:32" x14ac:dyDescent="0.25">
      <c r="S111" s="119" t="s">
        <v>23</v>
      </c>
      <c r="T111" s="119"/>
      <c r="U111" s="116"/>
      <c r="V111" s="116">
        <v>9803</v>
      </c>
      <c r="W111" s="116">
        <v>8734</v>
      </c>
      <c r="X111" s="116">
        <v>10063</v>
      </c>
      <c r="Y111" s="116">
        <v>10911</v>
      </c>
      <c r="Z111" s="116">
        <v>11631</v>
      </c>
      <c r="AB111" s="113" t="str">
        <f>TEXT(Z111,"###,###")</f>
        <v>11,631</v>
      </c>
      <c r="AD111" s="134">
        <f>Z111/($Z$4)*100</f>
        <v>38.017258285938418</v>
      </c>
      <c r="AF111" s="113"/>
    </row>
    <row r="112" spans="1:32" x14ac:dyDescent="0.25">
      <c r="S112" s="122" t="s">
        <v>54</v>
      </c>
      <c r="T112" s="122"/>
      <c r="U112" s="116"/>
      <c r="V112" s="116">
        <v>24879</v>
      </c>
      <c r="W112" s="116">
        <v>26290</v>
      </c>
      <c r="X112" s="116">
        <v>32303</v>
      </c>
      <c r="Y112" s="116">
        <v>27708</v>
      </c>
      <c r="Z112" s="116">
        <v>30594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42.53</v>
      </c>
      <c r="W118" s="135">
        <v>39.69</v>
      </c>
      <c r="X118" s="135">
        <v>40.04</v>
      </c>
      <c r="Y118" s="135">
        <v>39.840000000000003</v>
      </c>
      <c r="Z118" s="135">
        <v>40.450000000000003</v>
      </c>
      <c r="AB118" s="113" t="str">
        <f>TEXT(Z118,"##.0")</f>
        <v>40.5</v>
      </c>
    </row>
    <row r="120" spans="19:32" x14ac:dyDescent="0.25">
      <c r="S120" s="105" t="s">
        <v>102</v>
      </c>
      <c r="T120" s="116"/>
      <c r="U120" s="116"/>
      <c r="V120" s="116">
        <v>14461</v>
      </c>
      <c r="W120" s="116">
        <v>15097</v>
      </c>
      <c r="X120" s="116">
        <v>19196</v>
      </c>
      <c r="Y120" s="116">
        <v>15936</v>
      </c>
      <c r="Z120" s="116">
        <v>18254</v>
      </c>
      <c r="AB120" s="113" t="str">
        <f>TEXT(Z120,"###,###")</f>
        <v>18,254</v>
      </c>
    </row>
    <row r="121" spans="19:32" x14ac:dyDescent="0.25">
      <c r="S121" s="105" t="s">
        <v>103</v>
      </c>
      <c r="T121" s="116"/>
      <c r="U121" s="116"/>
      <c r="V121" s="116">
        <v>494</v>
      </c>
      <c r="W121" s="116">
        <v>502</v>
      </c>
      <c r="X121" s="116">
        <v>620</v>
      </c>
      <c r="Y121" s="116">
        <v>511</v>
      </c>
      <c r="Z121" s="116">
        <v>570</v>
      </c>
      <c r="AB121" s="113" t="str">
        <f>TEXT(Z121,"###,###")</f>
        <v>570</v>
      </c>
    </row>
    <row r="122" spans="19:32" x14ac:dyDescent="0.25">
      <c r="S122" s="105" t="s">
        <v>104</v>
      </c>
      <c r="T122" s="116"/>
      <c r="U122" s="116"/>
      <c r="V122" s="116">
        <v>871</v>
      </c>
      <c r="W122" s="116">
        <v>946</v>
      </c>
      <c r="X122" s="116">
        <v>1108</v>
      </c>
      <c r="Y122" s="116">
        <v>1066</v>
      </c>
      <c r="Z122" s="116">
        <v>1174</v>
      </c>
      <c r="AB122" s="113" t="str">
        <f>TEXT(Z122,"###,###")</f>
        <v>1,174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15332</v>
      </c>
      <c r="W124" s="116">
        <v>16043</v>
      </c>
      <c r="X124" s="116">
        <v>20304</v>
      </c>
      <c r="Y124" s="116">
        <v>17002</v>
      </c>
      <c r="Z124" s="116">
        <v>19428</v>
      </c>
      <c r="AB124" s="113" t="str">
        <f>TEXT(Z124,"###,###")</f>
        <v>19,428</v>
      </c>
      <c r="AD124" s="131">
        <f>Z124/$Z$7*100</f>
        <v>97.144857242862145</v>
      </c>
    </row>
    <row r="125" spans="19:32" x14ac:dyDescent="0.25">
      <c r="S125" s="105" t="s">
        <v>106</v>
      </c>
      <c r="T125" s="116"/>
      <c r="U125" s="116"/>
      <c r="V125" s="116">
        <v>1365</v>
      </c>
      <c r="W125" s="116">
        <v>1448</v>
      </c>
      <c r="X125" s="116">
        <v>1728</v>
      </c>
      <c r="Y125" s="116">
        <v>1577</v>
      </c>
      <c r="Z125" s="116">
        <v>1744</v>
      </c>
      <c r="AB125" s="113" t="str">
        <f>TEXT(Z125,"###,###")</f>
        <v>1,744</v>
      </c>
      <c r="AD125" s="131">
        <f>Z125/$Z$7*100</f>
        <v>8.7204360218010901</v>
      </c>
    </row>
    <row r="127" spans="19:32" x14ac:dyDescent="0.25">
      <c r="S127" s="105" t="s">
        <v>107</v>
      </c>
      <c r="T127" s="116"/>
      <c r="U127" s="116"/>
      <c r="V127" s="116">
        <v>7964</v>
      </c>
      <c r="W127" s="116">
        <v>8242</v>
      </c>
      <c r="X127" s="116">
        <v>10439</v>
      </c>
      <c r="Y127" s="116">
        <v>8730</v>
      </c>
      <c r="Z127" s="116">
        <v>9989</v>
      </c>
      <c r="AB127" s="113" t="str">
        <f>TEXT(Z127,"###,###")</f>
        <v>9,989</v>
      </c>
      <c r="AD127" s="131">
        <f>Z127/$Z$7*100</f>
        <v>49.947497374868746</v>
      </c>
    </row>
    <row r="128" spans="19:32" x14ac:dyDescent="0.25">
      <c r="S128" s="105" t="s">
        <v>108</v>
      </c>
      <c r="T128" s="116"/>
      <c r="U128" s="116"/>
      <c r="V128" s="116">
        <v>7865</v>
      </c>
      <c r="W128" s="116">
        <v>8303</v>
      </c>
      <c r="X128" s="116">
        <v>10488</v>
      </c>
      <c r="Y128" s="116">
        <v>8787</v>
      </c>
      <c r="Z128" s="116">
        <v>10011</v>
      </c>
      <c r="AB128" s="113" t="str">
        <f>TEXT(Z128,"###,###")</f>
        <v>10,011</v>
      </c>
      <c r="AD128" s="131">
        <f>Z128/$Z$7*100</f>
        <v>50.057502875143754</v>
      </c>
    </row>
    <row r="130" spans="19:20" x14ac:dyDescent="0.25">
      <c r="S130" s="105" t="s">
        <v>161</v>
      </c>
      <c r="T130" s="131">
        <v>91.274563728186408</v>
      </c>
    </row>
    <row r="131" spans="19:20" x14ac:dyDescent="0.25">
      <c r="S131" s="105" t="s">
        <v>162</v>
      </c>
      <c r="T131" s="131">
        <v>2.8501425071253563</v>
      </c>
    </row>
    <row r="132" spans="19:20" x14ac:dyDescent="0.25">
      <c r="S132" s="105" t="s">
        <v>163</v>
      </c>
      <c r="T132" s="131">
        <v>5.8702935146757342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03D9FBE-6CF2-43F5-80A1-40838BDC25C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2780357-946B-4E8E-9E9B-DC07399FC33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275D799-F9CB-41F6-841B-EA9E3650BA4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E277F5E-6346-43A5-BBE2-5F2CA9C3885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572E-6DFA-479B-A993-02D92953AD3C}">
  <sheetPr codeName="Sheet6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110</v>
      </c>
      <c r="T1" s="103"/>
      <c r="U1" s="103"/>
      <c r="V1" s="103"/>
      <c r="W1" s="103"/>
      <c r="X1" s="103"/>
      <c r="Y1" s="104" t="s">
        <v>140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110</v>
      </c>
      <c r="Y3" s="109" t="s">
        <v>140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13.2 Barkly,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2294</v>
      </c>
      <c r="W4" s="112">
        <v>2730</v>
      </c>
      <c r="X4" s="112">
        <v>3513</v>
      </c>
      <c r="Y4" s="112">
        <v>2960</v>
      </c>
      <c r="Z4" s="112">
        <v>3465</v>
      </c>
      <c r="AB4" s="113" t="str">
        <f>TEXT(Z4,"###,###")</f>
        <v>3,465</v>
      </c>
      <c r="AD4" s="114">
        <f>Z4/Y4-1</f>
        <v>0.17060810810810811</v>
      </c>
      <c r="AF4" s="114">
        <f>Z4/V4-1</f>
        <v>0.51046207497820406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1165</v>
      </c>
      <c r="W5" s="112">
        <v>1452</v>
      </c>
      <c r="X5" s="112">
        <v>1951</v>
      </c>
      <c r="Y5" s="112">
        <v>1530</v>
      </c>
      <c r="Z5" s="112">
        <v>1877</v>
      </c>
      <c r="AB5" s="113" t="str">
        <f>TEXT(Z5,"###,###")</f>
        <v>1,877</v>
      </c>
      <c r="AD5" s="114">
        <f t="shared" ref="AD5:AD9" si="0">Z5/Y5-1</f>
        <v>0.22679738562091512</v>
      </c>
      <c r="AF5" s="114">
        <f t="shared" ref="AF5:AF9" si="1">Z5/V5-1</f>
        <v>0.61115879828326181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1131</v>
      </c>
      <c r="W6" s="112">
        <v>1278</v>
      </c>
      <c r="X6" s="112">
        <v>1559</v>
      </c>
      <c r="Y6" s="112">
        <v>1432</v>
      </c>
      <c r="Z6" s="112">
        <v>1588</v>
      </c>
      <c r="AB6" s="113" t="str">
        <f>TEXT(Z6,"###,###")</f>
        <v>1,588</v>
      </c>
      <c r="AD6" s="114">
        <f t="shared" si="0"/>
        <v>0.1089385474860336</v>
      </c>
      <c r="AF6" s="114">
        <f t="shared" si="1"/>
        <v>0.40406719717064554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1513</v>
      </c>
      <c r="W7" s="112">
        <v>1800</v>
      </c>
      <c r="X7" s="112">
        <v>2362</v>
      </c>
      <c r="Y7" s="112">
        <v>2033</v>
      </c>
      <c r="Z7" s="112">
        <v>2405</v>
      </c>
      <c r="AB7" s="113" t="str">
        <f>TEXT(Z7,"###,###")</f>
        <v>2,405</v>
      </c>
      <c r="AD7" s="114">
        <f t="shared" si="0"/>
        <v>0.18298081652729947</v>
      </c>
      <c r="AF7" s="114">
        <f t="shared" si="1"/>
        <v>0.58955717118308004</v>
      </c>
    </row>
    <row r="8" spans="1:32" ht="17.25" customHeight="1" x14ac:dyDescent="0.25">
      <c r="A8" s="68" t="s">
        <v>13</v>
      </c>
      <c r="B8" s="69"/>
      <c r="C8" s="31"/>
      <c r="D8" s="70" t="str">
        <f>AB4</f>
        <v>3,465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2,405</v>
      </c>
      <c r="P8" s="71"/>
      <c r="S8" s="111" t="s">
        <v>86</v>
      </c>
      <c r="T8" s="112"/>
      <c r="U8" s="112"/>
      <c r="V8" s="112">
        <v>43653.95</v>
      </c>
      <c r="W8" s="112">
        <v>43862.32</v>
      </c>
      <c r="X8" s="112">
        <v>41280.660000000003</v>
      </c>
      <c r="Y8" s="112">
        <v>45147</v>
      </c>
      <c r="Z8" s="112">
        <v>44649.67</v>
      </c>
      <c r="AB8" s="113" t="str">
        <f>TEXT(Z8,"$###,###")</f>
        <v>$44,650</v>
      </c>
      <c r="AD8" s="114">
        <f t="shared" si="0"/>
        <v>-1.101579285445331E-2</v>
      </c>
      <c r="AF8" s="114">
        <f t="shared" si="1"/>
        <v>2.2809390673696139E-2</v>
      </c>
    </row>
    <row r="9" spans="1:32" x14ac:dyDescent="0.25">
      <c r="A9" s="32" t="s">
        <v>15</v>
      </c>
      <c r="B9" s="75"/>
      <c r="C9" s="76"/>
      <c r="D9" s="77">
        <f>AD104</f>
        <v>59.365079365079367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55.509355509355508</v>
      </c>
      <c r="P9" s="78" t="s">
        <v>87</v>
      </c>
      <c r="S9" s="111" t="s">
        <v>7</v>
      </c>
      <c r="T9" s="112"/>
      <c r="U9" s="112"/>
      <c r="V9" s="112">
        <v>83262401</v>
      </c>
      <c r="W9" s="112">
        <v>95300632</v>
      </c>
      <c r="X9" s="112">
        <v>119346503</v>
      </c>
      <c r="Y9" s="112">
        <v>113814115</v>
      </c>
      <c r="Z9" s="112">
        <v>130507813</v>
      </c>
      <c r="AB9" s="113" t="str">
        <f>TEXT(Z9/1000000,"$#,###.0")&amp;" mil"</f>
        <v>$130.5 mil</v>
      </c>
      <c r="AD9" s="114">
        <f t="shared" si="0"/>
        <v>0.14667511143059886</v>
      </c>
      <c r="AF9" s="114">
        <f t="shared" si="1"/>
        <v>0.56742793184645257</v>
      </c>
    </row>
    <row r="10" spans="1:32" x14ac:dyDescent="0.25">
      <c r="A10" s="32" t="s">
        <v>18</v>
      </c>
      <c r="B10" s="75"/>
      <c r="C10" s="76"/>
      <c r="D10" s="77">
        <f>AD105</f>
        <v>36.767676767676768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44.656964656964661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94.594594594594597</v>
      </c>
      <c r="P11" s="78" t="s">
        <v>87</v>
      </c>
      <c r="S11" s="111" t="s">
        <v>30</v>
      </c>
      <c r="T11" s="116"/>
      <c r="U11" s="116"/>
      <c r="V11" s="116">
        <v>2216</v>
      </c>
      <c r="W11" s="116">
        <v>2639</v>
      </c>
      <c r="X11" s="116">
        <v>3374</v>
      </c>
      <c r="Y11" s="116">
        <v>2856</v>
      </c>
      <c r="Z11" s="116">
        <v>3330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1.8711018711018712</v>
      </c>
      <c r="P12" s="78" t="s">
        <v>87</v>
      </c>
      <c r="S12" s="111" t="s">
        <v>31</v>
      </c>
      <c r="T12" s="116"/>
      <c r="U12" s="116"/>
      <c r="V12" s="116">
        <v>84</v>
      </c>
      <c r="W12" s="116">
        <v>91</v>
      </c>
      <c r="X12" s="116">
        <v>138</v>
      </c>
      <c r="Y12" s="116">
        <v>105</v>
      </c>
      <c r="Z12" s="116">
        <v>133</v>
      </c>
    </row>
    <row r="13" spans="1:32" ht="15" customHeight="1" x14ac:dyDescent="0.25">
      <c r="A13" s="32" t="s">
        <v>20</v>
      </c>
      <c r="B13" s="76"/>
      <c r="C13" s="76"/>
      <c r="D13" s="77">
        <f>AD108</f>
        <v>11.053391053391055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3.7837837837837842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17.922077922077921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40.6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37.575757575757571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20.632279534109816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120</v>
      </c>
      <c r="Z15" s="116">
        <v>193</v>
      </c>
      <c r="AB15" s="121">
        <f t="shared" ref="AB15:AB34" si="2">IF(Z15="np",0,Z15/$Z$34)</f>
        <v>5.5667724257282954E-2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29.783549783549784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79.367720465890173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32</v>
      </c>
      <c r="Z16" s="116">
        <v>38</v>
      </c>
      <c r="AB16" s="121">
        <f t="shared" si="2"/>
        <v>1.0960484568791463E-2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30</v>
      </c>
      <c r="Z17" s="116">
        <v>31</v>
      </c>
      <c r="AB17" s="121">
        <f t="shared" si="2"/>
        <v>8.9414479376982974E-3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24</v>
      </c>
      <c r="Z18" s="116">
        <v>18</v>
      </c>
      <c r="AB18" s="121">
        <f t="shared" si="2"/>
        <v>5.191808479953851E-3</v>
      </c>
    </row>
    <row r="19" spans="1:28" x14ac:dyDescent="0.25">
      <c r="A19" s="67" t="str">
        <f>$S$1&amp;" ("&amp;$V$2&amp;" to "&amp;$Z$2&amp;")"</f>
        <v>Barkly (2015-16 to 2019-20)</v>
      </c>
      <c r="B19" s="67"/>
      <c r="C19" s="67"/>
      <c r="D19" s="67"/>
      <c r="E19" s="67"/>
      <c r="F19" s="67"/>
      <c r="G19" s="67" t="str">
        <f>$S$1&amp;" ("&amp;$V$2&amp;" to "&amp;$Z$2&amp;")"</f>
        <v>Barkly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222</v>
      </c>
      <c r="Z19" s="116">
        <v>247</v>
      </c>
      <c r="AB19" s="121">
        <f t="shared" si="2"/>
        <v>7.1243149697144501E-2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63</v>
      </c>
      <c r="Z20" s="116">
        <v>52</v>
      </c>
      <c r="AB20" s="121">
        <f t="shared" si="2"/>
        <v>1.4998557830977791E-2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217</v>
      </c>
      <c r="Z21" s="116">
        <v>331</v>
      </c>
      <c r="AB21" s="121">
        <f t="shared" si="2"/>
        <v>9.5471589270262475E-2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223</v>
      </c>
      <c r="Z22" s="116">
        <v>241</v>
      </c>
      <c r="AB22" s="121">
        <f t="shared" si="2"/>
        <v>6.9512546870493228E-2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48</v>
      </c>
      <c r="Z23" s="116">
        <v>51</v>
      </c>
      <c r="AB23" s="121">
        <f t="shared" si="2"/>
        <v>1.471012402653591E-2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4</v>
      </c>
      <c r="Z24" s="116">
        <v>7</v>
      </c>
      <c r="AB24" s="121">
        <f t="shared" si="2"/>
        <v>2.0190366310931639E-3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19</v>
      </c>
      <c r="Z25" s="116">
        <v>23</v>
      </c>
      <c r="AB25" s="121">
        <f t="shared" si="2"/>
        <v>6.6339775021632538E-3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43</v>
      </c>
      <c r="Z26" s="116">
        <v>40</v>
      </c>
      <c r="AB26" s="121">
        <f t="shared" si="2"/>
        <v>1.1537352177675224E-2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62</v>
      </c>
      <c r="Z27" s="116">
        <v>66</v>
      </c>
      <c r="AB27" s="121">
        <f t="shared" si="2"/>
        <v>1.9036631093164121E-2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109</v>
      </c>
      <c r="Z28" s="116">
        <v>133</v>
      </c>
      <c r="AB28" s="121">
        <f t="shared" si="2"/>
        <v>3.836169599077012E-2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477</v>
      </c>
      <c r="Z29" s="116">
        <v>636</v>
      </c>
      <c r="AB29" s="121">
        <f t="shared" si="2"/>
        <v>0.18344389962503604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419</v>
      </c>
      <c r="Z30" s="116">
        <v>424</v>
      </c>
      <c r="AB30" s="121">
        <f t="shared" si="2"/>
        <v>0.12229593308335737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637</v>
      </c>
      <c r="Z31" s="116">
        <v>691</v>
      </c>
      <c r="AB31" s="121">
        <f t="shared" si="2"/>
        <v>0.19930775886933949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19</v>
      </c>
      <c r="Z32" s="116">
        <v>20</v>
      </c>
      <c r="AB32" s="121">
        <f t="shared" si="2"/>
        <v>5.7686760888376121E-3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97</v>
      </c>
      <c r="Z33" s="116">
        <v>120</v>
      </c>
      <c r="AB33" s="121">
        <f t="shared" si="2"/>
        <v>3.4612056533025667E-2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2956</v>
      </c>
      <c r="Z34" s="124">
        <v>3467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1908</v>
      </c>
      <c r="AB37" s="136">
        <f>Z37/Z40*100</f>
        <v>79.367720465890173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496</v>
      </c>
      <c r="AB38" s="136">
        <f>Z38/Z40*100</f>
        <v>20.632279534109816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2404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5</v>
      </c>
    </row>
    <row r="45" spans="19:32" x14ac:dyDescent="0.25">
      <c r="S45" s="119" t="s">
        <v>38</v>
      </c>
      <c r="T45" s="119"/>
      <c r="U45" s="116"/>
      <c r="V45" s="116">
        <v>30</v>
      </c>
      <c r="W45" s="116">
        <v>27</v>
      </c>
      <c r="X45" s="116">
        <v>28</v>
      </c>
      <c r="Y45" s="116">
        <v>25</v>
      </c>
      <c r="Z45" s="116">
        <v>17</v>
      </c>
    </row>
    <row r="46" spans="19:32" x14ac:dyDescent="0.25">
      <c r="S46" s="119" t="s">
        <v>39</v>
      </c>
      <c r="T46" s="119"/>
      <c r="U46" s="116"/>
      <c r="V46" s="116">
        <v>53</v>
      </c>
      <c r="W46" s="116">
        <v>95</v>
      </c>
      <c r="X46" s="116">
        <v>100</v>
      </c>
      <c r="Y46" s="116">
        <v>57</v>
      </c>
      <c r="Z46" s="116">
        <v>84</v>
      </c>
    </row>
    <row r="47" spans="19:32" x14ac:dyDescent="0.25">
      <c r="S47" s="119" t="s">
        <v>40</v>
      </c>
      <c r="T47" s="119"/>
      <c r="U47" s="116"/>
      <c r="V47" s="116">
        <v>123</v>
      </c>
      <c r="W47" s="116">
        <v>140</v>
      </c>
      <c r="X47" s="116">
        <v>190</v>
      </c>
      <c r="Y47" s="116">
        <v>132</v>
      </c>
      <c r="Z47" s="116">
        <v>140</v>
      </c>
    </row>
    <row r="48" spans="19:32" x14ac:dyDescent="0.25">
      <c r="S48" s="119" t="s">
        <v>41</v>
      </c>
      <c r="T48" s="119"/>
      <c r="U48" s="116"/>
      <c r="V48" s="116">
        <v>179</v>
      </c>
      <c r="W48" s="116">
        <v>234</v>
      </c>
      <c r="X48" s="116">
        <v>311</v>
      </c>
      <c r="Y48" s="116">
        <v>233</v>
      </c>
      <c r="Z48" s="116">
        <v>275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132</v>
      </c>
      <c r="W49" s="116">
        <v>186</v>
      </c>
      <c r="X49" s="116">
        <v>284</v>
      </c>
      <c r="Y49" s="116">
        <v>230</v>
      </c>
      <c r="Z49" s="116">
        <v>289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Barkly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107</v>
      </c>
      <c r="W50" s="116">
        <v>144</v>
      </c>
      <c r="X50" s="116">
        <v>161</v>
      </c>
      <c r="Y50" s="116">
        <v>190</v>
      </c>
      <c r="Z50" s="116">
        <v>218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117</v>
      </c>
      <c r="W51" s="116">
        <v>126</v>
      </c>
      <c r="X51" s="116">
        <v>174</v>
      </c>
      <c r="Y51" s="116">
        <v>103</v>
      </c>
      <c r="Z51" s="116">
        <v>128</v>
      </c>
    </row>
    <row r="52" spans="1:26" ht="15" customHeight="1" x14ac:dyDescent="0.25">
      <c r="S52" s="119" t="s">
        <v>45</v>
      </c>
      <c r="T52" s="119"/>
      <c r="U52" s="116"/>
      <c r="V52" s="116">
        <v>103</v>
      </c>
      <c r="W52" s="116">
        <v>119</v>
      </c>
      <c r="X52" s="116">
        <v>190</v>
      </c>
      <c r="Y52" s="116">
        <v>145</v>
      </c>
      <c r="Z52" s="116">
        <v>172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98</v>
      </c>
      <c r="W53" s="116">
        <v>119</v>
      </c>
      <c r="X53" s="116">
        <v>150</v>
      </c>
      <c r="Y53" s="116">
        <v>110</v>
      </c>
      <c r="Z53" s="116">
        <v>162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87</v>
      </c>
      <c r="W54" s="116">
        <v>116</v>
      </c>
      <c r="X54" s="116">
        <v>171</v>
      </c>
      <c r="Y54" s="116">
        <v>135</v>
      </c>
      <c r="Z54" s="116">
        <v>161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68</v>
      </c>
      <c r="W55" s="116">
        <v>87</v>
      </c>
      <c r="X55" s="116">
        <v>102</v>
      </c>
      <c r="Y55" s="116">
        <v>82</v>
      </c>
      <c r="Z55" s="116">
        <v>111</v>
      </c>
    </row>
    <row r="56" spans="1:26" ht="15" customHeight="1" x14ac:dyDescent="0.25">
      <c r="S56" s="119" t="s">
        <v>49</v>
      </c>
      <c r="T56" s="119"/>
      <c r="U56" s="116"/>
      <c r="V56" s="116">
        <v>41</v>
      </c>
      <c r="W56" s="116">
        <v>34</v>
      </c>
      <c r="X56" s="116">
        <v>48</v>
      </c>
      <c r="Y56" s="116">
        <v>40</v>
      </c>
      <c r="Z56" s="116">
        <v>59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16</v>
      </c>
      <c r="W57" s="116">
        <v>19</v>
      </c>
      <c r="X57" s="116">
        <v>18</v>
      </c>
      <c r="Y57" s="116">
        <v>26</v>
      </c>
      <c r="Z57" s="116">
        <v>38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6</v>
      </c>
      <c r="X58" s="116">
        <v>16</v>
      </c>
      <c r="Y58" s="116">
        <v>17</v>
      </c>
      <c r="Z58" s="116">
        <v>14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4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1168</v>
      </c>
      <c r="W61" s="116">
        <v>1452</v>
      </c>
      <c r="X61" s="116">
        <v>1953</v>
      </c>
      <c r="Y61" s="116">
        <v>1525</v>
      </c>
      <c r="Z61" s="116">
        <v>1873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7</v>
      </c>
      <c r="X63" s="116">
        <v>0</v>
      </c>
      <c r="Y63" s="116">
        <v>6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31</v>
      </c>
      <c r="W64" s="116">
        <v>28</v>
      </c>
      <c r="X64" s="116">
        <v>29</v>
      </c>
      <c r="Y64" s="116">
        <v>24</v>
      </c>
      <c r="Z64" s="116">
        <v>26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Barkly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59</v>
      </c>
      <c r="W65" s="116">
        <v>54</v>
      </c>
      <c r="X65" s="116">
        <v>62</v>
      </c>
      <c r="Y65" s="116">
        <v>64</v>
      </c>
      <c r="Z65" s="116">
        <v>75</v>
      </c>
    </row>
    <row r="66" spans="1:26" x14ac:dyDescent="0.25">
      <c r="S66" s="119" t="s">
        <v>40</v>
      </c>
      <c r="T66" s="119"/>
      <c r="U66" s="116"/>
      <c r="V66" s="116">
        <v>114</v>
      </c>
      <c r="W66" s="116">
        <v>117</v>
      </c>
      <c r="X66" s="116">
        <v>159</v>
      </c>
      <c r="Y66" s="116">
        <v>124</v>
      </c>
      <c r="Z66" s="116">
        <v>123</v>
      </c>
    </row>
    <row r="67" spans="1:26" x14ac:dyDescent="0.25">
      <c r="S67" s="119" t="s">
        <v>41</v>
      </c>
      <c r="T67" s="119"/>
      <c r="U67" s="116"/>
      <c r="V67" s="116">
        <v>175</v>
      </c>
      <c r="W67" s="116">
        <v>206</v>
      </c>
      <c r="X67" s="116">
        <v>240</v>
      </c>
      <c r="Y67" s="116">
        <v>219</v>
      </c>
      <c r="Z67" s="116">
        <v>248</v>
      </c>
    </row>
    <row r="68" spans="1:26" x14ac:dyDescent="0.25">
      <c r="S68" s="119" t="s">
        <v>42</v>
      </c>
      <c r="T68" s="119"/>
      <c r="U68" s="116"/>
      <c r="V68" s="116">
        <v>143</v>
      </c>
      <c r="W68" s="116">
        <v>158</v>
      </c>
      <c r="X68" s="116">
        <v>197</v>
      </c>
      <c r="Y68" s="116">
        <v>232</v>
      </c>
      <c r="Z68" s="116">
        <v>255</v>
      </c>
    </row>
    <row r="69" spans="1:26" x14ac:dyDescent="0.25">
      <c r="S69" s="119" t="s">
        <v>43</v>
      </c>
      <c r="T69" s="119"/>
      <c r="U69" s="116"/>
      <c r="V69" s="116">
        <v>111</v>
      </c>
      <c r="W69" s="116">
        <v>131</v>
      </c>
      <c r="X69" s="116">
        <v>154</v>
      </c>
      <c r="Y69" s="116">
        <v>155</v>
      </c>
      <c r="Z69" s="116">
        <v>178</v>
      </c>
    </row>
    <row r="70" spans="1:26" x14ac:dyDescent="0.25">
      <c r="S70" s="119" t="s">
        <v>44</v>
      </c>
      <c r="T70" s="119"/>
      <c r="U70" s="116"/>
      <c r="V70" s="116">
        <v>72</v>
      </c>
      <c r="W70" s="116">
        <v>99</v>
      </c>
      <c r="X70" s="116">
        <v>126</v>
      </c>
      <c r="Y70" s="116">
        <v>103</v>
      </c>
      <c r="Z70" s="116">
        <v>101</v>
      </c>
    </row>
    <row r="71" spans="1:26" x14ac:dyDescent="0.25">
      <c r="S71" s="119" t="s">
        <v>45</v>
      </c>
      <c r="T71" s="119"/>
      <c r="U71" s="116"/>
      <c r="V71" s="116">
        <v>104</v>
      </c>
      <c r="W71" s="116">
        <v>111</v>
      </c>
      <c r="X71" s="116">
        <v>153</v>
      </c>
      <c r="Y71" s="116">
        <v>131</v>
      </c>
      <c r="Z71" s="116">
        <v>150</v>
      </c>
    </row>
    <row r="72" spans="1:26" x14ac:dyDescent="0.25">
      <c r="S72" s="119" t="s">
        <v>46</v>
      </c>
      <c r="T72" s="119"/>
      <c r="U72" s="116"/>
      <c r="V72" s="116">
        <v>111</v>
      </c>
      <c r="W72" s="116">
        <v>126</v>
      </c>
      <c r="X72" s="116">
        <v>149</v>
      </c>
      <c r="Y72" s="116">
        <v>140</v>
      </c>
      <c r="Z72" s="116">
        <v>142</v>
      </c>
    </row>
    <row r="73" spans="1:26" x14ac:dyDescent="0.25">
      <c r="S73" s="119" t="s">
        <v>47</v>
      </c>
      <c r="T73" s="119"/>
      <c r="U73" s="116"/>
      <c r="V73" s="116">
        <v>87</v>
      </c>
      <c r="W73" s="116">
        <v>105</v>
      </c>
      <c r="X73" s="116">
        <v>121</v>
      </c>
      <c r="Y73" s="116">
        <v>117</v>
      </c>
      <c r="Z73" s="116">
        <v>132</v>
      </c>
    </row>
    <row r="74" spans="1:26" x14ac:dyDescent="0.25">
      <c r="S74" s="119" t="s">
        <v>48</v>
      </c>
      <c r="T74" s="119"/>
      <c r="U74" s="116"/>
      <c r="V74" s="116">
        <v>64</v>
      </c>
      <c r="W74" s="116">
        <v>83</v>
      </c>
      <c r="X74" s="116">
        <v>98</v>
      </c>
      <c r="Y74" s="116">
        <v>74</v>
      </c>
      <c r="Z74" s="116">
        <v>97</v>
      </c>
    </row>
    <row r="75" spans="1:26" x14ac:dyDescent="0.25">
      <c r="S75" s="119" t="s">
        <v>49</v>
      </c>
      <c r="T75" s="119"/>
      <c r="U75" s="116"/>
      <c r="V75" s="116">
        <v>33</v>
      </c>
      <c r="W75" s="116">
        <v>38</v>
      </c>
      <c r="X75" s="116">
        <v>38</v>
      </c>
      <c r="Y75" s="116">
        <v>34</v>
      </c>
      <c r="Z75" s="116">
        <v>44</v>
      </c>
    </row>
    <row r="76" spans="1:26" x14ac:dyDescent="0.25">
      <c r="S76" s="119" t="s">
        <v>50</v>
      </c>
      <c r="T76" s="119"/>
      <c r="U76" s="116"/>
      <c r="V76" s="116">
        <v>9</v>
      </c>
      <c r="W76" s="116">
        <v>11</v>
      </c>
      <c r="X76" s="116">
        <v>9</v>
      </c>
      <c r="Y76" s="116">
        <v>10</v>
      </c>
      <c r="Z76" s="116">
        <v>17</v>
      </c>
    </row>
    <row r="77" spans="1:26" x14ac:dyDescent="0.25">
      <c r="S77" s="119" t="s">
        <v>51</v>
      </c>
      <c r="T77" s="119"/>
      <c r="U77" s="116"/>
      <c r="V77" s="116">
        <v>5</v>
      </c>
      <c r="W77" s="116">
        <v>0</v>
      </c>
      <c r="X77" s="116">
        <v>0</v>
      </c>
      <c r="Y77" s="116">
        <v>3</v>
      </c>
      <c r="Z77" s="116">
        <v>5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1134</v>
      </c>
      <c r="W80" s="116">
        <v>1278</v>
      </c>
      <c r="X80" s="116">
        <v>1562</v>
      </c>
      <c r="Y80" s="116">
        <v>1431</v>
      </c>
      <c r="Z80" s="116">
        <v>1588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Barkly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69</v>
      </c>
      <c r="W83" s="116">
        <v>78</v>
      </c>
      <c r="X83" s="116">
        <v>102</v>
      </c>
      <c r="Y83" s="116">
        <v>99</v>
      </c>
      <c r="Z83" s="116">
        <v>118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85</v>
      </c>
      <c r="W84" s="116">
        <v>94</v>
      </c>
      <c r="X84" s="116">
        <v>121</v>
      </c>
      <c r="Y84" s="116">
        <v>105</v>
      </c>
      <c r="Z84" s="116">
        <v>119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121</v>
      </c>
      <c r="W85" s="116">
        <v>129</v>
      </c>
      <c r="X85" s="116">
        <v>164</v>
      </c>
      <c r="Y85" s="116">
        <v>147</v>
      </c>
      <c r="Z85" s="116">
        <v>169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3,465</v>
      </c>
      <c r="D86" s="100">
        <f t="shared" ref="D86:D91" si="4">AD4</f>
        <v>0.17060810810810811</v>
      </c>
      <c r="E86" s="101">
        <f t="shared" ref="E86:E91" si="5">AD4</f>
        <v>0.17060810810810811</v>
      </c>
      <c r="F86" s="100">
        <f t="shared" ref="F86:F91" si="6">AF4</f>
        <v>0.51046207497820406</v>
      </c>
      <c r="G86" s="101">
        <f t="shared" ref="G86:G91" si="7">AF4</f>
        <v>0.51046207497820406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145</v>
      </c>
      <c r="W86" s="116">
        <v>175</v>
      </c>
      <c r="X86" s="116">
        <v>230</v>
      </c>
      <c r="Y86" s="116">
        <v>206</v>
      </c>
      <c r="Z86" s="116">
        <v>248</v>
      </c>
    </row>
    <row r="87" spans="1:30" ht="15" customHeight="1" x14ac:dyDescent="0.25">
      <c r="A87" s="102" t="s">
        <v>4</v>
      </c>
      <c r="B87" s="51"/>
      <c r="C87" s="62" t="str">
        <f t="shared" si="3"/>
        <v>1,877</v>
      </c>
      <c r="D87" s="100">
        <f t="shared" si="4"/>
        <v>0.22679738562091512</v>
      </c>
      <c r="E87" s="101">
        <f t="shared" si="5"/>
        <v>0.22679738562091512</v>
      </c>
      <c r="F87" s="100">
        <f t="shared" si="6"/>
        <v>0.61115879828326181</v>
      </c>
      <c r="G87" s="101">
        <f t="shared" si="7"/>
        <v>0.61115879828326181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33</v>
      </c>
      <c r="W87" s="116">
        <v>38</v>
      </c>
      <c r="X87" s="116">
        <v>48</v>
      </c>
      <c r="Y87" s="116">
        <v>52</v>
      </c>
      <c r="Z87" s="116">
        <v>53</v>
      </c>
    </row>
    <row r="88" spans="1:30" ht="15" customHeight="1" x14ac:dyDescent="0.25">
      <c r="A88" s="102" t="s">
        <v>5</v>
      </c>
      <c r="B88" s="51"/>
      <c r="C88" s="62" t="str">
        <f t="shared" si="3"/>
        <v>1,588</v>
      </c>
      <c r="D88" s="100">
        <f t="shared" si="4"/>
        <v>0.1089385474860336</v>
      </c>
      <c r="E88" s="101">
        <f t="shared" si="5"/>
        <v>0.1089385474860336</v>
      </c>
      <c r="F88" s="100">
        <f t="shared" si="6"/>
        <v>0.40406719717064554</v>
      </c>
      <c r="G88" s="101">
        <f t="shared" si="7"/>
        <v>0.40406719717064554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25</v>
      </c>
      <c r="W88" s="116">
        <v>36</v>
      </c>
      <c r="X88" s="116">
        <v>41</v>
      </c>
      <c r="Y88" s="116">
        <v>52</v>
      </c>
      <c r="Z88" s="116">
        <v>57</v>
      </c>
    </row>
    <row r="89" spans="1:30" ht="15" customHeight="1" x14ac:dyDescent="0.25">
      <c r="A89" s="51" t="s">
        <v>6</v>
      </c>
      <c r="B89" s="51"/>
      <c r="C89" s="62" t="str">
        <f t="shared" si="3"/>
        <v>2,405</v>
      </c>
      <c r="D89" s="100">
        <f t="shared" si="4"/>
        <v>0.18298081652729947</v>
      </c>
      <c r="E89" s="101">
        <f t="shared" si="5"/>
        <v>0.18298081652729947</v>
      </c>
      <c r="F89" s="100">
        <f t="shared" si="6"/>
        <v>0.58955717118308004</v>
      </c>
      <c r="G89" s="101">
        <f t="shared" si="7"/>
        <v>0.58955717118308004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36</v>
      </c>
      <c r="W89" s="116">
        <v>53</v>
      </c>
      <c r="X89" s="116">
        <v>69</v>
      </c>
      <c r="Y89" s="116">
        <v>51</v>
      </c>
      <c r="Z89" s="116">
        <v>58</v>
      </c>
    </row>
    <row r="90" spans="1:30" ht="15" customHeight="1" x14ac:dyDescent="0.25">
      <c r="A90" s="51" t="s">
        <v>100</v>
      </c>
      <c r="B90" s="51"/>
      <c r="C90" s="62" t="str">
        <f t="shared" si="3"/>
        <v>$44,650</v>
      </c>
      <c r="D90" s="100">
        <f t="shared" si="4"/>
        <v>-1.101579285445331E-2</v>
      </c>
      <c r="E90" s="101">
        <f t="shared" si="5"/>
        <v>-1.101579285445331E-2</v>
      </c>
      <c r="F90" s="100">
        <f t="shared" si="6"/>
        <v>2.2809390673696139E-2</v>
      </c>
      <c r="G90" s="101">
        <f t="shared" si="7"/>
        <v>2.2809390673696139E-2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96</v>
      </c>
      <c r="W90" s="116">
        <v>134</v>
      </c>
      <c r="X90" s="116">
        <v>204</v>
      </c>
      <c r="Y90" s="116">
        <v>155</v>
      </c>
      <c r="Z90" s="116">
        <v>205</v>
      </c>
    </row>
    <row r="91" spans="1:30" ht="15" customHeight="1" x14ac:dyDescent="0.25">
      <c r="A91" s="51" t="s">
        <v>7</v>
      </c>
      <c r="B91" s="51"/>
      <c r="C91" s="62" t="str">
        <f t="shared" si="3"/>
        <v>$130.5 mil</v>
      </c>
      <c r="D91" s="100">
        <f t="shared" si="4"/>
        <v>0.14667511143059886</v>
      </c>
      <c r="E91" s="101">
        <f t="shared" si="5"/>
        <v>0.14667511143059886</v>
      </c>
      <c r="F91" s="100">
        <f t="shared" si="6"/>
        <v>0.56742793184645257</v>
      </c>
      <c r="G91" s="101">
        <f t="shared" si="7"/>
        <v>0.56742793184645257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786</v>
      </c>
      <c r="W91" s="116">
        <v>962</v>
      </c>
      <c r="X91" s="116">
        <v>1306</v>
      </c>
      <c r="Y91" s="116">
        <v>1069</v>
      </c>
      <c r="Z91" s="116">
        <v>1335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55</v>
      </c>
      <c r="W93" s="116">
        <v>64</v>
      </c>
      <c r="X93" s="116">
        <v>74</v>
      </c>
      <c r="Y93" s="116">
        <v>80</v>
      </c>
      <c r="Z93" s="116">
        <v>93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148</v>
      </c>
      <c r="W94" s="116">
        <v>174</v>
      </c>
      <c r="X94" s="116">
        <v>207</v>
      </c>
      <c r="Y94" s="116">
        <v>210</v>
      </c>
      <c r="Z94" s="116">
        <v>223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19</v>
      </c>
      <c r="W95" s="116">
        <v>13</v>
      </c>
      <c r="X95" s="116">
        <v>19</v>
      </c>
      <c r="Y95" s="116">
        <v>16</v>
      </c>
      <c r="Z95" s="116">
        <v>25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135</v>
      </c>
      <c r="W96" s="116">
        <v>186</v>
      </c>
      <c r="X96" s="116">
        <v>233</v>
      </c>
      <c r="Y96" s="116">
        <v>233</v>
      </c>
      <c r="Z96" s="116">
        <v>234</v>
      </c>
    </row>
    <row r="97" spans="1:32" ht="15" customHeight="1" x14ac:dyDescent="0.25">
      <c r="S97" s="119" t="s">
        <v>132</v>
      </c>
      <c r="T97" s="119"/>
      <c r="U97" s="116"/>
      <c r="V97" s="116">
        <v>146</v>
      </c>
      <c r="W97" s="116">
        <v>166</v>
      </c>
      <c r="X97" s="116">
        <v>177</v>
      </c>
      <c r="Y97" s="116">
        <v>163</v>
      </c>
      <c r="Z97" s="116">
        <v>180</v>
      </c>
    </row>
    <row r="98" spans="1:32" ht="15" customHeight="1" x14ac:dyDescent="0.25">
      <c r="S98" s="119" t="s">
        <v>133</v>
      </c>
      <c r="T98" s="119"/>
      <c r="U98" s="116"/>
      <c r="V98" s="116">
        <v>30</v>
      </c>
      <c r="W98" s="116">
        <v>32</v>
      </c>
      <c r="X98" s="116">
        <v>39</v>
      </c>
      <c r="Y98" s="116">
        <v>39</v>
      </c>
      <c r="Z98" s="116">
        <v>43</v>
      </c>
    </row>
    <row r="99" spans="1:32" ht="15" customHeight="1" x14ac:dyDescent="0.25">
      <c r="S99" s="119" t="s">
        <v>134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6</v>
      </c>
    </row>
    <row r="100" spans="1:32" ht="15" customHeight="1" x14ac:dyDescent="0.25">
      <c r="S100" s="119" t="s">
        <v>59</v>
      </c>
      <c r="T100" s="119"/>
      <c r="U100" s="116"/>
      <c r="V100" s="116">
        <v>44</v>
      </c>
      <c r="W100" s="116">
        <v>53</v>
      </c>
      <c r="X100" s="116">
        <v>77</v>
      </c>
      <c r="Y100" s="116">
        <v>62</v>
      </c>
      <c r="Z100" s="116">
        <v>74</v>
      </c>
    </row>
    <row r="101" spans="1:32" x14ac:dyDescent="0.25">
      <c r="A101" s="19"/>
      <c r="S101" s="122" t="s">
        <v>54</v>
      </c>
      <c r="T101" s="122"/>
      <c r="U101" s="116"/>
      <c r="V101" s="116">
        <v>726</v>
      </c>
      <c r="W101" s="116">
        <v>838</v>
      </c>
      <c r="X101" s="116">
        <v>1061</v>
      </c>
      <c r="Y101" s="116">
        <v>966</v>
      </c>
      <c r="Z101" s="116">
        <v>1072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1237</v>
      </c>
      <c r="W104" s="116">
        <v>1511</v>
      </c>
      <c r="X104" s="116">
        <v>2180</v>
      </c>
      <c r="Y104" s="116">
        <v>1594</v>
      </c>
      <c r="Z104" s="116">
        <v>2057</v>
      </c>
      <c r="AB104" s="113" t="str">
        <f>TEXT(Z104,"###,###")</f>
        <v>2,057</v>
      </c>
      <c r="AD104" s="134">
        <f>Z104/($Z$4)*100</f>
        <v>59.365079365079367</v>
      </c>
      <c r="AF104" s="113"/>
    </row>
    <row r="105" spans="1:32" x14ac:dyDescent="0.25">
      <c r="S105" s="119" t="s">
        <v>18</v>
      </c>
      <c r="T105" s="119"/>
      <c r="U105" s="116"/>
      <c r="V105" s="116">
        <v>980</v>
      </c>
      <c r="W105" s="116">
        <v>959</v>
      </c>
      <c r="X105" s="116">
        <v>902</v>
      </c>
      <c r="Y105" s="116">
        <v>1236</v>
      </c>
      <c r="Z105" s="116">
        <v>1274</v>
      </c>
      <c r="AB105" s="113" t="str">
        <f>TEXT(Z105,"###,###")</f>
        <v>1,274</v>
      </c>
      <c r="AD105" s="134">
        <f>Z105/($Z$4)*100</f>
        <v>36.767676767676768</v>
      </c>
      <c r="AF105" s="113"/>
    </row>
    <row r="106" spans="1:32" x14ac:dyDescent="0.25">
      <c r="S106" s="122" t="s">
        <v>54</v>
      </c>
      <c r="T106" s="122"/>
      <c r="U106" s="124"/>
      <c r="V106" s="124">
        <v>2217</v>
      </c>
      <c r="W106" s="124">
        <v>2470</v>
      </c>
      <c r="X106" s="124">
        <v>3082</v>
      </c>
      <c r="Y106" s="124">
        <v>2830</v>
      </c>
      <c r="Z106" s="124">
        <v>3331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214</v>
      </c>
      <c r="W108" s="116">
        <v>318</v>
      </c>
      <c r="X108" s="116">
        <v>491</v>
      </c>
      <c r="Y108" s="116">
        <v>274</v>
      </c>
      <c r="Z108" s="116">
        <v>383</v>
      </c>
      <c r="AB108" s="113" t="str">
        <f>TEXT(Z108,"###,###")</f>
        <v>383</v>
      </c>
      <c r="AD108" s="134">
        <f>Z108/($Z$4)*100</f>
        <v>11.053391053391055</v>
      </c>
      <c r="AF108" s="113"/>
    </row>
    <row r="109" spans="1:32" x14ac:dyDescent="0.25">
      <c r="S109" s="119" t="s">
        <v>21</v>
      </c>
      <c r="T109" s="119"/>
      <c r="U109" s="116"/>
      <c r="V109" s="116">
        <v>402</v>
      </c>
      <c r="W109" s="116">
        <v>491</v>
      </c>
      <c r="X109" s="116">
        <v>722</v>
      </c>
      <c r="Y109" s="116">
        <v>507</v>
      </c>
      <c r="Z109" s="116">
        <v>621</v>
      </c>
      <c r="AB109" s="113" t="str">
        <f>TEXT(Z109,"###,###")</f>
        <v>621</v>
      </c>
      <c r="AD109" s="134">
        <f>Z109/($Z$4)*100</f>
        <v>17.922077922077921</v>
      </c>
      <c r="AF109" s="113"/>
    </row>
    <row r="110" spans="1:32" x14ac:dyDescent="0.25">
      <c r="S110" s="119" t="s">
        <v>22</v>
      </c>
      <c r="T110" s="119"/>
      <c r="U110" s="116"/>
      <c r="V110" s="116">
        <v>843</v>
      </c>
      <c r="W110" s="116">
        <v>940</v>
      </c>
      <c r="X110" s="116">
        <v>1069</v>
      </c>
      <c r="Y110" s="116">
        <v>970</v>
      </c>
      <c r="Z110" s="116">
        <v>1302</v>
      </c>
      <c r="AB110" s="113" t="str">
        <f>TEXT(Z110,"###,###")</f>
        <v>1,302</v>
      </c>
      <c r="AD110" s="134">
        <f>Z110/($Z$4)*100</f>
        <v>37.575757575757571</v>
      </c>
      <c r="AF110" s="113"/>
    </row>
    <row r="111" spans="1:32" x14ac:dyDescent="0.25">
      <c r="S111" s="119" t="s">
        <v>23</v>
      </c>
      <c r="T111" s="119"/>
      <c r="U111" s="116"/>
      <c r="V111" s="116">
        <v>756</v>
      </c>
      <c r="W111" s="116">
        <v>721</v>
      </c>
      <c r="X111" s="116">
        <v>789</v>
      </c>
      <c r="Y111" s="116">
        <v>1080</v>
      </c>
      <c r="Z111" s="116">
        <v>1032</v>
      </c>
      <c r="AB111" s="113" t="str">
        <f>TEXT(Z111,"###,###")</f>
        <v>1,032</v>
      </c>
      <c r="AD111" s="134">
        <f>Z111/($Z$4)*100</f>
        <v>29.783549783549784</v>
      </c>
      <c r="AF111" s="113"/>
    </row>
    <row r="112" spans="1:32" x14ac:dyDescent="0.25">
      <c r="S112" s="122" t="s">
        <v>54</v>
      </c>
      <c r="T112" s="122"/>
      <c r="U112" s="116"/>
      <c r="V112" s="116">
        <v>2297</v>
      </c>
      <c r="W112" s="116">
        <v>2730</v>
      </c>
      <c r="X112" s="116">
        <v>3509</v>
      </c>
      <c r="Y112" s="116">
        <v>2960</v>
      </c>
      <c r="Z112" s="116">
        <v>3463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40.14</v>
      </c>
      <c r="W118" s="135">
        <v>39.65</v>
      </c>
      <c r="X118" s="135">
        <v>39.67</v>
      </c>
      <c r="Y118" s="135">
        <v>40.020000000000003</v>
      </c>
      <c r="Z118" s="135">
        <v>40.590000000000003</v>
      </c>
      <c r="AB118" s="113" t="str">
        <f>TEXT(Z118,"##.0")</f>
        <v>40.6</v>
      </c>
    </row>
    <row r="120" spans="19:32" x14ac:dyDescent="0.25">
      <c r="S120" s="105" t="s">
        <v>102</v>
      </c>
      <c r="T120" s="116"/>
      <c r="U120" s="116"/>
      <c r="V120" s="116">
        <v>1431</v>
      </c>
      <c r="W120" s="116">
        <v>1709</v>
      </c>
      <c r="X120" s="116">
        <v>2228</v>
      </c>
      <c r="Y120" s="116">
        <v>1932</v>
      </c>
      <c r="Z120" s="116">
        <v>2275</v>
      </c>
      <c r="AB120" s="113" t="str">
        <f>TEXT(Z120,"###,###")</f>
        <v>2,275</v>
      </c>
    </row>
    <row r="121" spans="19:32" x14ac:dyDescent="0.25">
      <c r="S121" s="105" t="s">
        <v>103</v>
      </c>
      <c r="T121" s="116"/>
      <c r="U121" s="116"/>
      <c r="V121" s="116">
        <v>35</v>
      </c>
      <c r="W121" s="116">
        <v>31</v>
      </c>
      <c r="X121" s="116">
        <v>42</v>
      </c>
      <c r="Y121" s="116">
        <v>36</v>
      </c>
      <c r="Z121" s="116">
        <v>45</v>
      </c>
      <c r="AB121" s="113" t="str">
        <f>TEXT(Z121,"###,###")</f>
        <v>45</v>
      </c>
    </row>
    <row r="122" spans="19:32" x14ac:dyDescent="0.25">
      <c r="S122" s="105" t="s">
        <v>104</v>
      </c>
      <c r="T122" s="116"/>
      <c r="U122" s="116"/>
      <c r="V122" s="116">
        <v>52</v>
      </c>
      <c r="W122" s="116">
        <v>60</v>
      </c>
      <c r="X122" s="116">
        <v>97</v>
      </c>
      <c r="Y122" s="116">
        <v>68</v>
      </c>
      <c r="Z122" s="116">
        <v>91</v>
      </c>
      <c r="AB122" s="113" t="str">
        <f>TEXT(Z122,"###,###")</f>
        <v>91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1483</v>
      </c>
      <c r="W124" s="116">
        <v>1769</v>
      </c>
      <c r="X124" s="116">
        <v>2325</v>
      </c>
      <c r="Y124" s="116">
        <v>2000</v>
      </c>
      <c r="Z124" s="116">
        <v>2366</v>
      </c>
      <c r="AB124" s="113" t="str">
        <f>TEXT(Z124,"###,###")</f>
        <v>2,366</v>
      </c>
      <c r="AD124" s="131">
        <f>Z124/$Z$7*100</f>
        <v>98.378378378378386</v>
      </c>
    </row>
    <row r="125" spans="19:32" x14ac:dyDescent="0.25">
      <c r="S125" s="105" t="s">
        <v>106</v>
      </c>
      <c r="T125" s="116"/>
      <c r="U125" s="116"/>
      <c r="V125" s="116">
        <v>87</v>
      </c>
      <c r="W125" s="116">
        <v>91</v>
      </c>
      <c r="X125" s="116">
        <v>139</v>
      </c>
      <c r="Y125" s="116">
        <v>104</v>
      </c>
      <c r="Z125" s="116">
        <v>136</v>
      </c>
      <c r="AB125" s="113" t="str">
        <f>TEXT(Z125,"###,###")</f>
        <v>136</v>
      </c>
      <c r="AD125" s="131">
        <f>Z125/$Z$7*100</f>
        <v>5.6548856548856552</v>
      </c>
    </row>
    <row r="127" spans="19:32" x14ac:dyDescent="0.25">
      <c r="S127" s="105" t="s">
        <v>107</v>
      </c>
      <c r="T127" s="116"/>
      <c r="U127" s="116"/>
      <c r="V127" s="116">
        <v>787</v>
      </c>
      <c r="W127" s="116">
        <v>962</v>
      </c>
      <c r="X127" s="116">
        <v>1306</v>
      </c>
      <c r="Y127" s="116">
        <v>1069</v>
      </c>
      <c r="Z127" s="116">
        <v>1335</v>
      </c>
      <c r="AB127" s="113" t="str">
        <f>TEXT(Z127,"###,###")</f>
        <v>1,335</v>
      </c>
      <c r="AD127" s="131">
        <f>Z127/$Z$7*100</f>
        <v>55.509355509355508</v>
      </c>
    </row>
    <row r="128" spans="19:32" x14ac:dyDescent="0.25">
      <c r="S128" s="105" t="s">
        <v>108</v>
      </c>
      <c r="T128" s="116"/>
      <c r="U128" s="116"/>
      <c r="V128" s="116">
        <v>726</v>
      </c>
      <c r="W128" s="116">
        <v>838</v>
      </c>
      <c r="X128" s="116">
        <v>1060</v>
      </c>
      <c r="Y128" s="116">
        <v>964</v>
      </c>
      <c r="Z128" s="116">
        <v>1074</v>
      </c>
      <c r="AB128" s="113" t="str">
        <f>TEXT(Z128,"###,###")</f>
        <v>1,074</v>
      </c>
      <c r="AD128" s="131">
        <f>Z128/$Z$7*100</f>
        <v>44.656964656964661</v>
      </c>
    </row>
    <row r="130" spans="19:20" x14ac:dyDescent="0.25">
      <c r="S130" s="105" t="s">
        <v>161</v>
      </c>
      <c r="T130" s="131">
        <v>94.594594594594597</v>
      </c>
    </row>
    <row r="131" spans="19:20" x14ac:dyDescent="0.25">
      <c r="S131" s="105" t="s">
        <v>162</v>
      </c>
      <c r="T131" s="131">
        <v>1.8711018711018712</v>
      </c>
    </row>
    <row r="132" spans="19:20" x14ac:dyDescent="0.25">
      <c r="S132" s="105" t="s">
        <v>163</v>
      </c>
      <c r="T132" s="131">
        <v>3.7837837837837842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67AC00B-E82E-4D85-B6DC-D8E3170B55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BC2E357-9869-461E-BBD2-81E6D3D264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8F506B0-99D7-48D0-A404-64BB875850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228241D-2241-4545-ADE0-D04B05D998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BB7B-47A1-4D58-A669-5321E3FB5EB1}">
  <sheetPr codeName="Sheet67">
    <tabColor theme="4" tint="-0.249977111117893"/>
  </sheetPr>
  <dimension ref="A1:AK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85546875" style="58" bestFit="1" customWidth="1"/>
    <col min="5" max="5" width="5" style="58" customWidth="1"/>
    <col min="6" max="6" width="5.855468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7" width="6.140625" style="58" customWidth="1"/>
    <col min="18" max="18" width="6.140625" style="141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142" customWidth="1"/>
    <col min="34" max="34" width="9.140625" style="142"/>
    <col min="35" max="37" width="9.140625" style="141"/>
    <col min="38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111</v>
      </c>
      <c r="T1" s="103"/>
      <c r="U1" s="103"/>
      <c r="V1" s="103"/>
      <c r="W1" s="103"/>
      <c r="X1" s="103"/>
      <c r="Y1" s="104" t="s">
        <v>141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111</v>
      </c>
      <c r="Y3" s="109" t="s">
        <v>141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13.3 Belyuen,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17</v>
      </c>
      <c r="W4" s="112">
        <v>29</v>
      </c>
      <c r="X4" s="112">
        <v>41</v>
      </c>
      <c r="Y4" s="112">
        <v>0</v>
      </c>
      <c r="Z4" s="112">
        <v>22</v>
      </c>
      <c r="AB4" s="113" t="str">
        <f>TEXT(Z4,"###,###")</f>
        <v>22</v>
      </c>
      <c r="AD4" s="114">
        <v>0</v>
      </c>
      <c r="AF4" s="114">
        <f>Z4/V4-1</f>
        <v>0.29411764705882359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10</v>
      </c>
      <c r="W5" s="112">
        <v>12</v>
      </c>
      <c r="X5" s="112">
        <v>27</v>
      </c>
      <c r="Y5" s="112">
        <v>0</v>
      </c>
      <c r="Z5" s="112">
        <v>7</v>
      </c>
      <c r="AB5" s="113" t="str">
        <f>TEXT(Z5,"###,###")</f>
        <v>7</v>
      </c>
      <c r="AD5" s="114">
        <v>0</v>
      </c>
      <c r="AF5" s="114">
        <f>Z5/V5-1</f>
        <v>-0.30000000000000004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12</v>
      </c>
      <c r="W6" s="112">
        <v>17</v>
      </c>
      <c r="X6" s="112">
        <v>16</v>
      </c>
      <c r="Y6" s="112">
        <v>0</v>
      </c>
      <c r="Z6" s="112">
        <v>11</v>
      </c>
      <c r="AB6" s="113" t="str">
        <f>TEXT(Z6,"###,###")</f>
        <v>11</v>
      </c>
      <c r="AD6" s="114">
        <v>0</v>
      </c>
      <c r="AF6" s="114">
        <f t="shared" ref="AF6:AF9" si="0">Z6/V6-1</f>
        <v>-8.333333333333337E-2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17</v>
      </c>
      <c r="W7" s="112">
        <v>19</v>
      </c>
      <c r="X7" s="112">
        <v>33</v>
      </c>
      <c r="Y7" s="112">
        <v>0</v>
      </c>
      <c r="Z7" s="112">
        <v>22</v>
      </c>
      <c r="AB7" s="113" t="str">
        <f>TEXT(Z7,"###,###")</f>
        <v>22</v>
      </c>
      <c r="AD7" s="114">
        <v>0</v>
      </c>
      <c r="AF7" s="114">
        <f t="shared" si="0"/>
        <v>0.29411764705882359</v>
      </c>
    </row>
    <row r="8" spans="1:32" ht="17.25" customHeight="1" x14ac:dyDescent="0.25">
      <c r="A8" s="68" t="s">
        <v>13</v>
      </c>
      <c r="B8" s="69"/>
      <c r="C8" s="31"/>
      <c r="D8" s="70" t="str">
        <f>AB4</f>
        <v>22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22</v>
      </c>
      <c r="P8" s="71"/>
      <c r="S8" s="111" t="s">
        <v>86</v>
      </c>
      <c r="T8" s="112"/>
      <c r="U8" s="112"/>
      <c r="V8" s="112">
        <v>17774.490000000002</v>
      </c>
      <c r="W8" s="112">
        <v>7635.97</v>
      </c>
      <c r="X8" s="112">
        <v>5700</v>
      </c>
      <c r="Y8" s="112">
        <v>21623</v>
      </c>
      <c r="Z8" s="112">
        <v>5948.2</v>
      </c>
      <c r="AB8" s="113" t="str">
        <f>TEXT(Z8,"$###,###")</f>
        <v>$5,948</v>
      </c>
      <c r="AD8" s="114">
        <v>0</v>
      </c>
      <c r="AF8" s="114">
        <f t="shared" si="0"/>
        <v>-0.66535186100979549</v>
      </c>
    </row>
    <row r="9" spans="1:32" x14ac:dyDescent="0.25">
      <c r="A9" s="32" t="s">
        <v>15</v>
      </c>
      <c r="B9" s="75"/>
      <c r="C9" s="76"/>
      <c r="D9" s="77">
        <f>AD104</f>
        <v>0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31.818181818181817</v>
      </c>
      <c r="P9" s="78" t="s">
        <v>87</v>
      </c>
      <c r="S9" s="111" t="s">
        <v>7</v>
      </c>
      <c r="T9" s="112"/>
      <c r="U9" s="112"/>
      <c r="V9" s="112">
        <v>439748</v>
      </c>
      <c r="W9" s="112">
        <v>490016</v>
      </c>
      <c r="X9" s="112">
        <v>556520</v>
      </c>
      <c r="Y9" s="112">
        <v>21623</v>
      </c>
      <c r="Z9" s="112">
        <v>235011</v>
      </c>
      <c r="AB9" s="113" t="str">
        <f>TEXT(Z9/1000000,"$#,##0.0")&amp;" mil"</f>
        <v>$0.2 mil</v>
      </c>
      <c r="AD9" s="114">
        <v>0</v>
      </c>
      <c r="AF9" s="114">
        <f t="shared" si="0"/>
        <v>-0.46557801286191181</v>
      </c>
    </row>
    <row r="10" spans="1:32" x14ac:dyDescent="0.25">
      <c r="A10" s="32" t="s">
        <v>18</v>
      </c>
      <c r="B10" s="75"/>
      <c r="C10" s="76"/>
      <c r="D10" s="77">
        <f>AD105</f>
        <v>77.272727272727266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40.909090909090914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77.272727272727266</v>
      </c>
      <c r="P11" s="78" t="s">
        <v>87</v>
      </c>
      <c r="S11" s="111" t="s">
        <v>30</v>
      </c>
      <c r="T11" s="116"/>
      <c r="U11" s="116"/>
      <c r="V11" s="116">
        <v>21</v>
      </c>
      <c r="W11" s="116">
        <v>29</v>
      </c>
      <c r="X11" s="116">
        <v>35</v>
      </c>
      <c r="Y11" s="116">
        <v>0</v>
      </c>
      <c r="Z11" s="116">
        <v>22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0</v>
      </c>
      <c r="P12" s="78" t="s">
        <v>87</v>
      </c>
      <c r="S12" s="111" t="s">
        <v>31</v>
      </c>
      <c r="T12" s="116"/>
      <c r="U12" s="116"/>
      <c r="V12" s="116">
        <v>0</v>
      </c>
      <c r="W12" s="116">
        <v>0</v>
      </c>
      <c r="X12" s="116">
        <v>0</v>
      </c>
      <c r="Y12" s="116">
        <v>0</v>
      </c>
      <c r="Z12" s="116">
        <v>0</v>
      </c>
    </row>
    <row r="13" spans="1:32" ht="15" customHeight="1" x14ac:dyDescent="0.25">
      <c r="A13" s="32" t="s">
        <v>20</v>
      </c>
      <c r="B13" s="76"/>
      <c r="C13" s="76"/>
      <c r="D13" s="77">
        <f>AD108</f>
        <v>0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0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 t="shared" ref="D14:D16" si="1">AD109</f>
        <v>0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42.8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 t="shared" si="1"/>
        <v>68.181818181818173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0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0</v>
      </c>
      <c r="Z15" s="116">
        <v>0</v>
      </c>
      <c r="AB15" s="121">
        <f t="shared" ref="AB15:AB34" si="2">IF(Z15="np",0,Z15/$Z$34)</f>
        <v>0</v>
      </c>
    </row>
    <row r="16" spans="1:32" ht="15" customHeight="1" thickBot="1" x14ac:dyDescent="0.3">
      <c r="A16" s="87" t="s">
        <v>23</v>
      </c>
      <c r="B16" s="37"/>
      <c r="C16" s="37"/>
      <c r="D16" s="88">
        <f t="shared" si="1"/>
        <v>36.363636363636367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100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0</v>
      </c>
      <c r="Z16" s="116">
        <v>0</v>
      </c>
      <c r="AB16" s="121">
        <f t="shared" si="2"/>
        <v>0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0</v>
      </c>
      <c r="Z17" s="116">
        <v>0</v>
      </c>
      <c r="AB17" s="121">
        <f t="shared" si="2"/>
        <v>0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A19" s="67" t="str">
        <f>$S$1&amp;" ("&amp;$V$2&amp;" to "&amp;$Z$2&amp;")"</f>
        <v>Belyuen (2015-16 to 2019-20)</v>
      </c>
      <c r="B19" s="67"/>
      <c r="C19" s="67"/>
      <c r="D19" s="67"/>
      <c r="E19" s="67"/>
      <c r="F19" s="67"/>
      <c r="G19" s="67" t="str">
        <f>$S$1&amp;" ("&amp;$V$2&amp;" to "&amp;$Z$2&amp;")"</f>
        <v>Belyuen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0</v>
      </c>
      <c r="Z19" s="116">
        <v>0</v>
      </c>
      <c r="AB19" s="121">
        <f t="shared" si="2"/>
        <v>0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0</v>
      </c>
      <c r="Z20" s="116">
        <v>0</v>
      </c>
      <c r="AB20" s="121">
        <f t="shared" si="2"/>
        <v>0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0</v>
      </c>
      <c r="Z21" s="116">
        <v>0</v>
      </c>
      <c r="AB21" s="121">
        <f t="shared" si="2"/>
        <v>0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0</v>
      </c>
      <c r="Z22" s="116">
        <v>0</v>
      </c>
      <c r="AB22" s="121">
        <f t="shared" si="2"/>
        <v>0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0</v>
      </c>
      <c r="Z23" s="116">
        <v>0</v>
      </c>
      <c r="AB23" s="121">
        <f t="shared" si="2"/>
        <v>0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0</v>
      </c>
      <c r="Z25" s="116">
        <v>0</v>
      </c>
      <c r="AB25" s="121">
        <f t="shared" si="2"/>
        <v>0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0</v>
      </c>
      <c r="Z26" s="116">
        <v>0</v>
      </c>
      <c r="AB26" s="121">
        <f t="shared" si="2"/>
        <v>0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0</v>
      </c>
      <c r="Z27" s="116">
        <v>0</v>
      </c>
      <c r="AB27" s="121">
        <f t="shared" si="2"/>
        <v>0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0</v>
      </c>
      <c r="Z28" s="116">
        <v>0</v>
      </c>
      <c r="AB28" s="121">
        <f t="shared" si="2"/>
        <v>0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0</v>
      </c>
      <c r="Z29" s="116">
        <v>13</v>
      </c>
      <c r="AB29" s="121">
        <f t="shared" si="2"/>
        <v>0.68421052631578949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0</v>
      </c>
      <c r="Z30" s="116">
        <v>0</v>
      </c>
      <c r="AB30" s="121">
        <f t="shared" si="2"/>
        <v>0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0</v>
      </c>
      <c r="Z31" s="116">
        <v>0</v>
      </c>
      <c r="AB31" s="121">
        <f t="shared" si="2"/>
        <v>0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0</v>
      </c>
      <c r="Z32" s="116">
        <v>0</v>
      </c>
      <c r="AB32" s="121">
        <f t="shared" si="2"/>
        <v>0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0</v>
      </c>
      <c r="Z33" s="116">
        <v>3</v>
      </c>
      <c r="AB33" s="121">
        <f t="shared" si="2"/>
        <v>0.15789473684210525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0</v>
      </c>
      <c r="Z34" s="124">
        <v>19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16</v>
      </c>
      <c r="AB37" s="136">
        <f>Z37/Z40*100</f>
        <v>100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0</v>
      </c>
      <c r="AB38" s="136">
        <f>Z38/Z40*100</f>
        <v>0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16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0</v>
      </c>
      <c r="W45" s="116">
        <v>0</v>
      </c>
      <c r="X45" s="116">
        <v>0</v>
      </c>
      <c r="Y45" s="116">
        <v>0</v>
      </c>
      <c r="Z45" s="116">
        <v>0</v>
      </c>
    </row>
    <row r="46" spans="19:32" x14ac:dyDescent="0.25">
      <c r="S46" s="119" t="s">
        <v>39</v>
      </c>
      <c r="T46" s="119"/>
      <c r="U46" s="116"/>
      <c r="V46" s="116">
        <v>0</v>
      </c>
      <c r="W46" s="116">
        <v>0</v>
      </c>
      <c r="X46" s="116">
        <v>0</v>
      </c>
      <c r="Y46" s="116">
        <v>0</v>
      </c>
      <c r="Z46" s="116">
        <v>0</v>
      </c>
    </row>
    <row r="47" spans="19:32" x14ac:dyDescent="0.25">
      <c r="S47" s="119" t="s">
        <v>40</v>
      </c>
      <c r="T47" s="119"/>
      <c r="U47" s="116"/>
      <c r="V47" s="116">
        <v>0</v>
      </c>
      <c r="W47" s="116">
        <v>0</v>
      </c>
      <c r="X47" s="116">
        <v>0</v>
      </c>
      <c r="Y47" s="116">
        <v>0</v>
      </c>
      <c r="Z47" s="116">
        <v>0</v>
      </c>
    </row>
    <row r="48" spans="19:32" x14ac:dyDescent="0.25">
      <c r="S48" s="119" t="s">
        <v>41</v>
      </c>
      <c r="T48" s="119"/>
      <c r="U48" s="116"/>
      <c r="V48" s="116">
        <v>0</v>
      </c>
      <c r="W48" s="116">
        <v>0</v>
      </c>
      <c r="X48" s="116">
        <v>0</v>
      </c>
      <c r="Y48" s="116">
        <v>0</v>
      </c>
      <c r="Z48" s="116">
        <v>0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0</v>
      </c>
      <c r="W49" s="116">
        <v>4</v>
      </c>
      <c r="X49" s="116">
        <v>0</v>
      </c>
      <c r="Y49" s="116">
        <v>0</v>
      </c>
      <c r="Z49" s="116">
        <v>0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Belyuen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0</v>
      </c>
      <c r="W50" s="116">
        <v>3</v>
      </c>
      <c r="X50" s="116">
        <v>3</v>
      </c>
      <c r="Y50" s="116">
        <v>0</v>
      </c>
      <c r="Z50" s="116">
        <v>0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0</v>
      </c>
      <c r="W51" s="116">
        <v>0</v>
      </c>
      <c r="X51" s="116">
        <v>0</v>
      </c>
      <c r="Y51" s="116">
        <v>0</v>
      </c>
      <c r="Z51" s="116">
        <v>0</v>
      </c>
    </row>
    <row r="52" spans="1:26" ht="15" customHeight="1" x14ac:dyDescent="0.25">
      <c r="S52" s="119" t="s">
        <v>45</v>
      </c>
      <c r="T52" s="119"/>
      <c r="U52" s="116"/>
      <c r="V52" s="116">
        <v>0</v>
      </c>
      <c r="W52" s="116">
        <v>0</v>
      </c>
      <c r="X52" s="116">
        <v>6</v>
      </c>
      <c r="Y52" s="116">
        <v>0</v>
      </c>
      <c r="Z52" s="116">
        <v>0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0</v>
      </c>
      <c r="W53" s="116">
        <v>4</v>
      </c>
      <c r="X53" s="116">
        <v>7</v>
      </c>
      <c r="Y53" s="116">
        <v>0</v>
      </c>
      <c r="Z53" s="116">
        <v>0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0</v>
      </c>
      <c r="W54" s="116">
        <v>0</v>
      </c>
      <c r="X54" s="116">
        <v>0</v>
      </c>
      <c r="Y54" s="116">
        <v>0</v>
      </c>
      <c r="Z54" s="116">
        <v>5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0</v>
      </c>
      <c r="W55" s="116">
        <v>0</v>
      </c>
      <c r="X55" s="116">
        <v>0</v>
      </c>
      <c r="Y55" s="116">
        <v>0</v>
      </c>
      <c r="Z55" s="116">
        <v>0</v>
      </c>
    </row>
    <row r="56" spans="1:26" ht="15" customHeight="1" x14ac:dyDescent="0.25">
      <c r="S56" s="119" t="s">
        <v>49</v>
      </c>
      <c r="T56" s="119"/>
      <c r="U56" s="116"/>
      <c r="V56" s="116">
        <v>0</v>
      </c>
      <c r="W56" s="116">
        <v>0</v>
      </c>
      <c r="X56" s="116">
        <v>0</v>
      </c>
      <c r="Y56" s="116">
        <v>0</v>
      </c>
      <c r="Z56" s="116">
        <v>0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9</v>
      </c>
      <c r="W61" s="116">
        <v>12</v>
      </c>
      <c r="X61" s="116">
        <v>24</v>
      </c>
      <c r="Y61" s="116">
        <v>0</v>
      </c>
      <c r="Z61" s="116">
        <v>6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0</v>
      </c>
      <c r="Y64" s="116">
        <v>0</v>
      </c>
      <c r="Z64" s="116">
        <v>0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Belyuen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0</v>
      </c>
      <c r="W65" s="116">
        <v>0</v>
      </c>
      <c r="X65" s="116">
        <v>0</v>
      </c>
      <c r="Y65" s="116">
        <v>0</v>
      </c>
      <c r="Z65" s="116">
        <v>3</v>
      </c>
    </row>
    <row r="66" spans="1:26" x14ac:dyDescent="0.25">
      <c r="S66" s="119" t="s">
        <v>40</v>
      </c>
      <c r="T66" s="119"/>
      <c r="U66" s="116"/>
      <c r="V66" s="116">
        <v>0</v>
      </c>
      <c r="W66" s="116">
        <v>0</v>
      </c>
      <c r="X66" s="116">
        <v>0</v>
      </c>
      <c r="Y66" s="116">
        <v>0</v>
      </c>
      <c r="Z66" s="116">
        <v>0</v>
      </c>
    </row>
    <row r="67" spans="1:26" x14ac:dyDescent="0.25">
      <c r="S67" s="119" t="s">
        <v>41</v>
      </c>
      <c r="T67" s="119"/>
      <c r="U67" s="116"/>
      <c r="V67" s="116">
        <v>0</v>
      </c>
      <c r="W67" s="116">
        <v>3</v>
      </c>
      <c r="X67" s="116">
        <v>0</v>
      </c>
      <c r="Y67" s="116">
        <v>0</v>
      </c>
      <c r="Z67" s="116">
        <v>0</v>
      </c>
    </row>
    <row r="68" spans="1:26" x14ac:dyDescent="0.25">
      <c r="S68" s="119" t="s">
        <v>42</v>
      </c>
      <c r="T68" s="119"/>
      <c r="U68" s="116"/>
      <c r="V68" s="116">
        <v>0</v>
      </c>
      <c r="W68" s="116">
        <v>0</v>
      </c>
      <c r="X68" s="116">
        <v>0</v>
      </c>
      <c r="Y68" s="116">
        <v>0</v>
      </c>
      <c r="Z68" s="116">
        <v>0</v>
      </c>
    </row>
    <row r="69" spans="1:26" x14ac:dyDescent="0.25">
      <c r="S69" s="119" t="s">
        <v>43</v>
      </c>
      <c r="T69" s="119"/>
      <c r="U69" s="116"/>
      <c r="V69" s="116">
        <v>0</v>
      </c>
      <c r="W69" s="116">
        <v>0</v>
      </c>
      <c r="X69" s="116">
        <v>0</v>
      </c>
      <c r="Y69" s="116">
        <v>0</v>
      </c>
      <c r="Z69" s="116">
        <v>0</v>
      </c>
    </row>
    <row r="70" spans="1:26" x14ac:dyDescent="0.25">
      <c r="S70" s="119" t="s">
        <v>44</v>
      </c>
      <c r="T70" s="119"/>
      <c r="U70" s="116"/>
      <c r="V70" s="116">
        <v>0</v>
      </c>
      <c r="W70" s="116">
        <v>0</v>
      </c>
      <c r="X70" s="116">
        <v>0</v>
      </c>
      <c r="Y70" s="116">
        <v>0</v>
      </c>
      <c r="Z70" s="116">
        <v>0</v>
      </c>
    </row>
    <row r="71" spans="1:26" x14ac:dyDescent="0.25">
      <c r="S71" s="119" t="s">
        <v>45</v>
      </c>
      <c r="T71" s="119"/>
      <c r="U71" s="116"/>
      <c r="V71" s="116">
        <v>0</v>
      </c>
      <c r="W71" s="116">
        <v>3</v>
      </c>
      <c r="X71" s="116">
        <v>0</v>
      </c>
      <c r="Y71" s="116">
        <v>0</v>
      </c>
      <c r="Z71" s="116">
        <v>0</v>
      </c>
    </row>
    <row r="72" spans="1:26" x14ac:dyDescent="0.25">
      <c r="S72" s="119" t="s">
        <v>46</v>
      </c>
      <c r="T72" s="119"/>
      <c r="U72" s="116"/>
      <c r="V72" s="116">
        <v>0</v>
      </c>
      <c r="W72" s="116">
        <v>3</v>
      </c>
      <c r="X72" s="116">
        <v>0</v>
      </c>
      <c r="Y72" s="116">
        <v>0</v>
      </c>
      <c r="Z72" s="116">
        <v>6</v>
      </c>
    </row>
    <row r="73" spans="1:26" x14ac:dyDescent="0.25">
      <c r="S73" s="119" t="s">
        <v>47</v>
      </c>
      <c r="T73" s="119"/>
      <c r="U73" s="116"/>
      <c r="V73" s="116">
        <v>0</v>
      </c>
      <c r="W73" s="116">
        <v>0</v>
      </c>
      <c r="X73" s="116">
        <v>0</v>
      </c>
      <c r="Y73" s="116">
        <v>0</v>
      </c>
      <c r="Z73" s="116">
        <v>0</v>
      </c>
    </row>
    <row r="74" spans="1:26" x14ac:dyDescent="0.25">
      <c r="S74" s="119" t="s">
        <v>48</v>
      </c>
      <c r="T74" s="119"/>
      <c r="U74" s="116"/>
      <c r="V74" s="116">
        <v>0</v>
      </c>
      <c r="W74" s="116">
        <v>0</v>
      </c>
      <c r="X74" s="116">
        <v>0</v>
      </c>
      <c r="Y74" s="116">
        <v>0</v>
      </c>
      <c r="Z74" s="116">
        <v>0</v>
      </c>
    </row>
    <row r="75" spans="1:26" x14ac:dyDescent="0.25">
      <c r="S75" s="119" t="s">
        <v>49</v>
      </c>
      <c r="T75" s="119"/>
      <c r="U75" s="116"/>
      <c r="V75" s="116">
        <v>0</v>
      </c>
      <c r="W75" s="116">
        <v>0</v>
      </c>
      <c r="X75" s="116">
        <v>0</v>
      </c>
      <c r="Y75" s="116">
        <v>0</v>
      </c>
      <c r="Z75" s="116">
        <v>0</v>
      </c>
    </row>
    <row r="76" spans="1:26" x14ac:dyDescent="0.25">
      <c r="S76" s="119" t="s">
        <v>50</v>
      </c>
      <c r="T76" s="119"/>
      <c r="U76" s="116"/>
      <c r="V76" s="116">
        <v>0</v>
      </c>
      <c r="W76" s="116">
        <v>0</v>
      </c>
      <c r="X76" s="116">
        <v>0</v>
      </c>
      <c r="Y76" s="116">
        <v>0</v>
      </c>
      <c r="Z76" s="116">
        <v>0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11</v>
      </c>
      <c r="W80" s="116">
        <v>17</v>
      </c>
      <c r="X80" s="116">
        <v>11</v>
      </c>
      <c r="Y80" s="116">
        <v>0</v>
      </c>
      <c r="Z80" s="116">
        <v>16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Belyuen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0</v>
      </c>
      <c r="W83" s="116">
        <v>0</v>
      </c>
      <c r="X83" s="116">
        <v>4</v>
      </c>
      <c r="Y83" s="116">
        <v>0</v>
      </c>
      <c r="Z83" s="116">
        <v>0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0</v>
      </c>
      <c r="W84" s="116">
        <v>5</v>
      </c>
      <c r="X84" s="116">
        <v>7</v>
      </c>
      <c r="Y84" s="116">
        <v>0</v>
      </c>
      <c r="Z84" s="116">
        <v>4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0</v>
      </c>
      <c r="W85" s="116">
        <v>0</v>
      </c>
      <c r="X85" s="116">
        <v>0</v>
      </c>
      <c r="Y85" s="116">
        <v>0</v>
      </c>
      <c r="Z85" s="116">
        <v>0</v>
      </c>
    </row>
    <row r="86" spans="1:30" ht="15" customHeight="1" x14ac:dyDescent="0.25">
      <c r="A86" s="51" t="s">
        <v>3</v>
      </c>
      <c r="B86" s="51"/>
      <c r="C86" s="62" t="str">
        <f>AB4</f>
        <v>22</v>
      </c>
      <c r="D86" s="100">
        <f t="shared" ref="D86:D91" si="3">AD4</f>
        <v>0</v>
      </c>
      <c r="E86" s="101">
        <f t="shared" ref="E86:E91" si="4">AD4</f>
        <v>0</v>
      </c>
      <c r="F86" s="100">
        <f t="shared" ref="F86:F91" si="5">AF4</f>
        <v>0.29411764705882359</v>
      </c>
      <c r="G86" s="101">
        <f t="shared" ref="G86:G91" si="6">AF4</f>
        <v>0.29411764705882359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0</v>
      </c>
      <c r="W86" s="116">
        <v>0</v>
      </c>
      <c r="X86" s="116">
        <v>0</v>
      </c>
      <c r="Y86" s="116">
        <v>0</v>
      </c>
      <c r="Z86" s="116">
        <v>0</v>
      </c>
    </row>
    <row r="87" spans="1:30" ht="15" customHeight="1" x14ac:dyDescent="0.25">
      <c r="A87" s="102" t="s">
        <v>4</v>
      </c>
      <c r="B87" s="51"/>
      <c r="C87" s="139" t="str">
        <f t="shared" ref="C87:C91" si="7">AB5</f>
        <v>7</v>
      </c>
      <c r="D87" s="100">
        <f t="shared" si="3"/>
        <v>0</v>
      </c>
      <c r="E87" s="101">
        <f t="shared" si="4"/>
        <v>0</v>
      </c>
      <c r="F87" s="100">
        <f t="shared" si="5"/>
        <v>-0.30000000000000004</v>
      </c>
      <c r="G87" s="101">
        <f t="shared" si="6"/>
        <v>-0.30000000000000004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0</v>
      </c>
      <c r="W87" s="116">
        <v>0</v>
      </c>
      <c r="X87" s="116">
        <v>0</v>
      </c>
      <c r="Y87" s="116">
        <v>0</v>
      </c>
      <c r="Z87" s="116">
        <v>0</v>
      </c>
    </row>
    <row r="88" spans="1:30" ht="15" customHeight="1" x14ac:dyDescent="0.25">
      <c r="A88" s="102" t="s">
        <v>5</v>
      </c>
      <c r="B88" s="51"/>
      <c r="C88" s="139" t="str">
        <f t="shared" si="7"/>
        <v>11</v>
      </c>
      <c r="D88" s="100">
        <f t="shared" si="3"/>
        <v>0</v>
      </c>
      <c r="E88" s="101">
        <f t="shared" si="4"/>
        <v>0</v>
      </c>
      <c r="F88" s="100">
        <f t="shared" si="5"/>
        <v>-8.333333333333337E-2</v>
      </c>
      <c r="G88" s="101">
        <f t="shared" si="6"/>
        <v>-8.333333333333337E-2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0</v>
      </c>
      <c r="W88" s="116">
        <v>0</v>
      </c>
      <c r="X88" s="116">
        <v>0</v>
      </c>
      <c r="Y88" s="116">
        <v>0</v>
      </c>
      <c r="Z88" s="116">
        <v>0</v>
      </c>
    </row>
    <row r="89" spans="1:30" ht="15" customHeight="1" x14ac:dyDescent="0.25">
      <c r="A89" s="51" t="s">
        <v>6</v>
      </c>
      <c r="B89" s="51"/>
      <c r="C89" s="139" t="str">
        <f t="shared" si="7"/>
        <v>22</v>
      </c>
      <c r="D89" s="100">
        <f t="shared" si="3"/>
        <v>0</v>
      </c>
      <c r="E89" s="101">
        <f t="shared" si="4"/>
        <v>0</v>
      </c>
      <c r="F89" s="100">
        <f t="shared" si="5"/>
        <v>0.29411764705882359</v>
      </c>
      <c r="G89" s="101">
        <f t="shared" si="6"/>
        <v>0.29411764705882359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0</v>
      </c>
      <c r="W89" s="116">
        <v>0</v>
      </c>
      <c r="X89" s="116">
        <v>0</v>
      </c>
      <c r="Y89" s="116">
        <v>0</v>
      </c>
      <c r="Z89" s="116">
        <v>0</v>
      </c>
    </row>
    <row r="90" spans="1:30" ht="15" customHeight="1" x14ac:dyDescent="0.25">
      <c r="A90" s="51" t="s">
        <v>100</v>
      </c>
      <c r="B90" s="51"/>
      <c r="C90" s="140" t="str">
        <f t="shared" si="7"/>
        <v>$5,948</v>
      </c>
      <c r="D90" s="100">
        <f t="shared" si="3"/>
        <v>0</v>
      </c>
      <c r="E90" s="101">
        <f t="shared" si="4"/>
        <v>0</v>
      </c>
      <c r="F90" s="100">
        <f t="shared" si="5"/>
        <v>-0.66535186100979549</v>
      </c>
      <c r="G90" s="101">
        <f t="shared" si="6"/>
        <v>-0.66535186100979549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0</v>
      </c>
      <c r="W90" s="116">
        <v>0</v>
      </c>
      <c r="X90" s="116">
        <v>0</v>
      </c>
      <c r="Y90" s="116">
        <v>0</v>
      </c>
      <c r="Z90" s="116">
        <v>0</v>
      </c>
    </row>
    <row r="91" spans="1:30" ht="15" customHeight="1" x14ac:dyDescent="0.25">
      <c r="A91" s="51" t="s">
        <v>7</v>
      </c>
      <c r="B91" s="51"/>
      <c r="C91" s="140" t="str">
        <f t="shared" si="7"/>
        <v>$0.2 mil</v>
      </c>
      <c r="D91" s="100">
        <f t="shared" si="3"/>
        <v>0</v>
      </c>
      <c r="E91" s="101">
        <f t="shared" si="4"/>
        <v>0</v>
      </c>
      <c r="F91" s="100">
        <f t="shared" si="5"/>
        <v>-0.46557801286191181</v>
      </c>
      <c r="G91" s="101">
        <f t="shared" si="6"/>
        <v>-0.46557801286191181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9</v>
      </c>
      <c r="W91" s="116">
        <v>6</v>
      </c>
      <c r="X91" s="116">
        <v>21</v>
      </c>
      <c r="Y91" s="116">
        <v>0</v>
      </c>
      <c r="Z91" s="116">
        <v>9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0</v>
      </c>
      <c r="W93" s="116">
        <v>0</v>
      </c>
      <c r="X93" s="116">
        <v>0</v>
      </c>
      <c r="Y93" s="116">
        <v>0</v>
      </c>
      <c r="Z93" s="116">
        <v>0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0</v>
      </c>
      <c r="W94" s="116">
        <v>3</v>
      </c>
      <c r="X94" s="116">
        <v>0</v>
      </c>
      <c r="Y94" s="116">
        <v>0</v>
      </c>
      <c r="Z94" s="116">
        <v>0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0</v>
      </c>
      <c r="W95" s="116">
        <v>0</v>
      </c>
      <c r="X95" s="116">
        <v>0</v>
      </c>
      <c r="Y95" s="116">
        <v>0</v>
      </c>
      <c r="Z95" s="116">
        <v>0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0</v>
      </c>
      <c r="W96" s="116">
        <v>0</v>
      </c>
      <c r="X96" s="116">
        <v>8</v>
      </c>
      <c r="Y96" s="116">
        <v>0</v>
      </c>
      <c r="Z96" s="116">
        <v>3</v>
      </c>
    </row>
    <row r="97" spans="1:32" ht="15" customHeight="1" x14ac:dyDescent="0.25">
      <c r="S97" s="119" t="s">
        <v>132</v>
      </c>
      <c r="T97" s="119"/>
      <c r="U97" s="116"/>
      <c r="V97" s="116">
        <v>0</v>
      </c>
      <c r="W97" s="116">
        <v>0</v>
      </c>
      <c r="X97" s="116">
        <v>0</v>
      </c>
      <c r="Y97" s="116">
        <v>0</v>
      </c>
      <c r="Z97" s="116">
        <v>8</v>
      </c>
    </row>
    <row r="98" spans="1:32" ht="15" customHeight="1" x14ac:dyDescent="0.25">
      <c r="S98" s="119" t="s">
        <v>133</v>
      </c>
      <c r="T98" s="119"/>
      <c r="U98" s="116"/>
      <c r="V98" s="116">
        <v>0</v>
      </c>
      <c r="W98" s="116">
        <v>0</v>
      </c>
      <c r="X98" s="116">
        <v>0</v>
      </c>
      <c r="Y98" s="116">
        <v>0</v>
      </c>
      <c r="Z98" s="116">
        <v>0</v>
      </c>
    </row>
    <row r="99" spans="1:32" ht="15" customHeight="1" x14ac:dyDescent="0.25">
      <c r="S99" s="119" t="s">
        <v>134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0</v>
      </c>
    </row>
    <row r="100" spans="1:32" ht="15" customHeight="1" x14ac:dyDescent="0.25">
      <c r="S100" s="119" t="s">
        <v>59</v>
      </c>
      <c r="T100" s="119"/>
      <c r="U100" s="116"/>
      <c r="V100" s="116">
        <v>0</v>
      </c>
      <c r="W100" s="116">
        <v>0</v>
      </c>
      <c r="X100" s="116">
        <v>0</v>
      </c>
      <c r="Y100" s="116">
        <v>0</v>
      </c>
      <c r="Z100" s="116">
        <v>0</v>
      </c>
    </row>
    <row r="101" spans="1:32" x14ac:dyDescent="0.25">
      <c r="A101" s="19"/>
      <c r="S101" s="122" t="s">
        <v>54</v>
      </c>
      <c r="T101" s="122"/>
      <c r="U101" s="116"/>
      <c r="V101" s="116">
        <v>5</v>
      </c>
      <c r="W101" s="116">
        <v>11</v>
      </c>
      <c r="X101" s="116">
        <v>13</v>
      </c>
      <c r="Y101" s="116">
        <v>0</v>
      </c>
      <c r="Z101" s="116">
        <v>12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2</v>
      </c>
      <c r="W104" s="116">
        <v>3</v>
      </c>
      <c r="X104" s="116">
        <v>10</v>
      </c>
      <c r="Y104" s="116">
        <v>0</v>
      </c>
      <c r="Z104" s="116">
        <v>0</v>
      </c>
      <c r="AB104" s="113" t="str">
        <f>TEXT(Z104,"###,###")</f>
        <v/>
      </c>
      <c r="AD104" s="134">
        <f>Z104/($Z$4)*100</f>
        <v>0</v>
      </c>
      <c r="AF104" s="113"/>
    </row>
    <row r="105" spans="1:32" x14ac:dyDescent="0.25">
      <c r="S105" s="119" t="s">
        <v>18</v>
      </c>
      <c r="T105" s="119"/>
      <c r="U105" s="116"/>
      <c r="V105" s="116">
        <v>13</v>
      </c>
      <c r="W105" s="116">
        <v>24</v>
      </c>
      <c r="X105" s="116">
        <v>23</v>
      </c>
      <c r="Y105" s="116">
        <v>0</v>
      </c>
      <c r="Z105" s="116">
        <v>17</v>
      </c>
      <c r="AB105" s="113" t="str">
        <f>TEXT(Z105,"###,###")</f>
        <v>17</v>
      </c>
      <c r="AD105" s="134">
        <f>Z105/($Z$4)*100</f>
        <v>77.272727272727266</v>
      </c>
      <c r="AF105" s="113"/>
    </row>
    <row r="106" spans="1:32" x14ac:dyDescent="0.25">
      <c r="S106" s="122" t="s">
        <v>54</v>
      </c>
      <c r="T106" s="122"/>
      <c r="U106" s="124"/>
      <c r="V106" s="124">
        <v>15</v>
      </c>
      <c r="W106" s="124">
        <v>27</v>
      </c>
      <c r="X106" s="124">
        <v>33</v>
      </c>
      <c r="Y106" s="124">
        <v>0</v>
      </c>
      <c r="Z106" s="124">
        <v>17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0</v>
      </c>
      <c r="W108" s="116">
        <v>0</v>
      </c>
      <c r="X108" s="116">
        <v>0</v>
      </c>
      <c r="Y108" s="116">
        <v>0</v>
      </c>
      <c r="Z108" s="116">
        <v>0</v>
      </c>
      <c r="AB108" s="113" t="str">
        <f>TEXT(Z108,"###,###")</f>
        <v/>
      </c>
      <c r="AD108" s="134">
        <f>Z108/($Z$4)*100</f>
        <v>0</v>
      </c>
      <c r="AF108" s="113"/>
    </row>
    <row r="109" spans="1:32" x14ac:dyDescent="0.25">
      <c r="S109" s="119" t="s">
        <v>21</v>
      </c>
      <c r="T109" s="119"/>
      <c r="U109" s="116"/>
      <c r="V109" s="116">
        <v>0</v>
      </c>
      <c r="W109" s="116">
        <v>0</v>
      </c>
      <c r="X109" s="116">
        <v>11</v>
      </c>
      <c r="Y109" s="116">
        <v>0</v>
      </c>
      <c r="Z109" s="116">
        <v>0</v>
      </c>
      <c r="AB109" s="113" t="str">
        <f>TEXT(Z109,"###,###")</f>
        <v/>
      </c>
      <c r="AD109" s="134">
        <f>Z109/($Z$4)*100</f>
        <v>0</v>
      </c>
      <c r="AF109" s="113"/>
    </row>
    <row r="110" spans="1:32" x14ac:dyDescent="0.25">
      <c r="S110" s="119" t="s">
        <v>22</v>
      </c>
      <c r="T110" s="119"/>
      <c r="U110" s="116"/>
      <c r="V110" s="116">
        <v>10</v>
      </c>
      <c r="W110" s="116">
        <v>13</v>
      </c>
      <c r="X110" s="116">
        <v>18</v>
      </c>
      <c r="Y110" s="116">
        <v>0</v>
      </c>
      <c r="Z110" s="116">
        <v>15</v>
      </c>
      <c r="AB110" s="113" t="str">
        <f>TEXT(Z110,"###,###")</f>
        <v>15</v>
      </c>
      <c r="AD110" s="134">
        <f>Z110/($Z$4)*100</f>
        <v>68.181818181818173</v>
      </c>
      <c r="AF110" s="113"/>
    </row>
    <row r="111" spans="1:32" x14ac:dyDescent="0.25">
      <c r="S111" s="119" t="s">
        <v>23</v>
      </c>
      <c r="T111" s="119"/>
      <c r="U111" s="116"/>
      <c r="V111" s="116">
        <v>12</v>
      </c>
      <c r="W111" s="116">
        <v>11</v>
      </c>
      <c r="X111" s="116">
        <v>5</v>
      </c>
      <c r="Y111" s="116">
        <v>0</v>
      </c>
      <c r="Z111" s="116">
        <v>8</v>
      </c>
      <c r="AB111" s="113" t="str">
        <f>TEXT(Z111,"###,###")</f>
        <v>8</v>
      </c>
      <c r="AD111" s="134">
        <f>Z111/($Z$4)*100</f>
        <v>36.363636363636367</v>
      </c>
      <c r="AF111" s="113"/>
    </row>
    <row r="112" spans="1:32" x14ac:dyDescent="0.25">
      <c r="S112" s="122" t="s">
        <v>54</v>
      </c>
      <c r="T112" s="122"/>
      <c r="U112" s="116"/>
      <c r="V112" s="116">
        <v>22</v>
      </c>
      <c r="W112" s="116">
        <v>29</v>
      </c>
      <c r="X112" s="116">
        <v>39</v>
      </c>
      <c r="Y112" s="116">
        <v>0</v>
      </c>
      <c r="Z112" s="116">
        <v>20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39.270000000000003</v>
      </c>
      <c r="W118" s="135">
        <v>42.32</v>
      </c>
      <c r="X118" s="135">
        <v>41.03</v>
      </c>
      <c r="Y118" s="135">
        <v>43</v>
      </c>
      <c r="Z118" s="135">
        <v>42.79</v>
      </c>
      <c r="AB118" s="113" t="str">
        <f>TEXT(Z118,"##.0")</f>
        <v>42.8</v>
      </c>
    </row>
    <row r="120" spans="19:32" x14ac:dyDescent="0.25">
      <c r="S120" s="105" t="s">
        <v>102</v>
      </c>
      <c r="T120" s="116"/>
      <c r="U120" s="116"/>
      <c r="V120" s="116">
        <v>17</v>
      </c>
      <c r="W120" s="116">
        <v>19</v>
      </c>
      <c r="X120" s="116">
        <v>30</v>
      </c>
      <c r="Y120" s="116">
        <v>0</v>
      </c>
      <c r="Z120" s="116">
        <v>17</v>
      </c>
      <c r="AB120" s="113" t="str">
        <f>TEXT(Z120,"###,###")</f>
        <v>17</v>
      </c>
    </row>
    <row r="121" spans="19:32" x14ac:dyDescent="0.25">
      <c r="S121" s="105" t="s">
        <v>103</v>
      </c>
      <c r="T121" s="116"/>
      <c r="U121" s="116"/>
      <c r="V121" s="116">
        <v>0</v>
      </c>
      <c r="W121" s="116">
        <v>0</v>
      </c>
      <c r="X121" s="116">
        <v>0</v>
      </c>
      <c r="Y121" s="116">
        <v>0</v>
      </c>
      <c r="Z121" s="116">
        <v>0</v>
      </c>
      <c r="AB121" s="113" t="str">
        <f>TEXT(Z121,"###,###")</f>
        <v/>
      </c>
    </row>
    <row r="122" spans="19:32" x14ac:dyDescent="0.25">
      <c r="S122" s="105" t="s">
        <v>104</v>
      </c>
      <c r="T122" s="116"/>
      <c r="U122" s="116"/>
      <c r="V122" s="116">
        <v>0</v>
      </c>
      <c r="W122" s="116">
        <v>0</v>
      </c>
      <c r="X122" s="116">
        <v>0</v>
      </c>
      <c r="Y122" s="116">
        <v>0</v>
      </c>
      <c r="Z122" s="116">
        <v>0</v>
      </c>
      <c r="AB122" s="113" t="str">
        <f>TEXT(Z122,"###,###")</f>
        <v/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17</v>
      </c>
      <c r="W124" s="116">
        <v>19</v>
      </c>
      <c r="X124" s="116">
        <v>30</v>
      </c>
      <c r="Y124" s="116">
        <v>0</v>
      </c>
      <c r="Z124" s="116">
        <v>17</v>
      </c>
      <c r="AB124" s="113" t="str">
        <f>TEXT(Z124,"###,###")</f>
        <v>17</v>
      </c>
      <c r="AD124" s="131">
        <f>Z124/$Z$7*100</f>
        <v>77.272727272727266</v>
      </c>
    </row>
    <row r="125" spans="19:32" x14ac:dyDescent="0.25">
      <c r="S125" s="105" t="s">
        <v>106</v>
      </c>
      <c r="T125" s="116"/>
      <c r="U125" s="116"/>
      <c r="V125" s="116">
        <v>0</v>
      </c>
      <c r="W125" s="116">
        <v>0</v>
      </c>
      <c r="X125" s="116">
        <v>0</v>
      </c>
      <c r="Y125" s="116">
        <v>0</v>
      </c>
      <c r="Z125" s="116">
        <v>0</v>
      </c>
      <c r="AB125" s="113" t="str">
        <f>TEXT(Z125,"###,###")</f>
        <v/>
      </c>
      <c r="AD125" s="131">
        <f>Z125/$Z$7*100</f>
        <v>0</v>
      </c>
    </row>
    <row r="127" spans="19:32" x14ac:dyDescent="0.25">
      <c r="S127" s="105" t="s">
        <v>107</v>
      </c>
      <c r="T127" s="116"/>
      <c r="U127" s="116"/>
      <c r="V127" s="116">
        <v>8</v>
      </c>
      <c r="W127" s="116">
        <v>9</v>
      </c>
      <c r="X127" s="116">
        <v>18</v>
      </c>
      <c r="Y127" s="116">
        <v>0</v>
      </c>
      <c r="Z127" s="116">
        <v>7</v>
      </c>
      <c r="AB127" s="113" t="str">
        <f>TEXT(Z127,"###,###")</f>
        <v>7</v>
      </c>
      <c r="AD127" s="131">
        <f>Z127/$Z$7*100</f>
        <v>31.818181818181817</v>
      </c>
    </row>
    <row r="128" spans="19:32" x14ac:dyDescent="0.25">
      <c r="S128" s="105" t="s">
        <v>108</v>
      </c>
      <c r="T128" s="116"/>
      <c r="U128" s="116"/>
      <c r="V128" s="116">
        <v>4</v>
      </c>
      <c r="W128" s="116">
        <v>11</v>
      </c>
      <c r="X128" s="116">
        <v>16</v>
      </c>
      <c r="Y128" s="116">
        <v>0</v>
      </c>
      <c r="Z128" s="116">
        <v>9</v>
      </c>
      <c r="AB128" s="113" t="str">
        <f>TEXT(Z128,"###,###")</f>
        <v>9</v>
      </c>
      <c r="AD128" s="131">
        <f>Z128/$Z$7*100</f>
        <v>40.909090909090914</v>
      </c>
    </row>
    <row r="130" spans="19:20" x14ac:dyDescent="0.25">
      <c r="S130" s="105" t="s">
        <v>161</v>
      </c>
      <c r="T130" s="131">
        <v>77.272727272727266</v>
      </c>
    </row>
    <row r="131" spans="19:20" x14ac:dyDescent="0.25">
      <c r="S131" s="105" t="s">
        <v>162</v>
      </c>
      <c r="T131" s="131">
        <v>0</v>
      </c>
    </row>
    <row r="132" spans="19:20" x14ac:dyDescent="0.25">
      <c r="S132" s="105" t="s">
        <v>163</v>
      </c>
      <c r="T132" s="131">
        <v>0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DAADF01-786E-4FB2-A45A-FE677F89983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67AB14D4-A744-40D2-9375-1A39833734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D18886AE-2311-4E2F-A657-52ABCDE5F0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4824230-8F54-4E6C-A860-F172072180E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3C1D-F30A-4AD1-9E59-6A5DDBD6D0C8}">
  <sheetPr codeName="Sheet68">
    <tabColor theme="4" tint="-0.249977111117893"/>
  </sheetPr>
  <dimension ref="A1:AF136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112</v>
      </c>
      <c r="T1" s="103"/>
      <c r="U1" s="103"/>
      <c r="V1" s="103"/>
      <c r="W1" s="103"/>
      <c r="X1" s="103"/>
      <c r="Y1" s="104" t="s">
        <v>142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112</v>
      </c>
      <c r="Y3" s="109" t="s">
        <v>142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13.4 Central Desert,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414</v>
      </c>
      <c r="W4" s="112">
        <v>647</v>
      </c>
      <c r="X4" s="112">
        <v>608</v>
      </c>
      <c r="Y4" s="112">
        <v>715</v>
      </c>
      <c r="Z4" s="112">
        <v>795</v>
      </c>
      <c r="AB4" s="113" t="str">
        <f>TEXT(Z4,"###,###")</f>
        <v>795</v>
      </c>
      <c r="AD4" s="114">
        <f>Z4/Y4-1</f>
        <v>0.11188811188811187</v>
      </c>
      <c r="AF4" s="114">
        <f>Z4/V4-1</f>
        <v>0.92028985507246386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207</v>
      </c>
      <c r="W5" s="112">
        <v>325</v>
      </c>
      <c r="X5" s="112">
        <v>290</v>
      </c>
      <c r="Y5" s="112">
        <v>341</v>
      </c>
      <c r="Z5" s="112">
        <v>399</v>
      </c>
      <c r="AB5" s="113" t="str">
        <f>TEXT(Z5,"###,###")</f>
        <v>399</v>
      </c>
      <c r="AD5" s="114">
        <f t="shared" ref="AD5:AD9" si="0">Z5/Y5-1</f>
        <v>0.17008797653958951</v>
      </c>
      <c r="AF5" s="114">
        <f t="shared" ref="AF5:AF9" si="1">Z5/V5-1</f>
        <v>0.92753623188405787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213</v>
      </c>
      <c r="W6" s="112">
        <v>322</v>
      </c>
      <c r="X6" s="112">
        <v>322</v>
      </c>
      <c r="Y6" s="112">
        <v>372</v>
      </c>
      <c r="Z6" s="112">
        <v>402</v>
      </c>
      <c r="AB6" s="113" t="str">
        <f>TEXT(Z6,"###,###")</f>
        <v>402</v>
      </c>
      <c r="AD6" s="114">
        <f t="shared" si="0"/>
        <v>8.0645161290322509E-2</v>
      </c>
      <c r="AF6" s="114">
        <f t="shared" si="1"/>
        <v>0.88732394366197176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271</v>
      </c>
      <c r="W7" s="112">
        <v>406</v>
      </c>
      <c r="X7" s="112">
        <v>429</v>
      </c>
      <c r="Y7" s="112">
        <v>488</v>
      </c>
      <c r="Z7" s="112">
        <v>538</v>
      </c>
      <c r="AB7" s="113" t="str">
        <f>TEXT(Z7,"###,###")</f>
        <v>538</v>
      </c>
      <c r="AD7" s="114">
        <f t="shared" si="0"/>
        <v>0.10245901639344268</v>
      </c>
      <c r="AF7" s="114">
        <f t="shared" si="1"/>
        <v>0.98523985239852396</v>
      </c>
    </row>
    <row r="8" spans="1:32" ht="17.25" customHeight="1" x14ac:dyDescent="0.25">
      <c r="A8" s="68" t="s">
        <v>13</v>
      </c>
      <c r="B8" s="69"/>
      <c r="C8" s="31"/>
      <c r="D8" s="70" t="str">
        <f>AB4</f>
        <v>795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538</v>
      </c>
      <c r="P8" s="71"/>
      <c r="S8" s="111" t="s">
        <v>86</v>
      </c>
      <c r="T8" s="112"/>
      <c r="U8" s="112"/>
      <c r="V8" s="112">
        <v>32255</v>
      </c>
      <c r="W8" s="112">
        <v>26949.759999999998</v>
      </c>
      <c r="X8" s="112">
        <v>27953.15</v>
      </c>
      <c r="Y8" s="112">
        <v>27971.5</v>
      </c>
      <c r="Z8" s="112">
        <v>22235.200000000001</v>
      </c>
      <c r="AB8" s="113" t="str">
        <f>TEXT(Z8,"$###,###")</f>
        <v>$22,235</v>
      </c>
      <c r="AD8" s="114">
        <f t="shared" si="0"/>
        <v>-0.20507659582074611</v>
      </c>
      <c r="AF8" s="114">
        <f t="shared" si="1"/>
        <v>-0.3106433111145559</v>
      </c>
    </row>
    <row r="9" spans="1:32" x14ac:dyDescent="0.25">
      <c r="A9" s="32" t="s">
        <v>15</v>
      </c>
      <c r="B9" s="75"/>
      <c r="C9" s="76"/>
      <c r="D9" s="77">
        <f>AD104</f>
        <v>49.056603773584904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49.442379182156131</v>
      </c>
      <c r="P9" s="78" t="s">
        <v>87</v>
      </c>
      <c r="S9" s="111" t="s">
        <v>7</v>
      </c>
      <c r="T9" s="112"/>
      <c r="U9" s="112"/>
      <c r="V9" s="112">
        <v>12200842</v>
      </c>
      <c r="W9" s="112">
        <v>16892419</v>
      </c>
      <c r="X9" s="112">
        <v>18105740</v>
      </c>
      <c r="Y9" s="112">
        <v>20904011</v>
      </c>
      <c r="Z9" s="112">
        <v>21676224</v>
      </c>
      <c r="AB9" s="113" t="str">
        <f>TEXT(Z9/1000000,"$#,###.0")&amp;" mil"</f>
        <v>$21.7 mil</v>
      </c>
      <c r="AD9" s="114">
        <f t="shared" si="0"/>
        <v>3.6940900959150813E-2</v>
      </c>
      <c r="AF9" s="114">
        <f t="shared" si="1"/>
        <v>0.77661705642938417</v>
      </c>
    </row>
    <row r="10" spans="1:32" x14ac:dyDescent="0.25">
      <c r="A10" s="32" t="s">
        <v>18</v>
      </c>
      <c r="B10" s="75"/>
      <c r="C10" s="76"/>
      <c r="D10" s="77">
        <f>AD105</f>
        <v>46.540880503144656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51.115241635687738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97.39776951672863</v>
      </c>
      <c r="P11" s="78" t="s">
        <v>87</v>
      </c>
      <c r="S11" s="111" t="s">
        <v>30</v>
      </c>
      <c r="T11" s="116"/>
      <c r="U11" s="116"/>
      <c r="V11" s="116">
        <v>406</v>
      </c>
      <c r="W11" s="116">
        <v>629</v>
      </c>
      <c r="X11" s="116">
        <v>597</v>
      </c>
      <c r="Y11" s="116">
        <v>697</v>
      </c>
      <c r="Z11" s="116">
        <v>785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0.55762081784386619</v>
      </c>
      <c r="P12" s="78" t="s">
        <v>87</v>
      </c>
      <c r="S12" s="111" t="s">
        <v>31</v>
      </c>
      <c r="T12" s="116"/>
      <c r="U12" s="116"/>
      <c r="V12" s="116">
        <v>16</v>
      </c>
      <c r="W12" s="116">
        <v>18</v>
      </c>
      <c r="X12" s="116">
        <v>15</v>
      </c>
      <c r="Y12" s="116">
        <v>14</v>
      </c>
      <c r="Z12" s="116">
        <v>18</v>
      </c>
    </row>
    <row r="13" spans="1:32" ht="15" customHeight="1" x14ac:dyDescent="0.25">
      <c r="A13" s="32" t="s">
        <v>20</v>
      </c>
      <c r="B13" s="76"/>
      <c r="C13" s="76"/>
      <c r="D13" s="77">
        <f>AD108</f>
        <v>3.1446540880503147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1.8587360594795539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17.484276729559749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40.2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46.415094339622641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24.118738404452692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25</v>
      </c>
      <c r="Z15" s="116">
        <v>28</v>
      </c>
      <c r="AB15" s="121">
        <f t="shared" ref="AB15:AB34" si="2">IF(Z15="np",0,Z15/$Z$34)</f>
        <v>3.5000000000000003E-2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29.308176100628931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75.881261595547315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4</v>
      </c>
      <c r="Z16" s="116">
        <v>0</v>
      </c>
      <c r="AB16" s="121">
        <f t="shared" si="2"/>
        <v>0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4</v>
      </c>
      <c r="Z17" s="116">
        <v>0</v>
      </c>
      <c r="AB17" s="121">
        <f t="shared" si="2"/>
        <v>0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A19" s="67" t="str">
        <f>$S$1&amp;" ("&amp;$V$2&amp;" to "&amp;$Z$2&amp;")"</f>
        <v>Central Desert (2015-16 to 2019-20)</v>
      </c>
      <c r="B19" s="67"/>
      <c r="C19" s="67"/>
      <c r="D19" s="67"/>
      <c r="E19" s="67"/>
      <c r="F19" s="67"/>
      <c r="G19" s="67" t="str">
        <f>$S$1&amp;" ("&amp;$V$2&amp;" to "&amp;$Z$2&amp;")"</f>
        <v>Central Desert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11</v>
      </c>
      <c r="Z19" s="116">
        <v>15</v>
      </c>
      <c r="AB19" s="121">
        <f t="shared" si="2"/>
        <v>1.8749999999999999E-2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6</v>
      </c>
      <c r="Z20" s="116">
        <v>3</v>
      </c>
      <c r="AB20" s="121">
        <f t="shared" si="2"/>
        <v>3.7499999999999999E-3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49</v>
      </c>
      <c r="Z21" s="116">
        <v>62</v>
      </c>
      <c r="AB21" s="121">
        <f t="shared" si="2"/>
        <v>7.7499999999999999E-2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13</v>
      </c>
      <c r="Z22" s="116">
        <v>13</v>
      </c>
      <c r="AB22" s="121">
        <f t="shared" si="2"/>
        <v>1.6250000000000001E-2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0</v>
      </c>
      <c r="Z23" s="116">
        <v>9</v>
      </c>
      <c r="AB23" s="121">
        <f t="shared" si="2"/>
        <v>1.125E-2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0</v>
      </c>
      <c r="Z24" s="116">
        <v>7</v>
      </c>
      <c r="AB24" s="121">
        <f t="shared" si="2"/>
        <v>8.7500000000000008E-3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4</v>
      </c>
      <c r="Z25" s="116">
        <v>0</v>
      </c>
      <c r="AB25" s="121">
        <f t="shared" si="2"/>
        <v>0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9</v>
      </c>
      <c r="Z26" s="116">
        <v>17</v>
      </c>
      <c r="AB26" s="121">
        <f t="shared" si="2"/>
        <v>2.1250000000000002E-2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42</v>
      </c>
      <c r="Z27" s="116">
        <v>47</v>
      </c>
      <c r="AB27" s="121">
        <f t="shared" si="2"/>
        <v>5.8749999999999997E-2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19</v>
      </c>
      <c r="Z28" s="116">
        <v>26</v>
      </c>
      <c r="AB28" s="121">
        <f t="shared" si="2"/>
        <v>3.2500000000000001E-2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164</v>
      </c>
      <c r="Z29" s="116">
        <v>132</v>
      </c>
      <c r="AB29" s="121">
        <f t="shared" si="2"/>
        <v>0.16500000000000001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82</v>
      </c>
      <c r="Z30" s="116">
        <v>116</v>
      </c>
      <c r="AB30" s="121">
        <f t="shared" si="2"/>
        <v>0.14499999999999999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151</v>
      </c>
      <c r="Z31" s="116">
        <v>195</v>
      </c>
      <c r="AB31" s="121">
        <f t="shared" si="2"/>
        <v>0.24374999999999999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7</v>
      </c>
      <c r="Z32" s="116">
        <v>4</v>
      </c>
      <c r="AB32" s="121">
        <f t="shared" si="2"/>
        <v>5.0000000000000001E-3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98</v>
      </c>
      <c r="Z33" s="116">
        <v>93</v>
      </c>
      <c r="AB33" s="121">
        <f t="shared" si="2"/>
        <v>0.11625000000000001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715</v>
      </c>
      <c r="Z34" s="124">
        <v>800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409</v>
      </c>
      <c r="AB37" s="136">
        <f>Z37/Z40*100</f>
        <v>75.881261595547315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130</v>
      </c>
      <c r="AB38" s="136">
        <f>Z38/Z40*100</f>
        <v>24.118738404452692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539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0</v>
      </c>
      <c r="W45" s="116">
        <v>10</v>
      </c>
      <c r="X45" s="116">
        <v>0</v>
      </c>
      <c r="Y45" s="116">
        <v>6</v>
      </c>
      <c r="Z45" s="116">
        <v>0</v>
      </c>
    </row>
    <row r="46" spans="19:32" x14ac:dyDescent="0.25">
      <c r="S46" s="119" t="s">
        <v>39</v>
      </c>
      <c r="T46" s="119"/>
      <c r="U46" s="116"/>
      <c r="V46" s="116">
        <v>13</v>
      </c>
      <c r="W46" s="116">
        <v>15</v>
      </c>
      <c r="X46" s="116">
        <v>15</v>
      </c>
      <c r="Y46" s="116">
        <v>10</v>
      </c>
      <c r="Z46" s="116">
        <v>17</v>
      </c>
    </row>
    <row r="47" spans="19:32" x14ac:dyDescent="0.25">
      <c r="S47" s="119" t="s">
        <v>40</v>
      </c>
      <c r="T47" s="119"/>
      <c r="U47" s="116"/>
      <c r="V47" s="116">
        <v>24</v>
      </c>
      <c r="W47" s="116">
        <v>45</v>
      </c>
      <c r="X47" s="116">
        <v>28</v>
      </c>
      <c r="Y47" s="116">
        <v>25</v>
      </c>
      <c r="Z47" s="116">
        <v>26</v>
      </c>
    </row>
    <row r="48" spans="19:32" x14ac:dyDescent="0.25">
      <c r="S48" s="119" t="s">
        <v>41</v>
      </c>
      <c r="T48" s="119"/>
      <c r="U48" s="116"/>
      <c r="V48" s="116">
        <v>19</v>
      </c>
      <c r="W48" s="116">
        <v>39</v>
      </c>
      <c r="X48" s="116">
        <v>41</v>
      </c>
      <c r="Y48" s="116">
        <v>43</v>
      </c>
      <c r="Z48" s="116">
        <v>45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36</v>
      </c>
      <c r="W49" s="116">
        <v>46</v>
      </c>
      <c r="X49" s="116">
        <v>35</v>
      </c>
      <c r="Y49" s="116">
        <v>42</v>
      </c>
      <c r="Z49" s="116">
        <v>45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Central Desert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21</v>
      </c>
      <c r="W50" s="116">
        <v>25</v>
      </c>
      <c r="X50" s="116">
        <v>31</v>
      </c>
      <c r="Y50" s="116">
        <v>49</v>
      </c>
      <c r="Z50" s="116">
        <v>63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23</v>
      </c>
      <c r="W51" s="116">
        <v>50</v>
      </c>
      <c r="X51" s="116">
        <v>31</v>
      </c>
      <c r="Y51" s="116">
        <v>39</v>
      </c>
      <c r="Z51" s="116">
        <v>50</v>
      </c>
    </row>
    <row r="52" spans="1:26" ht="15" customHeight="1" x14ac:dyDescent="0.25">
      <c r="S52" s="119" t="s">
        <v>45</v>
      </c>
      <c r="T52" s="119"/>
      <c r="U52" s="116"/>
      <c r="V52" s="116">
        <v>20</v>
      </c>
      <c r="W52" s="116">
        <v>24</v>
      </c>
      <c r="X52" s="116">
        <v>22</v>
      </c>
      <c r="Y52" s="116">
        <v>35</v>
      </c>
      <c r="Z52" s="116">
        <v>35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17</v>
      </c>
      <c r="W53" s="116">
        <v>22</v>
      </c>
      <c r="X53" s="116">
        <v>34</v>
      </c>
      <c r="Y53" s="116">
        <v>31</v>
      </c>
      <c r="Z53" s="116">
        <v>36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15</v>
      </c>
      <c r="W54" s="116">
        <v>22</v>
      </c>
      <c r="X54" s="116">
        <v>27</v>
      </c>
      <c r="Y54" s="116">
        <v>29</v>
      </c>
      <c r="Z54" s="116">
        <v>38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12</v>
      </c>
      <c r="W55" s="116">
        <v>12</v>
      </c>
      <c r="X55" s="116">
        <v>10</v>
      </c>
      <c r="Y55" s="116">
        <v>19</v>
      </c>
      <c r="Z55" s="116">
        <v>20</v>
      </c>
    </row>
    <row r="56" spans="1:26" ht="15" customHeight="1" x14ac:dyDescent="0.25">
      <c r="S56" s="119" t="s">
        <v>49</v>
      </c>
      <c r="T56" s="119"/>
      <c r="U56" s="116"/>
      <c r="V56" s="116">
        <v>9</v>
      </c>
      <c r="W56" s="116">
        <v>15</v>
      </c>
      <c r="X56" s="116">
        <v>8</v>
      </c>
      <c r="Y56" s="116">
        <v>14</v>
      </c>
      <c r="Z56" s="116">
        <v>6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3</v>
      </c>
      <c r="X57" s="116">
        <v>0</v>
      </c>
      <c r="Y57" s="116">
        <v>0</v>
      </c>
      <c r="Z57" s="116">
        <v>0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1</v>
      </c>
      <c r="W58" s="116">
        <v>0</v>
      </c>
      <c r="X58" s="116">
        <v>0</v>
      </c>
      <c r="Y58" s="116">
        <v>6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6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4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210</v>
      </c>
      <c r="W61" s="116">
        <v>325</v>
      </c>
      <c r="X61" s="116">
        <v>290</v>
      </c>
      <c r="Y61" s="116">
        <v>343</v>
      </c>
      <c r="Z61" s="116">
        <v>397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3</v>
      </c>
      <c r="X64" s="116">
        <v>6</v>
      </c>
      <c r="Y64" s="116">
        <v>4</v>
      </c>
      <c r="Z64" s="116">
        <v>0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Central Desert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7</v>
      </c>
      <c r="W65" s="116">
        <v>6</v>
      </c>
      <c r="X65" s="116">
        <v>12</v>
      </c>
      <c r="Y65" s="116">
        <v>10</v>
      </c>
      <c r="Z65" s="116">
        <v>14</v>
      </c>
    </row>
    <row r="66" spans="1:26" x14ac:dyDescent="0.25">
      <c r="S66" s="119" t="s">
        <v>40</v>
      </c>
      <c r="T66" s="119"/>
      <c r="U66" s="116"/>
      <c r="V66" s="116">
        <v>34</v>
      </c>
      <c r="W66" s="116">
        <v>36</v>
      </c>
      <c r="X66" s="116">
        <v>29</v>
      </c>
      <c r="Y66" s="116">
        <v>32</v>
      </c>
      <c r="Z66" s="116">
        <v>35</v>
      </c>
    </row>
    <row r="67" spans="1:26" x14ac:dyDescent="0.25">
      <c r="S67" s="119" t="s">
        <v>41</v>
      </c>
      <c r="T67" s="119"/>
      <c r="U67" s="116"/>
      <c r="V67" s="116">
        <v>32</v>
      </c>
      <c r="W67" s="116">
        <v>44</v>
      </c>
      <c r="X67" s="116">
        <v>53</v>
      </c>
      <c r="Y67" s="116">
        <v>45</v>
      </c>
      <c r="Z67" s="116">
        <v>60</v>
      </c>
    </row>
    <row r="68" spans="1:26" x14ac:dyDescent="0.25">
      <c r="S68" s="119" t="s">
        <v>42</v>
      </c>
      <c r="T68" s="119"/>
      <c r="U68" s="116"/>
      <c r="V68" s="116">
        <v>35</v>
      </c>
      <c r="W68" s="116">
        <v>53</v>
      </c>
      <c r="X68" s="116">
        <v>36</v>
      </c>
      <c r="Y68" s="116">
        <v>39</v>
      </c>
      <c r="Z68" s="116">
        <v>51</v>
      </c>
    </row>
    <row r="69" spans="1:26" x14ac:dyDescent="0.25">
      <c r="S69" s="119" t="s">
        <v>43</v>
      </c>
      <c r="T69" s="119"/>
      <c r="U69" s="116"/>
      <c r="V69" s="116">
        <v>15</v>
      </c>
      <c r="W69" s="116">
        <v>35</v>
      </c>
      <c r="X69" s="116">
        <v>39</v>
      </c>
      <c r="Y69" s="116">
        <v>33</v>
      </c>
      <c r="Z69" s="116">
        <v>52</v>
      </c>
    </row>
    <row r="70" spans="1:26" x14ac:dyDescent="0.25">
      <c r="S70" s="119" t="s">
        <v>44</v>
      </c>
      <c r="T70" s="119"/>
      <c r="U70" s="116"/>
      <c r="V70" s="116">
        <v>27</v>
      </c>
      <c r="W70" s="116">
        <v>32</v>
      </c>
      <c r="X70" s="116">
        <v>22</v>
      </c>
      <c r="Y70" s="116">
        <v>53</v>
      </c>
      <c r="Z70" s="116">
        <v>37</v>
      </c>
    </row>
    <row r="71" spans="1:26" x14ac:dyDescent="0.25">
      <c r="S71" s="119" t="s">
        <v>45</v>
      </c>
      <c r="T71" s="119"/>
      <c r="U71" s="116"/>
      <c r="V71" s="116">
        <v>21</v>
      </c>
      <c r="W71" s="116">
        <v>34</v>
      </c>
      <c r="X71" s="116">
        <v>36</v>
      </c>
      <c r="Y71" s="116">
        <v>33</v>
      </c>
      <c r="Z71" s="116">
        <v>41</v>
      </c>
    </row>
    <row r="72" spans="1:26" x14ac:dyDescent="0.25">
      <c r="S72" s="119" t="s">
        <v>46</v>
      </c>
      <c r="T72" s="119"/>
      <c r="U72" s="116"/>
      <c r="V72" s="116">
        <v>27</v>
      </c>
      <c r="W72" s="116">
        <v>27</v>
      </c>
      <c r="X72" s="116">
        <v>32</v>
      </c>
      <c r="Y72" s="116">
        <v>44</v>
      </c>
      <c r="Z72" s="116">
        <v>58</v>
      </c>
    </row>
    <row r="73" spans="1:26" x14ac:dyDescent="0.25">
      <c r="S73" s="119" t="s">
        <v>47</v>
      </c>
      <c r="T73" s="119"/>
      <c r="U73" s="116"/>
      <c r="V73" s="116">
        <v>11</v>
      </c>
      <c r="W73" s="116">
        <v>20</v>
      </c>
      <c r="X73" s="116">
        <v>28</v>
      </c>
      <c r="Y73" s="116">
        <v>32</v>
      </c>
      <c r="Z73" s="116">
        <v>32</v>
      </c>
    </row>
    <row r="74" spans="1:26" x14ac:dyDescent="0.25">
      <c r="S74" s="119" t="s">
        <v>48</v>
      </c>
      <c r="T74" s="119"/>
      <c r="U74" s="116"/>
      <c r="V74" s="116">
        <v>8</v>
      </c>
      <c r="W74" s="116">
        <v>15</v>
      </c>
      <c r="X74" s="116">
        <v>20</v>
      </c>
      <c r="Y74" s="116">
        <v>16</v>
      </c>
      <c r="Z74" s="116">
        <v>26</v>
      </c>
    </row>
    <row r="75" spans="1:26" x14ac:dyDescent="0.25">
      <c r="S75" s="119" t="s">
        <v>49</v>
      </c>
      <c r="T75" s="119"/>
      <c r="U75" s="116"/>
      <c r="V75" s="116">
        <v>0</v>
      </c>
      <c r="W75" s="116">
        <v>10</v>
      </c>
      <c r="X75" s="116">
        <v>9</v>
      </c>
      <c r="Y75" s="116">
        <v>4</v>
      </c>
      <c r="Z75" s="116">
        <v>7</v>
      </c>
    </row>
    <row r="76" spans="1:26" x14ac:dyDescent="0.25">
      <c r="S76" s="119" t="s">
        <v>50</v>
      </c>
      <c r="T76" s="119"/>
      <c r="U76" s="116"/>
      <c r="V76" s="116">
        <v>0</v>
      </c>
      <c r="W76" s="116">
        <v>5</v>
      </c>
      <c r="X76" s="116">
        <v>7</v>
      </c>
      <c r="Y76" s="116">
        <v>19</v>
      </c>
      <c r="Z76" s="116">
        <v>4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207</v>
      </c>
      <c r="W80" s="116">
        <v>322</v>
      </c>
      <c r="X80" s="116">
        <v>321</v>
      </c>
      <c r="Y80" s="116">
        <v>375</v>
      </c>
      <c r="Z80" s="116">
        <v>402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Central Desert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13</v>
      </c>
      <c r="W83" s="116">
        <v>15</v>
      </c>
      <c r="X83" s="116">
        <v>16</v>
      </c>
      <c r="Y83" s="116">
        <v>25</v>
      </c>
      <c r="Z83" s="116">
        <v>22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13</v>
      </c>
      <c r="W84" s="116">
        <v>22</v>
      </c>
      <c r="X84" s="116">
        <v>25</v>
      </c>
      <c r="Y84" s="116">
        <v>28</v>
      </c>
      <c r="Z84" s="116">
        <v>38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10</v>
      </c>
      <c r="W85" s="116">
        <v>12</v>
      </c>
      <c r="X85" s="116">
        <v>8</v>
      </c>
      <c r="Y85" s="116">
        <v>7</v>
      </c>
      <c r="Z85" s="116">
        <v>13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795</v>
      </c>
      <c r="D86" s="100">
        <f t="shared" ref="D86:D91" si="4">AD4</f>
        <v>0.11188811188811187</v>
      </c>
      <c r="E86" s="101">
        <f t="shared" ref="E86:E91" si="5">AD4</f>
        <v>0.11188811188811187</v>
      </c>
      <c r="F86" s="100">
        <f t="shared" ref="F86:F91" si="6">AF4</f>
        <v>0.92028985507246386</v>
      </c>
      <c r="G86" s="101">
        <f t="shared" ref="G86:G91" si="7">AF4</f>
        <v>0.92028985507246386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37</v>
      </c>
      <c r="W86" s="116">
        <v>40</v>
      </c>
      <c r="X86" s="116">
        <v>46</v>
      </c>
      <c r="Y86" s="116">
        <v>65</v>
      </c>
      <c r="Z86" s="116">
        <v>55</v>
      </c>
    </row>
    <row r="87" spans="1:30" ht="15" customHeight="1" x14ac:dyDescent="0.25">
      <c r="A87" s="102" t="s">
        <v>4</v>
      </c>
      <c r="B87" s="51"/>
      <c r="C87" s="62" t="str">
        <f t="shared" si="3"/>
        <v>399</v>
      </c>
      <c r="D87" s="100">
        <f t="shared" si="4"/>
        <v>0.17008797653958951</v>
      </c>
      <c r="E87" s="101">
        <f t="shared" si="5"/>
        <v>0.17008797653958951</v>
      </c>
      <c r="F87" s="100">
        <f t="shared" si="6"/>
        <v>0.92753623188405787</v>
      </c>
      <c r="G87" s="101">
        <f t="shared" si="7"/>
        <v>0.92753623188405787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0</v>
      </c>
      <c r="W87" s="116">
        <v>5</v>
      </c>
      <c r="X87" s="116">
        <v>7</v>
      </c>
      <c r="Y87" s="116">
        <v>6</v>
      </c>
      <c r="Z87" s="116">
        <v>7</v>
      </c>
    </row>
    <row r="88" spans="1:30" ht="15" customHeight="1" x14ac:dyDescent="0.25">
      <c r="A88" s="102" t="s">
        <v>5</v>
      </c>
      <c r="B88" s="51"/>
      <c r="C88" s="62" t="str">
        <f t="shared" si="3"/>
        <v>402</v>
      </c>
      <c r="D88" s="100">
        <f t="shared" si="4"/>
        <v>8.0645161290322509E-2</v>
      </c>
      <c r="E88" s="101">
        <f t="shared" si="5"/>
        <v>8.0645161290322509E-2</v>
      </c>
      <c r="F88" s="100">
        <f t="shared" si="6"/>
        <v>0.88732394366197176</v>
      </c>
      <c r="G88" s="101">
        <f t="shared" si="7"/>
        <v>0.88732394366197176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0</v>
      </c>
      <c r="W88" s="116">
        <v>11</v>
      </c>
      <c r="X88" s="116">
        <v>6</v>
      </c>
      <c r="Y88" s="116">
        <v>8</v>
      </c>
      <c r="Z88" s="116">
        <v>11</v>
      </c>
    </row>
    <row r="89" spans="1:30" ht="15" customHeight="1" x14ac:dyDescent="0.25">
      <c r="A89" s="51" t="s">
        <v>6</v>
      </c>
      <c r="B89" s="51"/>
      <c r="C89" s="62" t="str">
        <f t="shared" si="3"/>
        <v>538</v>
      </c>
      <c r="D89" s="100">
        <f t="shared" si="4"/>
        <v>0.10245901639344268</v>
      </c>
      <c r="E89" s="101">
        <f t="shared" si="5"/>
        <v>0.10245901639344268</v>
      </c>
      <c r="F89" s="100">
        <f t="shared" si="6"/>
        <v>0.98523985239852396</v>
      </c>
      <c r="G89" s="101">
        <f t="shared" si="7"/>
        <v>0.98523985239852396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0</v>
      </c>
      <c r="W89" s="116">
        <v>3</v>
      </c>
      <c r="X89" s="116">
        <v>9</v>
      </c>
      <c r="Y89" s="116">
        <v>7</v>
      </c>
      <c r="Z89" s="116">
        <v>14</v>
      </c>
    </row>
    <row r="90" spans="1:30" ht="15" customHeight="1" x14ac:dyDescent="0.25">
      <c r="A90" s="51" t="s">
        <v>100</v>
      </c>
      <c r="B90" s="51"/>
      <c r="C90" s="62" t="str">
        <f t="shared" si="3"/>
        <v>$22,235</v>
      </c>
      <c r="D90" s="100">
        <f t="shared" si="4"/>
        <v>-0.20507659582074611</v>
      </c>
      <c r="E90" s="101">
        <f t="shared" si="5"/>
        <v>-0.20507659582074611</v>
      </c>
      <c r="F90" s="100">
        <f t="shared" si="6"/>
        <v>-0.3106433111145559</v>
      </c>
      <c r="G90" s="101">
        <f t="shared" si="7"/>
        <v>-0.3106433111145559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19</v>
      </c>
      <c r="W90" s="116">
        <v>23</v>
      </c>
      <c r="X90" s="116">
        <v>19</v>
      </c>
      <c r="Y90" s="116">
        <v>18</v>
      </c>
      <c r="Z90" s="116">
        <v>29</v>
      </c>
    </row>
    <row r="91" spans="1:30" ht="15" customHeight="1" x14ac:dyDescent="0.25">
      <c r="A91" s="51" t="s">
        <v>7</v>
      </c>
      <c r="B91" s="51"/>
      <c r="C91" s="62" t="str">
        <f t="shared" si="3"/>
        <v>$21.7 mil</v>
      </c>
      <c r="D91" s="100">
        <f t="shared" si="4"/>
        <v>3.6940900959150813E-2</v>
      </c>
      <c r="E91" s="101">
        <f t="shared" si="5"/>
        <v>3.6940900959150813E-2</v>
      </c>
      <c r="F91" s="100">
        <f t="shared" si="6"/>
        <v>0.77661705642938417</v>
      </c>
      <c r="G91" s="101">
        <f t="shared" si="7"/>
        <v>0.77661705642938417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137</v>
      </c>
      <c r="W91" s="116">
        <v>208</v>
      </c>
      <c r="X91" s="116">
        <v>209</v>
      </c>
      <c r="Y91" s="116">
        <v>239</v>
      </c>
      <c r="Z91" s="116">
        <v>263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13</v>
      </c>
      <c r="W93" s="116">
        <v>16</v>
      </c>
      <c r="X93" s="116">
        <v>15</v>
      </c>
      <c r="Y93" s="116">
        <v>27</v>
      </c>
      <c r="Z93" s="116">
        <v>24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29</v>
      </c>
      <c r="W94" s="116">
        <v>52</v>
      </c>
      <c r="X94" s="116">
        <v>53</v>
      </c>
      <c r="Y94" s="116">
        <v>54</v>
      </c>
      <c r="Z94" s="116">
        <v>56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0</v>
      </c>
      <c r="W95" s="116">
        <v>0</v>
      </c>
      <c r="X95" s="116">
        <v>0</v>
      </c>
      <c r="Y95" s="116">
        <v>0</v>
      </c>
      <c r="Z95" s="116">
        <v>0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33</v>
      </c>
      <c r="W96" s="116">
        <v>43</v>
      </c>
      <c r="X96" s="116">
        <v>60</v>
      </c>
      <c r="Y96" s="116">
        <v>67</v>
      </c>
      <c r="Z96" s="116">
        <v>68</v>
      </c>
    </row>
    <row r="97" spans="1:32" ht="15" customHeight="1" x14ac:dyDescent="0.25">
      <c r="S97" s="119" t="s">
        <v>132</v>
      </c>
      <c r="T97" s="119"/>
      <c r="U97" s="116"/>
      <c r="V97" s="116">
        <v>6</v>
      </c>
      <c r="W97" s="116">
        <v>18</v>
      </c>
      <c r="X97" s="116">
        <v>22</v>
      </c>
      <c r="Y97" s="116">
        <v>19</v>
      </c>
      <c r="Z97" s="116">
        <v>26</v>
      </c>
    </row>
    <row r="98" spans="1:32" ht="15" customHeight="1" x14ac:dyDescent="0.25">
      <c r="S98" s="119" t="s">
        <v>133</v>
      </c>
      <c r="T98" s="119"/>
      <c r="U98" s="116"/>
      <c r="V98" s="116">
        <v>0</v>
      </c>
      <c r="W98" s="116">
        <v>7</v>
      </c>
      <c r="X98" s="116">
        <v>10</v>
      </c>
      <c r="Y98" s="116">
        <v>5</v>
      </c>
      <c r="Z98" s="116">
        <v>4</v>
      </c>
    </row>
    <row r="99" spans="1:32" ht="15" customHeight="1" x14ac:dyDescent="0.25">
      <c r="S99" s="119" t="s">
        <v>134</v>
      </c>
      <c r="T99" s="119"/>
      <c r="U99" s="116"/>
      <c r="V99" s="116">
        <v>0</v>
      </c>
      <c r="W99" s="116">
        <v>0</v>
      </c>
      <c r="X99" s="116">
        <v>0</v>
      </c>
      <c r="Y99" s="116">
        <v>0</v>
      </c>
      <c r="Z99" s="116">
        <v>3</v>
      </c>
    </row>
    <row r="100" spans="1:32" ht="15" customHeight="1" x14ac:dyDescent="0.25">
      <c r="S100" s="119" t="s">
        <v>59</v>
      </c>
      <c r="T100" s="119"/>
      <c r="U100" s="116"/>
      <c r="V100" s="116">
        <v>4</v>
      </c>
      <c r="W100" s="116">
        <v>7</v>
      </c>
      <c r="X100" s="116">
        <v>8</v>
      </c>
      <c r="Y100" s="116">
        <v>12</v>
      </c>
      <c r="Z100" s="116">
        <v>15</v>
      </c>
    </row>
    <row r="101" spans="1:32" x14ac:dyDescent="0.25">
      <c r="A101" s="19"/>
      <c r="S101" s="122" t="s">
        <v>54</v>
      </c>
      <c r="T101" s="122"/>
      <c r="U101" s="116"/>
      <c r="V101" s="116">
        <v>137</v>
      </c>
      <c r="W101" s="116">
        <v>198</v>
      </c>
      <c r="X101" s="116">
        <v>219</v>
      </c>
      <c r="Y101" s="116">
        <v>247</v>
      </c>
      <c r="Z101" s="116">
        <v>274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188</v>
      </c>
      <c r="W104" s="116">
        <v>315</v>
      </c>
      <c r="X104" s="116">
        <v>276</v>
      </c>
      <c r="Y104" s="116">
        <v>312</v>
      </c>
      <c r="Z104" s="116">
        <v>390</v>
      </c>
      <c r="AB104" s="113" t="str">
        <f>TEXT(Z104,"###,###")</f>
        <v>390</v>
      </c>
      <c r="AD104" s="134">
        <f>Z104/($Z$4)*100</f>
        <v>49.056603773584904</v>
      </c>
      <c r="AF104" s="113"/>
    </row>
    <row r="105" spans="1:32" x14ac:dyDescent="0.25">
      <c r="S105" s="119" t="s">
        <v>18</v>
      </c>
      <c r="T105" s="119"/>
      <c r="U105" s="116"/>
      <c r="V105" s="116">
        <v>222</v>
      </c>
      <c r="W105" s="116">
        <v>282</v>
      </c>
      <c r="X105" s="116">
        <v>264</v>
      </c>
      <c r="Y105" s="116">
        <v>374</v>
      </c>
      <c r="Z105" s="116">
        <v>370</v>
      </c>
      <c r="AB105" s="113" t="str">
        <f>TEXT(Z105,"###,###")</f>
        <v>370</v>
      </c>
      <c r="AD105" s="134">
        <f>Z105/($Z$4)*100</f>
        <v>46.540880503144656</v>
      </c>
      <c r="AF105" s="113"/>
    </row>
    <row r="106" spans="1:32" x14ac:dyDescent="0.25">
      <c r="S106" s="122" t="s">
        <v>54</v>
      </c>
      <c r="T106" s="122"/>
      <c r="U106" s="124"/>
      <c r="V106" s="124">
        <v>410</v>
      </c>
      <c r="W106" s="124">
        <v>597</v>
      </c>
      <c r="X106" s="124">
        <v>540</v>
      </c>
      <c r="Y106" s="124">
        <v>686</v>
      </c>
      <c r="Z106" s="124">
        <v>760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37</v>
      </c>
      <c r="W108" s="116">
        <v>49</v>
      </c>
      <c r="X108" s="116">
        <v>45</v>
      </c>
      <c r="Y108" s="116">
        <v>30</v>
      </c>
      <c r="Z108" s="116">
        <v>25</v>
      </c>
      <c r="AB108" s="113" t="str">
        <f>TEXT(Z108,"###,###")</f>
        <v>25</v>
      </c>
      <c r="AD108" s="134">
        <f>Z108/($Z$4)*100</f>
        <v>3.1446540880503147</v>
      </c>
      <c r="AF108" s="113"/>
    </row>
    <row r="109" spans="1:32" x14ac:dyDescent="0.25">
      <c r="S109" s="119" t="s">
        <v>21</v>
      </c>
      <c r="T109" s="119"/>
      <c r="U109" s="116"/>
      <c r="V109" s="116">
        <v>48</v>
      </c>
      <c r="W109" s="116">
        <v>78</v>
      </c>
      <c r="X109" s="116">
        <v>68</v>
      </c>
      <c r="Y109" s="116">
        <v>108</v>
      </c>
      <c r="Z109" s="116">
        <v>139</v>
      </c>
      <c r="AB109" s="113" t="str">
        <f>TEXT(Z109,"###,###")</f>
        <v>139</v>
      </c>
      <c r="AD109" s="134">
        <f>Z109/($Z$4)*100</f>
        <v>17.484276729559749</v>
      </c>
      <c r="AF109" s="113"/>
    </row>
    <row r="110" spans="1:32" x14ac:dyDescent="0.25">
      <c r="S110" s="119" t="s">
        <v>22</v>
      </c>
      <c r="T110" s="119"/>
      <c r="U110" s="116"/>
      <c r="V110" s="116">
        <v>165</v>
      </c>
      <c r="W110" s="116">
        <v>236</v>
      </c>
      <c r="X110" s="116">
        <v>198</v>
      </c>
      <c r="Y110" s="116">
        <v>228</v>
      </c>
      <c r="Z110" s="116">
        <v>369</v>
      </c>
      <c r="AB110" s="113" t="str">
        <f>TEXT(Z110,"###,###")</f>
        <v>369</v>
      </c>
      <c r="AD110" s="134">
        <f>Z110/($Z$4)*100</f>
        <v>46.415094339622641</v>
      </c>
      <c r="AF110" s="113"/>
    </row>
    <row r="111" spans="1:32" x14ac:dyDescent="0.25">
      <c r="S111" s="119" t="s">
        <v>23</v>
      </c>
      <c r="T111" s="119"/>
      <c r="U111" s="116"/>
      <c r="V111" s="116">
        <v>143</v>
      </c>
      <c r="W111" s="116">
        <v>234</v>
      </c>
      <c r="X111" s="116">
        <v>227</v>
      </c>
      <c r="Y111" s="116">
        <v>318</v>
      </c>
      <c r="Z111" s="116">
        <v>233</v>
      </c>
      <c r="AB111" s="113" t="str">
        <f>TEXT(Z111,"###,###")</f>
        <v>233</v>
      </c>
      <c r="AD111" s="134">
        <f>Z111/($Z$4)*100</f>
        <v>29.308176100628931</v>
      </c>
      <c r="AF111" s="113"/>
    </row>
    <row r="112" spans="1:32" x14ac:dyDescent="0.25">
      <c r="S112" s="122" t="s">
        <v>54</v>
      </c>
      <c r="T112" s="122"/>
      <c r="U112" s="116"/>
      <c r="V112" s="116">
        <v>419</v>
      </c>
      <c r="W112" s="116">
        <v>647</v>
      </c>
      <c r="X112" s="116">
        <v>612</v>
      </c>
      <c r="Y112" s="116">
        <v>713</v>
      </c>
      <c r="Z112" s="116">
        <v>799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40.65</v>
      </c>
      <c r="W118" s="135">
        <v>39.14</v>
      </c>
      <c r="X118" s="135">
        <v>39.5</v>
      </c>
      <c r="Y118" s="135">
        <v>40.49</v>
      </c>
      <c r="Z118" s="135">
        <v>40.200000000000003</v>
      </c>
      <c r="AB118" s="113" t="str">
        <f>TEXT(Z118,"##.0")</f>
        <v>40.2</v>
      </c>
    </row>
    <row r="120" spans="19:32" x14ac:dyDescent="0.25">
      <c r="S120" s="105" t="s">
        <v>102</v>
      </c>
      <c r="T120" s="116"/>
      <c r="U120" s="116"/>
      <c r="V120" s="116">
        <v>258</v>
      </c>
      <c r="W120" s="116">
        <v>388</v>
      </c>
      <c r="X120" s="116">
        <v>412</v>
      </c>
      <c r="Y120" s="116">
        <v>468</v>
      </c>
      <c r="Z120" s="116">
        <v>524</v>
      </c>
      <c r="AB120" s="113" t="str">
        <f>TEXT(Z120,"###,###")</f>
        <v>524</v>
      </c>
    </row>
    <row r="121" spans="19:32" x14ac:dyDescent="0.25">
      <c r="S121" s="105" t="s">
        <v>103</v>
      </c>
      <c r="T121" s="116"/>
      <c r="U121" s="116"/>
      <c r="V121" s="116">
        <v>7</v>
      </c>
      <c r="W121" s="116">
        <v>5</v>
      </c>
      <c r="X121" s="116">
        <v>3</v>
      </c>
      <c r="Y121" s="116">
        <v>3</v>
      </c>
      <c r="Z121" s="116">
        <v>3</v>
      </c>
      <c r="AB121" s="113" t="str">
        <f>TEXT(Z121,"###,###")</f>
        <v>3</v>
      </c>
    </row>
    <row r="122" spans="19:32" x14ac:dyDescent="0.25">
      <c r="S122" s="105" t="s">
        <v>104</v>
      </c>
      <c r="T122" s="116"/>
      <c r="U122" s="116"/>
      <c r="V122" s="116">
        <v>11</v>
      </c>
      <c r="W122" s="116">
        <v>13</v>
      </c>
      <c r="X122" s="116">
        <v>7</v>
      </c>
      <c r="Y122" s="116">
        <v>13</v>
      </c>
      <c r="Z122" s="116">
        <v>10</v>
      </c>
      <c r="AB122" s="113" t="str">
        <f>TEXT(Z122,"###,###")</f>
        <v>10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269</v>
      </c>
      <c r="W124" s="116">
        <v>401</v>
      </c>
      <c r="X124" s="116">
        <v>419</v>
      </c>
      <c r="Y124" s="116">
        <v>481</v>
      </c>
      <c r="Z124" s="116">
        <v>534</v>
      </c>
      <c r="AB124" s="113" t="str">
        <f>TEXT(Z124,"###,###")</f>
        <v>534</v>
      </c>
      <c r="AD124" s="131">
        <f>Z124/$Z$7*100</f>
        <v>99.25650557620817</v>
      </c>
    </row>
    <row r="125" spans="19:32" x14ac:dyDescent="0.25">
      <c r="S125" s="105" t="s">
        <v>106</v>
      </c>
      <c r="T125" s="116"/>
      <c r="U125" s="116"/>
      <c r="V125" s="116">
        <v>18</v>
      </c>
      <c r="W125" s="116">
        <v>18</v>
      </c>
      <c r="X125" s="116">
        <v>10</v>
      </c>
      <c r="Y125" s="116">
        <v>16</v>
      </c>
      <c r="Z125" s="116">
        <v>13</v>
      </c>
      <c r="AB125" s="113" t="str">
        <f>TEXT(Z125,"###,###")</f>
        <v>13</v>
      </c>
      <c r="AD125" s="131">
        <f>Z125/$Z$7*100</f>
        <v>2.4163568773234201</v>
      </c>
    </row>
    <row r="127" spans="19:32" x14ac:dyDescent="0.25">
      <c r="S127" s="105" t="s">
        <v>107</v>
      </c>
      <c r="T127" s="116"/>
      <c r="U127" s="116"/>
      <c r="V127" s="116">
        <v>132</v>
      </c>
      <c r="W127" s="116">
        <v>208</v>
      </c>
      <c r="X127" s="116">
        <v>204</v>
      </c>
      <c r="Y127" s="116">
        <v>237</v>
      </c>
      <c r="Z127" s="116">
        <v>266</v>
      </c>
      <c r="AB127" s="113" t="str">
        <f>TEXT(Z127,"###,###")</f>
        <v>266</v>
      </c>
      <c r="AD127" s="131">
        <f>Z127/$Z$7*100</f>
        <v>49.442379182156131</v>
      </c>
    </row>
    <row r="128" spans="19:32" x14ac:dyDescent="0.25">
      <c r="S128" s="105" t="s">
        <v>108</v>
      </c>
      <c r="T128" s="116"/>
      <c r="U128" s="116"/>
      <c r="V128" s="116">
        <v>140</v>
      </c>
      <c r="W128" s="116">
        <v>198</v>
      </c>
      <c r="X128" s="116">
        <v>222</v>
      </c>
      <c r="Y128" s="116">
        <v>249</v>
      </c>
      <c r="Z128" s="116">
        <v>275</v>
      </c>
      <c r="AB128" s="113" t="str">
        <f>TEXT(Z128,"###,###")</f>
        <v>275</v>
      </c>
      <c r="AD128" s="131">
        <f>Z128/$Z$7*100</f>
        <v>51.115241635687738</v>
      </c>
    </row>
    <row r="130" spans="19:32" x14ac:dyDescent="0.25">
      <c r="S130" s="105" t="s">
        <v>161</v>
      </c>
      <c r="T130" s="131">
        <v>97.39776951672863</v>
      </c>
    </row>
    <row r="131" spans="19:32" x14ac:dyDescent="0.25">
      <c r="S131" s="105" t="s">
        <v>162</v>
      </c>
      <c r="T131" s="131">
        <v>0.55762081784386619</v>
      </c>
    </row>
    <row r="132" spans="19:32" x14ac:dyDescent="0.25">
      <c r="S132" s="105" t="s">
        <v>163</v>
      </c>
      <c r="T132" s="131">
        <v>1.8587360594795539</v>
      </c>
    </row>
    <row r="133" spans="19:32" x14ac:dyDescent="0.25"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</row>
    <row r="134" spans="19:32" x14ac:dyDescent="0.25"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</row>
    <row r="135" spans="19:32" x14ac:dyDescent="0.25"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</row>
    <row r="136" spans="19:32" x14ac:dyDescent="0.25"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053E827-0391-4298-AAF3-39FBCC21403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242AEA91-AC9A-4E21-BC31-FFD24C366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EB8331E9-A0ED-4AB6-9684-2D48C088DF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D1C5D66-7893-43AB-94C0-57ECD705DF5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7FB5-1801-4834-9BCD-DEF0B19121AF}">
  <sheetPr codeName="Sheet6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113</v>
      </c>
      <c r="T1" s="103"/>
      <c r="U1" s="103"/>
      <c r="V1" s="103"/>
      <c r="W1" s="103"/>
      <c r="X1" s="103"/>
      <c r="Y1" s="104" t="s">
        <v>143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113</v>
      </c>
      <c r="Y3" s="109" t="s">
        <v>143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13.5 Coomalie,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711</v>
      </c>
      <c r="W4" s="112">
        <v>711</v>
      </c>
      <c r="X4" s="112">
        <v>1018</v>
      </c>
      <c r="Y4" s="112">
        <v>760</v>
      </c>
      <c r="Z4" s="112">
        <v>988</v>
      </c>
      <c r="AB4" s="113" t="str">
        <f>TEXT(Z4,"###,###")</f>
        <v>988</v>
      </c>
      <c r="AD4" s="114">
        <f>Z4/Y4-1</f>
        <v>0.30000000000000004</v>
      </c>
      <c r="AF4" s="114">
        <f>Z4/V4-1</f>
        <v>0.38959212376933894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389</v>
      </c>
      <c r="W5" s="112">
        <v>407</v>
      </c>
      <c r="X5" s="112">
        <v>596</v>
      </c>
      <c r="Y5" s="112">
        <v>383</v>
      </c>
      <c r="Z5" s="112">
        <v>512</v>
      </c>
      <c r="AB5" s="113" t="str">
        <f>TEXT(Z5,"###,###")</f>
        <v>512</v>
      </c>
      <c r="AD5" s="114">
        <f t="shared" ref="AD5:AD9" si="0">Z5/Y5-1</f>
        <v>0.33681462140992169</v>
      </c>
      <c r="AF5" s="114">
        <f t="shared" ref="AF5:AF9" si="1">Z5/V5-1</f>
        <v>0.31619537275064258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323</v>
      </c>
      <c r="W6" s="112">
        <v>304</v>
      </c>
      <c r="X6" s="112">
        <v>419</v>
      </c>
      <c r="Y6" s="112">
        <v>376</v>
      </c>
      <c r="Z6" s="112">
        <v>471</v>
      </c>
      <c r="AB6" s="113" t="str">
        <f>TEXT(Z6,"###,###")</f>
        <v>471</v>
      </c>
      <c r="AD6" s="114">
        <f t="shared" si="0"/>
        <v>0.25265957446808507</v>
      </c>
      <c r="AF6" s="114">
        <f t="shared" si="1"/>
        <v>0.45820433436532504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462</v>
      </c>
      <c r="W7" s="112">
        <v>475</v>
      </c>
      <c r="X7" s="112">
        <v>675</v>
      </c>
      <c r="Y7" s="112">
        <v>508</v>
      </c>
      <c r="Z7" s="112">
        <v>662</v>
      </c>
      <c r="AB7" s="113" t="str">
        <f>TEXT(Z7,"###,###")</f>
        <v>662</v>
      </c>
      <c r="AD7" s="114">
        <f t="shared" si="0"/>
        <v>0.3031496062992125</v>
      </c>
      <c r="AF7" s="114">
        <f t="shared" si="1"/>
        <v>0.4329004329004329</v>
      </c>
    </row>
    <row r="8" spans="1:32" ht="17.25" customHeight="1" x14ac:dyDescent="0.25">
      <c r="A8" s="68" t="s">
        <v>13</v>
      </c>
      <c r="B8" s="69"/>
      <c r="C8" s="31"/>
      <c r="D8" s="70" t="str">
        <f>AB4</f>
        <v>988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662</v>
      </c>
      <c r="P8" s="71"/>
      <c r="S8" s="111" t="s">
        <v>86</v>
      </c>
      <c r="T8" s="112"/>
      <c r="U8" s="112"/>
      <c r="V8" s="112">
        <v>43007.5</v>
      </c>
      <c r="W8" s="112">
        <v>45746.67</v>
      </c>
      <c r="X8" s="112">
        <v>45951.48</v>
      </c>
      <c r="Y8" s="112">
        <v>44529.98</v>
      </c>
      <c r="Z8" s="112">
        <v>39653.03</v>
      </c>
      <c r="AB8" s="113" t="str">
        <f>TEXT(Z8,"$###,###")</f>
        <v>$39,653</v>
      </c>
      <c r="AD8" s="114">
        <f t="shared" si="0"/>
        <v>-0.10952059713478435</v>
      </c>
      <c r="AF8" s="114">
        <f t="shared" si="1"/>
        <v>-7.7997326047782423E-2</v>
      </c>
    </row>
    <row r="9" spans="1:32" x14ac:dyDescent="0.25">
      <c r="A9" s="32" t="s">
        <v>15</v>
      </c>
      <c r="B9" s="75"/>
      <c r="C9" s="76"/>
      <c r="D9" s="77">
        <f>AD104</f>
        <v>65.991902834008101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52.567975830815705</v>
      </c>
      <c r="P9" s="78" t="s">
        <v>87</v>
      </c>
      <c r="S9" s="111" t="s">
        <v>7</v>
      </c>
      <c r="T9" s="112"/>
      <c r="U9" s="112"/>
      <c r="V9" s="112">
        <v>21469052</v>
      </c>
      <c r="W9" s="112">
        <v>23509627</v>
      </c>
      <c r="X9" s="112">
        <v>32575155</v>
      </c>
      <c r="Y9" s="112">
        <v>26344582</v>
      </c>
      <c r="Z9" s="112">
        <v>32903158</v>
      </c>
      <c r="AB9" s="113" t="str">
        <f>TEXT(Z9/1000000,"$#,###.0")&amp;" mil"</f>
        <v>$32.9 mil</v>
      </c>
      <c r="AD9" s="114">
        <f t="shared" si="0"/>
        <v>0.24895350398803062</v>
      </c>
      <c r="AF9" s="114">
        <f t="shared" si="1"/>
        <v>0.53258550959772233</v>
      </c>
    </row>
    <row r="10" spans="1:32" x14ac:dyDescent="0.25">
      <c r="A10" s="32" t="s">
        <v>18</v>
      </c>
      <c r="B10" s="75"/>
      <c r="C10" s="76"/>
      <c r="D10" s="77">
        <f>AD105</f>
        <v>26.012145748987852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46.82779456193353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83.081570996978854</v>
      </c>
      <c r="P11" s="78" t="s">
        <v>87</v>
      </c>
      <c r="S11" s="111" t="s">
        <v>30</v>
      </c>
      <c r="T11" s="116"/>
      <c r="U11" s="116"/>
      <c r="V11" s="116">
        <v>635</v>
      </c>
      <c r="W11" s="116">
        <v>648</v>
      </c>
      <c r="X11" s="116">
        <v>907</v>
      </c>
      <c r="Y11" s="116">
        <v>677</v>
      </c>
      <c r="Z11" s="116">
        <v>869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7.7039274924471295</v>
      </c>
      <c r="P12" s="78" t="s">
        <v>87</v>
      </c>
      <c r="S12" s="111" t="s">
        <v>31</v>
      </c>
      <c r="T12" s="116"/>
      <c r="U12" s="116"/>
      <c r="V12" s="116">
        <v>79</v>
      </c>
      <c r="W12" s="116">
        <v>63</v>
      </c>
      <c r="X12" s="116">
        <v>109</v>
      </c>
      <c r="Y12" s="116">
        <v>79</v>
      </c>
      <c r="Z12" s="116">
        <v>112</v>
      </c>
    </row>
    <row r="13" spans="1:32" ht="15" customHeight="1" x14ac:dyDescent="0.25">
      <c r="A13" s="32" t="s">
        <v>20</v>
      </c>
      <c r="B13" s="76"/>
      <c r="C13" s="76"/>
      <c r="D13" s="77">
        <f>AD108</f>
        <v>15.789473684210526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9.2145015105740171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19.838056680161944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45.7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27.732793522267208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20.423600605143722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73</v>
      </c>
      <c r="Z15" s="116">
        <v>105</v>
      </c>
      <c r="AB15" s="121">
        <f t="shared" ref="AB15:AB34" si="2">IF(Z15="np",0,Z15/$Z$34)</f>
        <v>0.10638297872340426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28.238866396761132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79.576399394856281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20</v>
      </c>
      <c r="Z16" s="116">
        <v>28</v>
      </c>
      <c r="AB16" s="121">
        <f t="shared" si="2"/>
        <v>2.8368794326241134E-2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14</v>
      </c>
      <c r="Z17" s="116">
        <v>22</v>
      </c>
      <c r="AB17" s="121">
        <f t="shared" si="2"/>
        <v>2.2289766970618033E-2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A19" s="67" t="str">
        <f>$S$1&amp;" ("&amp;$V$2&amp;" to "&amp;$Z$2&amp;")"</f>
        <v>Coomalie (2015-16 to 2019-20)</v>
      </c>
      <c r="B19" s="67"/>
      <c r="C19" s="67"/>
      <c r="D19" s="67"/>
      <c r="E19" s="67"/>
      <c r="F19" s="67"/>
      <c r="G19" s="67" t="str">
        <f>$S$1&amp;" ("&amp;$V$2&amp;" to "&amp;$Z$2&amp;")"</f>
        <v>Coomalie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63</v>
      </c>
      <c r="Z19" s="116">
        <v>69</v>
      </c>
      <c r="AB19" s="121">
        <f t="shared" si="2"/>
        <v>6.9908814589665649E-2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11</v>
      </c>
      <c r="Z20" s="116">
        <v>23</v>
      </c>
      <c r="AB20" s="121">
        <f t="shared" si="2"/>
        <v>2.3302938196555219E-2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32</v>
      </c>
      <c r="Z21" s="116">
        <v>43</v>
      </c>
      <c r="AB21" s="121">
        <f t="shared" si="2"/>
        <v>4.3566362715298887E-2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39</v>
      </c>
      <c r="Z22" s="116">
        <v>56</v>
      </c>
      <c r="AB22" s="121">
        <f t="shared" si="2"/>
        <v>5.6737588652482268E-2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35</v>
      </c>
      <c r="Z23" s="116">
        <v>51</v>
      </c>
      <c r="AB23" s="121">
        <f t="shared" si="2"/>
        <v>5.1671732522796353E-2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0</v>
      </c>
      <c r="Z24" s="116">
        <v>0</v>
      </c>
      <c r="AB24" s="121">
        <f t="shared" si="2"/>
        <v>0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32</v>
      </c>
      <c r="Z25" s="116">
        <v>80</v>
      </c>
      <c r="AB25" s="121">
        <f t="shared" si="2"/>
        <v>8.1053698074974673E-2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12</v>
      </c>
      <c r="Z26" s="116">
        <v>26</v>
      </c>
      <c r="AB26" s="121">
        <f t="shared" si="2"/>
        <v>2.6342451874366769E-2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17</v>
      </c>
      <c r="Z27" s="116">
        <v>29</v>
      </c>
      <c r="AB27" s="121">
        <f t="shared" si="2"/>
        <v>2.9381965552178316E-2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72</v>
      </c>
      <c r="Z28" s="116">
        <v>89</v>
      </c>
      <c r="AB28" s="121">
        <f t="shared" si="2"/>
        <v>9.0172239108409324E-2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68</v>
      </c>
      <c r="Z29" s="116">
        <v>66</v>
      </c>
      <c r="AB29" s="121">
        <f t="shared" si="2"/>
        <v>6.6869300911854099E-2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130</v>
      </c>
      <c r="Z30" s="116">
        <v>145</v>
      </c>
      <c r="AB30" s="121">
        <f t="shared" si="2"/>
        <v>0.14690982776089159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48</v>
      </c>
      <c r="Z31" s="116">
        <v>52</v>
      </c>
      <c r="AB31" s="121">
        <f t="shared" si="2"/>
        <v>5.2684903748733539E-2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11</v>
      </c>
      <c r="Z32" s="116">
        <v>11</v>
      </c>
      <c r="AB32" s="121">
        <f t="shared" si="2"/>
        <v>1.1144883485309016E-2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26</v>
      </c>
      <c r="Z33" s="116">
        <v>51</v>
      </c>
      <c r="AB33" s="121">
        <f t="shared" si="2"/>
        <v>5.1671732522796353E-2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761</v>
      </c>
      <c r="Z34" s="124">
        <v>987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526</v>
      </c>
      <c r="AB37" s="136">
        <f>Z37/Z40*100</f>
        <v>79.576399394856281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135</v>
      </c>
      <c r="AB38" s="136">
        <f>Z38/Z40*100</f>
        <v>20.423600605143722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661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7</v>
      </c>
      <c r="W45" s="116">
        <v>5</v>
      </c>
      <c r="X45" s="116">
        <v>13</v>
      </c>
      <c r="Y45" s="116">
        <v>0</v>
      </c>
      <c r="Z45" s="116">
        <v>0</v>
      </c>
    </row>
    <row r="46" spans="19:32" x14ac:dyDescent="0.25">
      <c r="S46" s="119" t="s">
        <v>39</v>
      </c>
      <c r="T46" s="119"/>
      <c r="U46" s="116"/>
      <c r="V46" s="116">
        <v>22</v>
      </c>
      <c r="W46" s="116">
        <v>26</v>
      </c>
      <c r="X46" s="116">
        <v>40</v>
      </c>
      <c r="Y46" s="116">
        <v>14</v>
      </c>
      <c r="Z46" s="116">
        <v>10</v>
      </c>
    </row>
    <row r="47" spans="19:32" x14ac:dyDescent="0.25">
      <c r="S47" s="119" t="s">
        <v>40</v>
      </c>
      <c r="T47" s="119"/>
      <c r="U47" s="116"/>
      <c r="V47" s="116">
        <v>21</v>
      </c>
      <c r="W47" s="116">
        <v>29</v>
      </c>
      <c r="X47" s="116">
        <v>35</v>
      </c>
      <c r="Y47" s="116">
        <v>26</v>
      </c>
      <c r="Z47" s="116">
        <v>41</v>
      </c>
    </row>
    <row r="48" spans="19:32" x14ac:dyDescent="0.25">
      <c r="S48" s="119" t="s">
        <v>41</v>
      </c>
      <c r="T48" s="119"/>
      <c r="U48" s="116"/>
      <c r="V48" s="116">
        <v>30</v>
      </c>
      <c r="W48" s="116">
        <v>50</v>
      </c>
      <c r="X48" s="116">
        <v>66</v>
      </c>
      <c r="Y48" s="116">
        <v>34</v>
      </c>
      <c r="Z48" s="116">
        <v>48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43</v>
      </c>
      <c r="W49" s="116">
        <v>28</v>
      </c>
      <c r="X49" s="116">
        <v>46</v>
      </c>
      <c r="Y49" s="116">
        <v>40</v>
      </c>
      <c r="Z49" s="116">
        <v>51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Coomalie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39</v>
      </c>
      <c r="W50" s="116">
        <v>32</v>
      </c>
      <c r="X50" s="116">
        <v>44</v>
      </c>
      <c r="Y50" s="116">
        <v>29</v>
      </c>
      <c r="Z50" s="116">
        <v>33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33</v>
      </c>
      <c r="W51" s="116">
        <v>27</v>
      </c>
      <c r="X51" s="116">
        <v>36</v>
      </c>
      <c r="Y51" s="116">
        <v>24</v>
      </c>
      <c r="Z51" s="116">
        <v>37</v>
      </c>
    </row>
    <row r="52" spans="1:26" ht="15" customHeight="1" x14ac:dyDescent="0.25">
      <c r="S52" s="119" t="s">
        <v>45</v>
      </c>
      <c r="T52" s="119"/>
      <c r="U52" s="116"/>
      <c r="V52" s="116">
        <v>46</v>
      </c>
      <c r="W52" s="116">
        <v>50</v>
      </c>
      <c r="X52" s="116">
        <v>71</v>
      </c>
      <c r="Y52" s="116">
        <v>34</v>
      </c>
      <c r="Z52" s="116">
        <v>60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58</v>
      </c>
      <c r="W53" s="116">
        <v>57</v>
      </c>
      <c r="X53" s="116">
        <v>70</v>
      </c>
      <c r="Y53" s="116">
        <v>35</v>
      </c>
      <c r="Z53" s="116">
        <v>52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37</v>
      </c>
      <c r="W54" s="116">
        <v>37</v>
      </c>
      <c r="X54" s="116">
        <v>61</v>
      </c>
      <c r="Y54" s="116">
        <v>70</v>
      </c>
      <c r="Z54" s="116">
        <v>79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24</v>
      </c>
      <c r="W55" s="116">
        <v>35</v>
      </c>
      <c r="X55" s="116">
        <v>56</v>
      </c>
      <c r="Y55" s="116">
        <v>30</v>
      </c>
      <c r="Z55" s="116">
        <v>53</v>
      </c>
    </row>
    <row r="56" spans="1:26" ht="15" customHeight="1" x14ac:dyDescent="0.25">
      <c r="S56" s="119" t="s">
        <v>49</v>
      </c>
      <c r="T56" s="119"/>
      <c r="U56" s="116"/>
      <c r="V56" s="116">
        <v>23</v>
      </c>
      <c r="W56" s="116">
        <v>23</v>
      </c>
      <c r="X56" s="116">
        <v>41</v>
      </c>
      <c r="Y56" s="116">
        <v>31</v>
      </c>
      <c r="Z56" s="116">
        <v>18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7</v>
      </c>
      <c r="W57" s="116">
        <v>8</v>
      </c>
      <c r="X57" s="116">
        <v>15</v>
      </c>
      <c r="Y57" s="116">
        <v>4</v>
      </c>
      <c r="Z57" s="116">
        <v>16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3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389</v>
      </c>
      <c r="W61" s="116">
        <v>407</v>
      </c>
      <c r="X61" s="116">
        <v>598</v>
      </c>
      <c r="Y61" s="116">
        <v>385</v>
      </c>
      <c r="Z61" s="116">
        <v>512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6</v>
      </c>
      <c r="X64" s="116">
        <v>9</v>
      </c>
      <c r="Y64" s="116">
        <v>7</v>
      </c>
      <c r="Z64" s="116">
        <v>5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Coomalie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18</v>
      </c>
      <c r="W65" s="116">
        <v>18</v>
      </c>
      <c r="X65" s="116">
        <v>13</v>
      </c>
      <c r="Y65" s="116">
        <v>18</v>
      </c>
      <c r="Z65" s="116">
        <v>25</v>
      </c>
    </row>
    <row r="66" spans="1:26" x14ac:dyDescent="0.25">
      <c r="S66" s="119" t="s">
        <v>40</v>
      </c>
      <c r="T66" s="119"/>
      <c r="U66" s="116"/>
      <c r="V66" s="116">
        <v>30</v>
      </c>
      <c r="W66" s="116">
        <v>13</v>
      </c>
      <c r="X66" s="116">
        <v>48</v>
      </c>
      <c r="Y66" s="116">
        <v>29</v>
      </c>
      <c r="Z66" s="116">
        <v>32</v>
      </c>
    </row>
    <row r="67" spans="1:26" x14ac:dyDescent="0.25">
      <c r="S67" s="119" t="s">
        <v>41</v>
      </c>
      <c r="T67" s="119"/>
      <c r="U67" s="116"/>
      <c r="V67" s="116">
        <v>34</v>
      </c>
      <c r="W67" s="116">
        <v>44</v>
      </c>
      <c r="X67" s="116">
        <v>43</v>
      </c>
      <c r="Y67" s="116">
        <v>51</v>
      </c>
      <c r="Z67" s="116">
        <v>68</v>
      </c>
    </row>
    <row r="68" spans="1:26" x14ac:dyDescent="0.25">
      <c r="S68" s="119" t="s">
        <v>42</v>
      </c>
      <c r="T68" s="119"/>
      <c r="U68" s="116"/>
      <c r="V68" s="116">
        <v>22</v>
      </c>
      <c r="W68" s="116">
        <v>23</v>
      </c>
      <c r="X68" s="116">
        <v>27</v>
      </c>
      <c r="Y68" s="116">
        <v>42</v>
      </c>
      <c r="Z68" s="116">
        <v>45</v>
      </c>
    </row>
    <row r="69" spans="1:26" x14ac:dyDescent="0.25">
      <c r="S69" s="119" t="s">
        <v>43</v>
      </c>
      <c r="T69" s="119"/>
      <c r="U69" s="116"/>
      <c r="V69" s="116">
        <v>27</v>
      </c>
      <c r="W69" s="116">
        <v>31</v>
      </c>
      <c r="X69" s="116">
        <v>23</v>
      </c>
      <c r="Y69" s="116">
        <v>22</v>
      </c>
      <c r="Z69" s="116">
        <v>31</v>
      </c>
    </row>
    <row r="70" spans="1:26" x14ac:dyDescent="0.25">
      <c r="S70" s="119" t="s">
        <v>44</v>
      </c>
      <c r="T70" s="119"/>
      <c r="U70" s="116"/>
      <c r="V70" s="116">
        <v>28</v>
      </c>
      <c r="W70" s="116">
        <v>13</v>
      </c>
      <c r="X70" s="116">
        <v>23</v>
      </c>
      <c r="Y70" s="116">
        <v>30</v>
      </c>
      <c r="Z70" s="116">
        <v>36</v>
      </c>
    </row>
    <row r="71" spans="1:26" x14ac:dyDescent="0.25">
      <c r="S71" s="119" t="s">
        <v>45</v>
      </c>
      <c r="T71" s="119"/>
      <c r="U71" s="116"/>
      <c r="V71" s="116">
        <v>44</v>
      </c>
      <c r="W71" s="116">
        <v>40</v>
      </c>
      <c r="X71" s="116">
        <v>70</v>
      </c>
      <c r="Y71" s="116">
        <v>32</v>
      </c>
      <c r="Z71" s="116">
        <v>38</v>
      </c>
    </row>
    <row r="72" spans="1:26" x14ac:dyDescent="0.25">
      <c r="S72" s="119" t="s">
        <v>46</v>
      </c>
      <c r="T72" s="119"/>
      <c r="U72" s="116"/>
      <c r="V72" s="116">
        <v>34</v>
      </c>
      <c r="W72" s="116">
        <v>31</v>
      </c>
      <c r="X72" s="116">
        <v>53</v>
      </c>
      <c r="Y72" s="116">
        <v>54</v>
      </c>
      <c r="Z72" s="116">
        <v>65</v>
      </c>
    </row>
    <row r="73" spans="1:26" x14ac:dyDescent="0.25">
      <c r="S73" s="119" t="s">
        <v>47</v>
      </c>
      <c r="T73" s="119"/>
      <c r="U73" s="116"/>
      <c r="V73" s="116">
        <v>43</v>
      </c>
      <c r="W73" s="116">
        <v>37</v>
      </c>
      <c r="X73" s="116">
        <v>47</v>
      </c>
      <c r="Y73" s="116">
        <v>40</v>
      </c>
      <c r="Z73" s="116">
        <v>47</v>
      </c>
    </row>
    <row r="74" spans="1:26" x14ac:dyDescent="0.25">
      <c r="S74" s="119" t="s">
        <v>48</v>
      </c>
      <c r="T74" s="119"/>
      <c r="U74" s="116"/>
      <c r="V74" s="116">
        <v>24</v>
      </c>
      <c r="W74" s="116">
        <v>29</v>
      </c>
      <c r="X74" s="116">
        <v>35</v>
      </c>
      <c r="Y74" s="116">
        <v>29</v>
      </c>
      <c r="Z74" s="116">
        <v>55</v>
      </c>
    </row>
    <row r="75" spans="1:26" x14ac:dyDescent="0.25">
      <c r="S75" s="119" t="s">
        <v>49</v>
      </c>
      <c r="T75" s="119"/>
      <c r="U75" s="116"/>
      <c r="V75" s="116">
        <v>9</v>
      </c>
      <c r="W75" s="116">
        <v>15</v>
      </c>
      <c r="X75" s="116">
        <v>16</v>
      </c>
      <c r="Y75" s="116">
        <v>16</v>
      </c>
      <c r="Z75" s="116">
        <v>20</v>
      </c>
    </row>
    <row r="76" spans="1:26" x14ac:dyDescent="0.25">
      <c r="S76" s="119" t="s">
        <v>50</v>
      </c>
      <c r="T76" s="119"/>
      <c r="U76" s="116"/>
      <c r="V76" s="116">
        <v>7</v>
      </c>
      <c r="W76" s="116">
        <v>4</v>
      </c>
      <c r="X76" s="116">
        <v>12</v>
      </c>
      <c r="Y76" s="116">
        <v>7</v>
      </c>
      <c r="Z76" s="116">
        <v>14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321</v>
      </c>
      <c r="W80" s="116">
        <v>304</v>
      </c>
      <c r="X80" s="116">
        <v>422</v>
      </c>
      <c r="Y80" s="116">
        <v>376</v>
      </c>
      <c r="Z80" s="116">
        <v>471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Coomalie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25</v>
      </c>
      <c r="W83" s="116">
        <v>23</v>
      </c>
      <c r="X83" s="116">
        <v>43</v>
      </c>
      <c r="Y83" s="116">
        <v>29</v>
      </c>
      <c r="Z83" s="116">
        <v>40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16</v>
      </c>
      <c r="W84" s="116">
        <v>23</v>
      </c>
      <c r="X84" s="116">
        <v>27</v>
      </c>
      <c r="Y84" s="116">
        <v>21</v>
      </c>
      <c r="Z84" s="116">
        <v>26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38</v>
      </c>
      <c r="W85" s="116">
        <v>44</v>
      </c>
      <c r="X85" s="116">
        <v>62</v>
      </c>
      <c r="Y85" s="116">
        <v>39</v>
      </c>
      <c r="Z85" s="116">
        <v>40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988</v>
      </c>
      <c r="D86" s="100">
        <f t="shared" ref="D86:D91" si="4">AD4</f>
        <v>0.30000000000000004</v>
      </c>
      <c r="E86" s="101">
        <f t="shared" ref="E86:E91" si="5">AD4</f>
        <v>0.30000000000000004</v>
      </c>
      <c r="F86" s="100">
        <f t="shared" ref="F86:F91" si="6">AF4</f>
        <v>0.38959212376933894</v>
      </c>
      <c r="G86" s="101">
        <f t="shared" ref="G86:G91" si="7">AF4</f>
        <v>0.38959212376933894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10</v>
      </c>
      <c r="W86" s="116">
        <v>16</v>
      </c>
      <c r="X86" s="116">
        <v>21</v>
      </c>
      <c r="Y86" s="116">
        <v>9</v>
      </c>
      <c r="Z86" s="116">
        <v>18</v>
      </c>
    </row>
    <row r="87" spans="1:30" ht="15" customHeight="1" x14ac:dyDescent="0.25">
      <c r="A87" s="102" t="s">
        <v>4</v>
      </c>
      <c r="B87" s="51"/>
      <c r="C87" s="62" t="str">
        <f t="shared" si="3"/>
        <v>512</v>
      </c>
      <c r="D87" s="100">
        <f t="shared" si="4"/>
        <v>0.33681462140992169</v>
      </c>
      <c r="E87" s="101">
        <f t="shared" si="5"/>
        <v>0.33681462140992169</v>
      </c>
      <c r="F87" s="100">
        <f t="shared" si="6"/>
        <v>0.31619537275064258</v>
      </c>
      <c r="G87" s="101">
        <f t="shared" si="7"/>
        <v>0.31619537275064258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0</v>
      </c>
      <c r="W87" s="116">
        <v>3</v>
      </c>
      <c r="X87" s="116">
        <v>3</v>
      </c>
      <c r="Y87" s="116">
        <v>6</v>
      </c>
      <c r="Z87" s="116">
        <v>5</v>
      </c>
    </row>
    <row r="88" spans="1:30" ht="15" customHeight="1" x14ac:dyDescent="0.25">
      <c r="A88" s="102" t="s">
        <v>5</v>
      </c>
      <c r="B88" s="51"/>
      <c r="C88" s="62" t="str">
        <f t="shared" si="3"/>
        <v>471</v>
      </c>
      <c r="D88" s="100">
        <f t="shared" si="4"/>
        <v>0.25265957446808507</v>
      </c>
      <c r="E88" s="101">
        <f t="shared" si="5"/>
        <v>0.25265957446808507</v>
      </c>
      <c r="F88" s="100">
        <f t="shared" si="6"/>
        <v>0.45820433436532504</v>
      </c>
      <c r="G88" s="101">
        <f t="shared" si="7"/>
        <v>0.45820433436532504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0</v>
      </c>
      <c r="W88" s="116">
        <v>3</v>
      </c>
      <c r="X88" s="116">
        <v>8</v>
      </c>
      <c r="Y88" s="116">
        <v>8</v>
      </c>
      <c r="Z88" s="116">
        <v>11</v>
      </c>
    </row>
    <row r="89" spans="1:30" ht="15" customHeight="1" x14ac:dyDescent="0.25">
      <c r="A89" s="51" t="s">
        <v>6</v>
      </c>
      <c r="B89" s="51"/>
      <c r="C89" s="62" t="str">
        <f t="shared" si="3"/>
        <v>662</v>
      </c>
      <c r="D89" s="100">
        <f t="shared" si="4"/>
        <v>0.3031496062992125</v>
      </c>
      <c r="E89" s="101">
        <f t="shared" si="5"/>
        <v>0.3031496062992125</v>
      </c>
      <c r="F89" s="100">
        <f t="shared" si="6"/>
        <v>0.4329004329004329</v>
      </c>
      <c r="G89" s="101">
        <f t="shared" si="7"/>
        <v>0.4329004329004329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33</v>
      </c>
      <c r="W89" s="116">
        <v>45</v>
      </c>
      <c r="X89" s="116">
        <v>71</v>
      </c>
      <c r="Y89" s="116">
        <v>52</v>
      </c>
      <c r="Z89" s="116">
        <v>62</v>
      </c>
    </row>
    <row r="90" spans="1:30" ht="15" customHeight="1" x14ac:dyDescent="0.25">
      <c r="A90" s="51" t="s">
        <v>100</v>
      </c>
      <c r="B90" s="51"/>
      <c r="C90" s="62" t="str">
        <f t="shared" si="3"/>
        <v>$39,653</v>
      </c>
      <c r="D90" s="100">
        <f t="shared" si="4"/>
        <v>-0.10952059713478435</v>
      </c>
      <c r="E90" s="101">
        <f t="shared" si="5"/>
        <v>-0.10952059713478435</v>
      </c>
      <c r="F90" s="100">
        <f t="shared" si="6"/>
        <v>-7.7997326047782423E-2</v>
      </c>
      <c r="G90" s="101">
        <f t="shared" si="7"/>
        <v>-7.7997326047782423E-2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36</v>
      </c>
      <c r="W90" s="116">
        <v>45</v>
      </c>
      <c r="X90" s="116">
        <v>59</v>
      </c>
      <c r="Y90" s="116">
        <v>36</v>
      </c>
      <c r="Z90" s="116">
        <v>62</v>
      </c>
    </row>
    <row r="91" spans="1:30" ht="15" customHeight="1" x14ac:dyDescent="0.25">
      <c r="A91" s="51" t="s">
        <v>7</v>
      </c>
      <c r="B91" s="51"/>
      <c r="C91" s="62" t="str">
        <f t="shared" si="3"/>
        <v>$32.9 mil</v>
      </c>
      <c r="D91" s="100">
        <f t="shared" si="4"/>
        <v>0.24895350398803062</v>
      </c>
      <c r="E91" s="101">
        <f t="shared" si="5"/>
        <v>0.24895350398803062</v>
      </c>
      <c r="F91" s="100">
        <f t="shared" si="6"/>
        <v>0.53258550959772233</v>
      </c>
      <c r="G91" s="101">
        <f t="shared" si="7"/>
        <v>0.53258550959772233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243</v>
      </c>
      <c r="W91" s="116">
        <v>265</v>
      </c>
      <c r="X91" s="116">
        <v>395</v>
      </c>
      <c r="Y91" s="116">
        <v>259</v>
      </c>
      <c r="Z91" s="116">
        <v>351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13</v>
      </c>
      <c r="W93" s="116">
        <v>15</v>
      </c>
      <c r="X93" s="116">
        <v>19</v>
      </c>
      <c r="Y93" s="116">
        <v>16</v>
      </c>
      <c r="Z93" s="116">
        <v>29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37</v>
      </c>
      <c r="W94" s="116">
        <v>37</v>
      </c>
      <c r="X94" s="116">
        <v>47</v>
      </c>
      <c r="Y94" s="116">
        <v>35</v>
      </c>
      <c r="Z94" s="116">
        <v>45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5</v>
      </c>
      <c r="W95" s="116">
        <v>6</v>
      </c>
      <c r="X95" s="116">
        <v>9</v>
      </c>
      <c r="Y95" s="116">
        <v>11</v>
      </c>
      <c r="Z95" s="116">
        <v>4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30</v>
      </c>
      <c r="W96" s="116">
        <v>32</v>
      </c>
      <c r="X96" s="116">
        <v>41</v>
      </c>
      <c r="Y96" s="116">
        <v>32</v>
      </c>
      <c r="Z96" s="116">
        <v>41</v>
      </c>
    </row>
    <row r="97" spans="1:32" ht="15" customHeight="1" x14ac:dyDescent="0.25">
      <c r="S97" s="119" t="s">
        <v>132</v>
      </c>
      <c r="T97" s="119"/>
      <c r="U97" s="116"/>
      <c r="V97" s="116">
        <v>33</v>
      </c>
      <c r="W97" s="116">
        <v>42</v>
      </c>
      <c r="X97" s="116">
        <v>57</v>
      </c>
      <c r="Y97" s="116">
        <v>49</v>
      </c>
      <c r="Z97" s="116">
        <v>52</v>
      </c>
    </row>
    <row r="98" spans="1:32" ht="15" customHeight="1" x14ac:dyDescent="0.25">
      <c r="S98" s="119" t="s">
        <v>133</v>
      </c>
      <c r="T98" s="119"/>
      <c r="U98" s="116"/>
      <c r="V98" s="116">
        <v>8</v>
      </c>
      <c r="W98" s="116">
        <v>13</v>
      </c>
      <c r="X98" s="116">
        <v>18</v>
      </c>
      <c r="Y98" s="116">
        <v>18</v>
      </c>
      <c r="Z98" s="116">
        <v>11</v>
      </c>
    </row>
    <row r="99" spans="1:32" ht="15" customHeight="1" x14ac:dyDescent="0.25">
      <c r="S99" s="119" t="s">
        <v>134</v>
      </c>
      <c r="T99" s="119"/>
      <c r="U99" s="116"/>
      <c r="V99" s="116">
        <v>1</v>
      </c>
      <c r="W99" s="116">
        <v>6</v>
      </c>
      <c r="X99" s="116">
        <v>5</v>
      </c>
      <c r="Y99" s="116">
        <v>9</v>
      </c>
      <c r="Z99" s="116">
        <v>9</v>
      </c>
    </row>
    <row r="100" spans="1:32" ht="15" customHeight="1" x14ac:dyDescent="0.25">
      <c r="S100" s="119" t="s">
        <v>59</v>
      </c>
      <c r="T100" s="119"/>
      <c r="U100" s="116"/>
      <c r="V100" s="116">
        <v>23</v>
      </c>
      <c r="W100" s="116">
        <v>20</v>
      </c>
      <c r="X100" s="116">
        <v>28</v>
      </c>
      <c r="Y100" s="116">
        <v>33</v>
      </c>
      <c r="Z100" s="116">
        <v>54</v>
      </c>
    </row>
    <row r="101" spans="1:32" x14ac:dyDescent="0.25">
      <c r="A101" s="19"/>
      <c r="S101" s="122" t="s">
        <v>54</v>
      </c>
      <c r="T101" s="122"/>
      <c r="U101" s="116"/>
      <c r="V101" s="116">
        <v>217</v>
      </c>
      <c r="W101" s="116">
        <v>210</v>
      </c>
      <c r="X101" s="116">
        <v>279</v>
      </c>
      <c r="Y101" s="116">
        <v>249</v>
      </c>
      <c r="Z101" s="116">
        <v>310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410</v>
      </c>
      <c r="W104" s="116">
        <v>414</v>
      </c>
      <c r="X104" s="116">
        <v>636</v>
      </c>
      <c r="Y104" s="116">
        <v>472</v>
      </c>
      <c r="Z104" s="116">
        <v>652</v>
      </c>
      <c r="AB104" s="113" t="str">
        <f>TEXT(Z104,"###,###")</f>
        <v>652</v>
      </c>
      <c r="AD104" s="134">
        <f>Z104/($Z$4)*100</f>
        <v>65.991902834008101</v>
      </c>
      <c r="AF104" s="113"/>
    </row>
    <row r="105" spans="1:32" x14ac:dyDescent="0.25">
      <c r="S105" s="119" t="s">
        <v>18</v>
      </c>
      <c r="T105" s="119"/>
      <c r="U105" s="116"/>
      <c r="V105" s="116">
        <v>243</v>
      </c>
      <c r="W105" s="116">
        <v>231</v>
      </c>
      <c r="X105" s="116">
        <v>259</v>
      </c>
      <c r="Y105" s="116">
        <v>223</v>
      </c>
      <c r="Z105" s="116">
        <v>257</v>
      </c>
      <c r="AB105" s="113" t="str">
        <f>TEXT(Z105,"###,###")</f>
        <v>257</v>
      </c>
      <c r="AD105" s="134">
        <f>Z105/($Z$4)*100</f>
        <v>26.012145748987852</v>
      </c>
      <c r="AF105" s="113"/>
    </row>
    <row r="106" spans="1:32" x14ac:dyDescent="0.25">
      <c r="S106" s="122" t="s">
        <v>54</v>
      </c>
      <c r="T106" s="122"/>
      <c r="U106" s="124"/>
      <c r="V106" s="124">
        <v>653</v>
      </c>
      <c r="W106" s="124">
        <v>645</v>
      </c>
      <c r="X106" s="124">
        <v>895</v>
      </c>
      <c r="Y106" s="124">
        <v>695</v>
      </c>
      <c r="Z106" s="124">
        <v>909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75</v>
      </c>
      <c r="W108" s="116">
        <v>87</v>
      </c>
      <c r="X108" s="116">
        <v>162</v>
      </c>
      <c r="Y108" s="116">
        <v>107</v>
      </c>
      <c r="Z108" s="116">
        <v>156</v>
      </c>
      <c r="AB108" s="113" t="str">
        <f>TEXT(Z108,"###,###")</f>
        <v>156</v>
      </c>
      <c r="AD108" s="134">
        <f>Z108/($Z$4)*100</f>
        <v>15.789473684210526</v>
      </c>
      <c r="AF108" s="113"/>
    </row>
    <row r="109" spans="1:32" x14ac:dyDescent="0.25">
      <c r="S109" s="119" t="s">
        <v>21</v>
      </c>
      <c r="T109" s="119"/>
      <c r="U109" s="116"/>
      <c r="V109" s="116">
        <v>155</v>
      </c>
      <c r="W109" s="116">
        <v>150</v>
      </c>
      <c r="X109" s="116">
        <v>215</v>
      </c>
      <c r="Y109" s="116">
        <v>187</v>
      </c>
      <c r="Z109" s="116">
        <v>196</v>
      </c>
      <c r="AB109" s="113" t="str">
        <f>TEXT(Z109,"###,###")</f>
        <v>196</v>
      </c>
      <c r="AD109" s="134">
        <f>Z109/($Z$4)*100</f>
        <v>19.838056680161944</v>
      </c>
      <c r="AF109" s="113"/>
    </row>
    <row r="110" spans="1:32" x14ac:dyDescent="0.25">
      <c r="S110" s="119" t="s">
        <v>22</v>
      </c>
      <c r="T110" s="119"/>
      <c r="U110" s="116"/>
      <c r="V110" s="116">
        <v>184</v>
      </c>
      <c r="W110" s="116">
        <v>177</v>
      </c>
      <c r="X110" s="116">
        <v>227</v>
      </c>
      <c r="Y110" s="116">
        <v>149</v>
      </c>
      <c r="Z110" s="116">
        <v>274</v>
      </c>
      <c r="AB110" s="113" t="str">
        <f>TEXT(Z110,"###,###")</f>
        <v>274</v>
      </c>
      <c r="AD110" s="134">
        <f>Z110/($Z$4)*100</f>
        <v>27.732793522267208</v>
      </c>
      <c r="AF110" s="113"/>
    </row>
    <row r="111" spans="1:32" x14ac:dyDescent="0.25">
      <c r="S111" s="119" t="s">
        <v>23</v>
      </c>
      <c r="T111" s="119"/>
      <c r="U111" s="116"/>
      <c r="V111" s="116">
        <v>242</v>
      </c>
      <c r="W111" s="116">
        <v>231</v>
      </c>
      <c r="X111" s="116">
        <v>288</v>
      </c>
      <c r="Y111" s="116">
        <v>250</v>
      </c>
      <c r="Z111" s="116">
        <v>279</v>
      </c>
      <c r="AB111" s="113" t="str">
        <f>TEXT(Z111,"###,###")</f>
        <v>279</v>
      </c>
      <c r="AD111" s="134">
        <f>Z111/($Z$4)*100</f>
        <v>28.238866396761132</v>
      </c>
      <c r="AF111" s="113"/>
    </row>
    <row r="112" spans="1:32" x14ac:dyDescent="0.25">
      <c r="S112" s="122" t="s">
        <v>54</v>
      </c>
      <c r="T112" s="122"/>
      <c r="U112" s="116"/>
      <c r="V112" s="116">
        <v>713</v>
      </c>
      <c r="W112" s="116">
        <v>711</v>
      </c>
      <c r="X112" s="116">
        <v>1014</v>
      </c>
      <c r="Y112" s="116">
        <v>756</v>
      </c>
      <c r="Z112" s="116">
        <v>987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42.08</v>
      </c>
      <c r="W118" s="135">
        <v>44.2</v>
      </c>
      <c r="X118" s="135">
        <v>44.46</v>
      </c>
      <c r="Y118" s="135">
        <v>45.09</v>
      </c>
      <c r="Z118" s="135">
        <v>45.74</v>
      </c>
      <c r="AB118" s="113" t="str">
        <f>TEXT(Z118,"##.0")</f>
        <v>45.7</v>
      </c>
    </row>
    <row r="120" spans="19:32" x14ac:dyDescent="0.25">
      <c r="S120" s="105" t="s">
        <v>102</v>
      </c>
      <c r="T120" s="116"/>
      <c r="U120" s="116"/>
      <c r="V120" s="116">
        <v>382</v>
      </c>
      <c r="W120" s="116">
        <v>412</v>
      </c>
      <c r="X120" s="116">
        <v>570</v>
      </c>
      <c r="Y120" s="116">
        <v>428</v>
      </c>
      <c r="Z120" s="116">
        <v>550</v>
      </c>
      <c r="AB120" s="113" t="str">
        <f>TEXT(Z120,"###,###")</f>
        <v>550</v>
      </c>
    </row>
    <row r="121" spans="19:32" x14ac:dyDescent="0.25">
      <c r="S121" s="105" t="s">
        <v>103</v>
      </c>
      <c r="T121" s="116"/>
      <c r="U121" s="116"/>
      <c r="V121" s="116">
        <v>38</v>
      </c>
      <c r="W121" s="116">
        <v>29</v>
      </c>
      <c r="X121" s="116">
        <v>57</v>
      </c>
      <c r="Y121" s="116">
        <v>40</v>
      </c>
      <c r="Z121" s="116">
        <v>51</v>
      </c>
      <c r="AB121" s="113" t="str">
        <f>TEXT(Z121,"###,###")</f>
        <v>51</v>
      </c>
    </row>
    <row r="122" spans="19:32" x14ac:dyDescent="0.25">
      <c r="S122" s="105" t="s">
        <v>104</v>
      </c>
      <c r="T122" s="116"/>
      <c r="U122" s="116"/>
      <c r="V122" s="116">
        <v>33</v>
      </c>
      <c r="W122" s="116">
        <v>34</v>
      </c>
      <c r="X122" s="116">
        <v>59</v>
      </c>
      <c r="Y122" s="116">
        <v>41</v>
      </c>
      <c r="Z122" s="116">
        <v>61</v>
      </c>
      <c r="AB122" s="113" t="str">
        <f>TEXT(Z122,"###,###")</f>
        <v>61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415</v>
      </c>
      <c r="W124" s="116">
        <v>446</v>
      </c>
      <c r="X124" s="116">
        <v>629</v>
      </c>
      <c r="Y124" s="116">
        <v>469</v>
      </c>
      <c r="Z124" s="116">
        <v>611</v>
      </c>
      <c r="AB124" s="113" t="str">
        <f>TEXT(Z124,"###,###")</f>
        <v>611</v>
      </c>
      <c r="AD124" s="131">
        <f>Z124/$Z$7*100</f>
        <v>92.296072507552879</v>
      </c>
    </row>
    <row r="125" spans="19:32" x14ac:dyDescent="0.25">
      <c r="S125" s="105" t="s">
        <v>106</v>
      </c>
      <c r="T125" s="116"/>
      <c r="U125" s="116"/>
      <c r="V125" s="116">
        <v>71</v>
      </c>
      <c r="W125" s="116">
        <v>63</v>
      </c>
      <c r="X125" s="116">
        <v>116</v>
      </c>
      <c r="Y125" s="116">
        <v>81</v>
      </c>
      <c r="Z125" s="116">
        <v>112</v>
      </c>
      <c r="AB125" s="113" t="str">
        <f>TEXT(Z125,"###,###")</f>
        <v>112</v>
      </c>
      <c r="AD125" s="131">
        <f>Z125/$Z$7*100</f>
        <v>16.918429003021149</v>
      </c>
    </row>
    <row r="127" spans="19:32" x14ac:dyDescent="0.25">
      <c r="S127" s="105" t="s">
        <v>107</v>
      </c>
      <c r="T127" s="116"/>
      <c r="U127" s="116"/>
      <c r="V127" s="116">
        <v>243</v>
      </c>
      <c r="W127" s="116">
        <v>265</v>
      </c>
      <c r="X127" s="116">
        <v>396</v>
      </c>
      <c r="Y127" s="116">
        <v>261</v>
      </c>
      <c r="Z127" s="116">
        <v>348</v>
      </c>
      <c r="AB127" s="113" t="str">
        <f>TEXT(Z127,"###,###")</f>
        <v>348</v>
      </c>
      <c r="AD127" s="131">
        <f>Z127/$Z$7*100</f>
        <v>52.567975830815705</v>
      </c>
    </row>
    <row r="128" spans="19:32" x14ac:dyDescent="0.25">
      <c r="S128" s="105" t="s">
        <v>108</v>
      </c>
      <c r="T128" s="116"/>
      <c r="U128" s="116"/>
      <c r="V128" s="116">
        <v>214</v>
      </c>
      <c r="W128" s="116">
        <v>210</v>
      </c>
      <c r="X128" s="116">
        <v>284</v>
      </c>
      <c r="Y128" s="116">
        <v>245</v>
      </c>
      <c r="Z128" s="116">
        <v>310</v>
      </c>
      <c r="AB128" s="113" t="str">
        <f>TEXT(Z128,"###,###")</f>
        <v>310</v>
      </c>
      <c r="AD128" s="131">
        <f>Z128/$Z$7*100</f>
        <v>46.82779456193353</v>
      </c>
    </row>
    <row r="130" spans="19:20" x14ac:dyDescent="0.25">
      <c r="S130" s="105" t="s">
        <v>161</v>
      </c>
      <c r="T130" s="131">
        <v>83.081570996978854</v>
      </c>
    </row>
    <row r="131" spans="19:20" x14ac:dyDescent="0.25">
      <c r="S131" s="105" t="s">
        <v>162</v>
      </c>
      <c r="T131" s="131">
        <v>7.7039274924471295</v>
      </c>
    </row>
    <row r="132" spans="19:20" x14ac:dyDescent="0.25">
      <c r="S132" s="105" t="s">
        <v>163</v>
      </c>
      <c r="T132" s="131">
        <v>9.2145015105740171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BAB68E5-5AFC-447A-99AD-8B648A19E3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179D304-F187-45B3-B83F-386C2DFA1D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DDB39B8-9AC7-40FD-8069-28A9B7037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8AD5570-0C76-488B-8F80-B7C1604904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8E3E-49EF-4D0C-9236-1C94A4C0E12B}">
  <sheetPr codeName="Sheet7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114</v>
      </c>
      <c r="T1" s="103"/>
      <c r="U1" s="103"/>
      <c r="V1" s="103"/>
      <c r="W1" s="103"/>
      <c r="X1" s="103"/>
      <c r="Y1" s="104" t="s">
        <v>144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114</v>
      </c>
      <c r="Y3" s="109" t="s">
        <v>144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13.6 Darwin,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85735</v>
      </c>
      <c r="W4" s="112">
        <v>84967</v>
      </c>
      <c r="X4" s="112">
        <v>88583</v>
      </c>
      <c r="Y4" s="112">
        <v>84425</v>
      </c>
      <c r="Z4" s="112">
        <v>83710</v>
      </c>
      <c r="AB4" s="113" t="str">
        <f>TEXT(Z4,"###,###")</f>
        <v>83,710</v>
      </c>
      <c r="AD4" s="114">
        <f>Z4/Y4-1</f>
        <v>-8.4690553745928598E-3</v>
      </c>
      <c r="AF4" s="114">
        <f>Z4/V4-1</f>
        <v>-2.3619292004432246E-2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45987</v>
      </c>
      <c r="W5" s="112">
        <v>45015</v>
      </c>
      <c r="X5" s="112">
        <v>46937</v>
      </c>
      <c r="Y5" s="112">
        <v>43987</v>
      </c>
      <c r="Z5" s="112">
        <v>43898</v>
      </c>
      <c r="AB5" s="113" t="str">
        <f>TEXT(Z5,"###,###")</f>
        <v>43,898</v>
      </c>
      <c r="AD5" s="114">
        <f t="shared" ref="AD5:AD9" si="0">Z5/Y5-1</f>
        <v>-2.0233250733171504E-3</v>
      </c>
      <c r="AF5" s="114">
        <f t="shared" ref="AF5:AF9" si="1">Z5/V5-1</f>
        <v>-4.54258812273034E-2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39747</v>
      </c>
      <c r="W6" s="112">
        <v>39952</v>
      </c>
      <c r="X6" s="112">
        <v>41644</v>
      </c>
      <c r="Y6" s="112">
        <v>40439</v>
      </c>
      <c r="Z6" s="112">
        <v>39810</v>
      </c>
      <c r="AB6" s="113" t="str">
        <f>TEXT(Z6,"###,###")</f>
        <v>39,810</v>
      </c>
      <c r="AD6" s="114">
        <f t="shared" si="0"/>
        <v>-1.5554291649150565E-2</v>
      </c>
      <c r="AF6" s="114">
        <f t="shared" si="1"/>
        <v>1.5850252849272106E-3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55328</v>
      </c>
      <c r="W7" s="112">
        <v>55091</v>
      </c>
      <c r="X7" s="112">
        <v>57940</v>
      </c>
      <c r="Y7" s="112">
        <v>54590</v>
      </c>
      <c r="Z7" s="112">
        <v>55718</v>
      </c>
      <c r="AB7" s="113" t="str">
        <f>TEXT(Z7,"###,###")</f>
        <v>55,718</v>
      </c>
      <c r="AD7" s="114">
        <f t="shared" si="0"/>
        <v>2.0663125114489755E-2</v>
      </c>
      <c r="AF7" s="114">
        <f t="shared" si="1"/>
        <v>7.0488721804511378E-3</v>
      </c>
    </row>
    <row r="8" spans="1:32" ht="17.25" customHeight="1" x14ac:dyDescent="0.25">
      <c r="A8" s="68" t="s">
        <v>13</v>
      </c>
      <c r="B8" s="69"/>
      <c r="C8" s="31"/>
      <c r="D8" s="70" t="str">
        <f>AB4</f>
        <v>83,710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55,718</v>
      </c>
      <c r="P8" s="71"/>
      <c r="S8" s="111" t="s">
        <v>86</v>
      </c>
      <c r="T8" s="112"/>
      <c r="U8" s="112"/>
      <c r="V8" s="112">
        <v>49339</v>
      </c>
      <c r="W8" s="112">
        <v>49309.4</v>
      </c>
      <c r="X8" s="112">
        <v>49280.23</v>
      </c>
      <c r="Y8" s="112">
        <v>49666.54</v>
      </c>
      <c r="Z8" s="112">
        <v>48420.34</v>
      </c>
      <c r="AB8" s="113" t="str">
        <f>TEXT(Z8,"$###,###")</f>
        <v>$48,420</v>
      </c>
      <c r="AD8" s="114">
        <f t="shared" si="0"/>
        <v>-2.5091339159120096E-2</v>
      </c>
      <c r="AF8" s="114">
        <f t="shared" si="1"/>
        <v>-1.8619347777620199E-2</v>
      </c>
    </row>
    <row r="9" spans="1:32" x14ac:dyDescent="0.25">
      <c r="A9" s="32" t="s">
        <v>15</v>
      </c>
      <c r="B9" s="75"/>
      <c r="C9" s="76"/>
      <c r="D9" s="77">
        <f>AD104</f>
        <v>69.136303906343329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52.422915395383896</v>
      </c>
      <c r="P9" s="78" t="s">
        <v>87</v>
      </c>
      <c r="S9" s="111" t="s">
        <v>7</v>
      </c>
      <c r="T9" s="112"/>
      <c r="U9" s="112"/>
      <c r="V9" s="112">
        <v>3838422901</v>
      </c>
      <c r="W9" s="112">
        <v>3872164674</v>
      </c>
      <c r="X9" s="112">
        <v>4114710447</v>
      </c>
      <c r="Y9" s="112">
        <v>3853926997</v>
      </c>
      <c r="Z9" s="112">
        <v>3886790191</v>
      </c>
      <c r="AB9" s="113" t="str">
        <f>TEXT(Z9/1000000,"$#,###.0")&amp;" mil"</f>
        <v>$3,886.8 mil</v>
      </c>
      <c r="AD9" s="114">
        <f t="shared" si="0"/>
        <v>8.5271968113516117E-3</v>
      </c>
      <c r="AF9" s="114">
        <f t="shared" si="1"/>
        <v>1.2600823631861768E-2</v>
      </c>
    </row>
    <row r="10" spans="1:32" x14ac:dyDescent="0.25">
      <c r="A10" s="32" t="s">
        <v>18</v>
      </c>
      <c r="B10" s="75"/>
      <c r="C10" s="76"/>
      <c r="D10" s="77">
        <f>AD105</f>
        <v>26.246565523832277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47.577084604616104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88.667934958182272</v>
      </c>
      <c r="P11" s="78" t="s">
        <v>87</v>
      </c>
      <c r="S11" s="111" t="s">
        <v>30</v>
      </c>
      <c r="T11" s="116"/>
      <c r="U11" s="116"/>
      <c r="V11" s="116">
        <v>80166</v>
      </c>
      <c r="W11" s="116">
        <v>79465</v>
      </c>
      <c r="X11" s="116">
        <v>82957</v>
      </c>
      <c r="Y11" s="116">
        <v>78528</v>
      </c>
      <c r="Z11" s="116">
        <v>77399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4.4635485839405575</v>
      </c>
      <c r="P12" s="78" t="s">
        <v>87</v>
      </c>
      <c r="S12" s="111" t="s">
        <v>31</v>
      </c>
      <c r="T12" s="116"/>
      <c r="U12" s="116"/>
      <c r="V12" s="116">
        <v>5568</v>
      </c>
      <c r="W12" s="116">
        <v>5502</v>
      </c>
      <c r="X12" s="116">
        <v>5628</v>
      </c>
      <c r="Y12" s="116">
        <v>5902</v>
      </c>
      <c r="Z12" s="116">
        <v>6309</v>
      </c>
    </row>
    <row r="13" spans="1:32" ht="15" customHeight="1" x14ac:dyDescent="0.25">
      <c r="A13" s="32" t="s">
        <v>20</v>
      </c>
      <c r="B13" s="76"/>
      <c r="C13" s="76"/>
      <c r="D13" s="77">
        <f>AD108</f>
        <v>11.335563254091506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6.8703112100218959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13.424919364472585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39.6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23.632779835145143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21.629868964279304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1442</v>
      </c>
      <c r="Z15" s="116">
        <v>1354</v>
      </c>
      <c r="AB15" s="121">
        <f t="shared" ref="AB15:AB34" si="2">IF(Z15="np",0,Z15/$Z$34)</f>
        <v>1.6175082727066383E-2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46.61330784852467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78.370131035720689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917</v>
      </c>
      <c r="Z16" s="116">
        <v>961</v>
      </c>
      <c r="AB16" s="121">
        <f t="shared" si="2"/>
        <v>1.1480247046315211E-2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2232</v>
      </c>
      <c r="Z17" s="116">
        <v>2046</v>
      </c>
      <c r="AB17" s="121">
        <f t="shared" si="2"/>
        <v>2.4441816292154965E-2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805</v>
      </c>
      <c r="Z18" s="116">
        <v>822</v>
      </c>
      <c r="AB18" s="121">
        <f t="shared" si="2"/>
        <v>9.8197326452352796E-3</v>
      </c>
    </row>
    <row r="19" spans="1:28" x14ac:dyDescent="0.25">
      <c r="A19" s="67" t="str">
        <f>$S$1&amp;" ("&amp;$V$2&amp;" to "&amp;$Z$2&amp;")"</f>
        <v>Darwin (2015-16 to 2019-20)</v>
      </c>
      <c r="B19" s="67"/>
      <c r="C19" s="67"/>
      <c r="D19" s="67"/>
      <c r="E19" s="67"/>
      <c r="F19" s="67"/>
      <c r="G19" s="67" t="str">
        <f>$S$1&amp;" ("&amp;$V$2&amp;" to "&amp;$Z$2&amp;")"</f>
        <v>Darwin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6530</v>
      </c>
      <c r="Z19" s="116">
        <v>5863</v>
      </c>
      <c r="AB19" s="121">
        <f t="shared" si="2"/>
        <v>7.0040258514616108E-2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1737</v>
      </c>
      <c r="Z20" s="116">
        <v>1754</v>
      </c>
      <c r="AB20" s="121">
        <f t="shared" si="2"/>
        <v>2.0953541435210072E-2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6303</v>
      </c>
      <c r="Z21" s="116">
        <v>6323</v>
      </c>
      <c r="AB21" s="121">
        <f t="shared" si="2"/>
        <v>7.5535486028981358E-2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8980</v>
      </c>
      <c r="Z22" s="116">
        <v>8992</v>
      </c>
      <c r="AB22" s="121">
        <f t="shared" si="2"/>
        <v>0.10741975175907011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3232</v>
      </c>
      <c r="Z23" s="116">
        <v>3386</v>
      </c>
      <c r="AB23" s="121">
        <f t="shared" si="2"/>
        <v>4.0449652964436318E-2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683</v>
      </c>
      <c r="Z24" s="116">
        <v>541</v>
      </c>
      <c r="AB24" s="121">
        <f t="shared" si="2"/>
        <v>6.4628654027643383E-3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1460</v>
      </c>
      <c r="Z25" s="116">
        <v>1303</v>
      </c>
      <c r="AB25" s="121">
        <f t="shared" si="2"/>
        <v>1.5565829241778064E-2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1593</v>
      </c>
      <c r="Z26" s="116">
        <v>1526</v>
      </c>
      <c r="AB26" s="121">
        <f t="shared" si="2"/>
        <v>1.8229819971568171E-2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5159</v>
      </c>
      <c r="Z27" s="116">
        <v>5089</v>
      </c>
      <c r="AB27" s="121">
        <f t="shared" si="2"/>
        <v>6.0793940914358073E-2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7656</v>
      </c>
      <c r="Z28" s="116">
        <v>7189</v>
      </c>
      <c r="AB28" s="121">
        <f t="shared" si="2"/>
        <v>8.5880849132112441E-2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9442</v>
      </c>
      <c r="Z29" s="116">
        <v>9541</v>
      </c>
      <c r="AB29" s="121">
        <f t="shared" si="2"/>
        <v>0.11397818633599732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7240</v>
      </c>
      <c r="Z30" s="116">
        <v>7584</v>
      </c>
      <c r="AB30" s="121">
        <f t="shared" si="2"/>
        <v>9.059957710640433E-2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10745</v>
      </c>
      <c r="Z31" s="116">
        <v>11751</v>
      </c>
      <c r="AB31" s="121">
        <f t="shared" si="2"/>
        <v>0.14037917069849121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3508</v>
      </c>
      <c r="Z32" s="116">
        <v>2787</v>
      </c>
      <c r="AB32" s="121">
        <f t="shared" si="2"/>
        <v>3.3293911048991147E-2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2902</v>
      </c>
      <c r="Z33" s="116">
        <v>3246</v>
      </c>
      <c r="AB33" s="121">
        <f t="shared" si="2"/>
        <v>3.8777192416586032E-2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84427</v>
      </c>
      <c r="Z34" s="124">
        <v>83709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43660</v>
      </c>
      <c r="AB37" s="136">
        <f>Z37/Z40*100</f>
        <v>78.370131035720689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12050</v>
      </c>
      <c r="AB38" s="136">
        <f>Z38/Z40*100</f>
        <v>21.629868964279304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55710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61</v>
      </c>
      <c r="W44" s="116">
        <v>61</v>
      </c>
      <c r="X44" s="116">
        <v>65</v>
      </c>
      <c r="Y44" s="116">
        <v>80</v>
      </c>
      <c r="Z44" s="116">
        <v>58</v>
      </c>
    </row>
    <row r="45" spans="19:32" x14ac:dyDescent="0.25">
      <c r="S45" s="119" t="s">
        <v>38</v>
      </c>
      <c r="T45" s="119"/>
      <c r="U45" s="116"/>
      <c r="V45" s="116">
        <v>667</v>
      </c>
      <c r="W45" s="116">
        <v>651</v>
      </c>
      <c r="X45" s="116">
        <v>670</v>
      </c>
      <c r="Y45" s="116">
        <v>628</v>
      </c>
      <c r="Z45" s="116">
        <v>641</v>
      </c>
    </row>
    <row r="46" spans="19:32" x14ac:dyDescent="0.25">
      <c r="S46" s="119" t="s">
        <v>39</v>
      </c>
      <c r="T46" s="119"/>
      <c r="U46" s="116"/>
      <c r="V46" s="116">
        <v>2215</v>
      </c>
      <c r="W46" s="116">
        <v>2129</v>
      </c>
      <c r="X46" s="116">
        <v>2228</v>
      </c>
      <c r="Y46" s="116">
        <v>1882</v>
      </c>
      <c r="Z46" s="116">
        <v>1715</v>
      </c>
    </row>
    <row r="47" spans="19:32" x14ac:dyDescent="0.25">
      <c r="S47" s="119" t="s">
        <v>40</v>
      </c>
      <c r="T47" s="119"/>
      <c r="U47" s="116"/>
      <c r="V47" s="116">
        <v>4967</v>
      </c>
      <c r="W47" s="116">
        <v>4452</v>
      </c>
      <c r="X47" s="116">
        <v>4559</v>
      </c>
      <c r="Y47" s="116">
        <v>4176</v>
      </c>
      <c r="Z47" s="116">
        <v>3968</v>
      </c>
    </row>
    <row r="48" spans="19:32" x14ac:dyDescent="0.25">
      <c r="S48" s="119" t="s">
        <v>41</v>
      </c>
      <c r="T48" s="119"/>
      <c r="U48" s="116"/>
      <c r="V48" s="116">
        <v>8580</v>
      </c>
      <c r="W48" s="116">
        <v>7785</v>
      </c>
      <c r="X48" s="116">
        <v>7922</v>
      </c>
      <c r="Y48" s="116">
        <v>7396</v>
      </c>
      <c r="Z48" s="116">
        <v>7290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6966</v>
      </c>
      <c r="W49" s="116">
        <v>6904</v>
      </c>
      <c r="X49" s="116">
        <v>7013</v>
      </c>
      <c r="Y49" s="116">
        <v>6715</v>
      </c>
      <c r="Z49" s="116">
        <v>6821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Darwin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5029</v>
      </c>
      <c r="W50" s="116">
        <v>5051</v>
      </c>
      <c r="X50" s="116">
        <v>5376</v>
      </c>
      <c r="Y50" s="116">
        <v>5247</v>
      </c>
      <c r="Z50" s="116">
        <v>5447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4124</v>
      </c>
      <c r="W51" s="116">
        <v>4293</v>
      </c>
      <c r="X51" s="116">
        <v>4410</v>
      </c>
      <c r="Y51" s="116">
        <v>4352</v>
      </c>
      <c r="Z51" s="116">
        <v>4288</v>
      </c>
    </row>
    <row r="52" spans="1:26" ht="15" customHeight="1" x14ac:dyDescent="0.25">
      <c r="S52" s="119" t="s">
        <v>45</v>
      </c>
      <c r="T52" s="119"/>
      <c r="U52" s="116"/>
      <c r="V52" s="116">
        <v>3782</v>
      </c>
      <c r="W52" s="116">
        <v>3779</v>
      </c>
      <c r="X52" s="116">
        <v>4158</v>
      </c>
      <c r="Y52" s="116">
        <v>3732</v>
      </c>
      <c r="Z52" s="116">
        <v>3776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3289</v>
      </c>
      <c r="W53" s="116">
        <v>3363</v>
      </c>
      <c r="X53" s="116">
        <v>3444</v>
      </c>
      <c r="Y53" s="116">
        <v>3205</v>
      </c>
      <c r="Z53" s="116">
        <v>3192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2752</v>
      </c>
      <c r="W54" s="116">
        <v>2924</v>
      </c>
      <c r="X54" s="116">
        <v>3090</v>
      </c>
      <c r="Y54" s="116">
        <v>2825</v>
      </c>
      <c r="Z54" s="116">
        <v>2868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1984</v>
      </c>
      <c r="W55" s="116">
        <v>2013</v>
      </c>
      <c r="X55" s="116">
        <v>2100</v>
      </c>
      <c r="Y55" s="116">
        <v>1944</v>
      </c>
      <c r="Z55" s="116">
        <v>2031</v>
      </c>
    </row>
    <row r="56" spans="1:26" ht="15" customHeight="1" x14ac:dyDescent="0.25">
      <c r="S56" s="119" t="s">
        <v>49</v>
      </c>
      <c r="T56" s="119"/>
      <c r="U56" s="116"/>
      <c r="V56" s="116">
        <v>1083</v>
      </c>
      <c r="W56" s="116">
        <v>1047</v>
      </c>
      <c r="X56" s="116">
        <v>1159</v>
      </c>
      <c r="Y56" s="116">
        <v>1140</v>
      </c>
      <c r="Z56" s="116">
        <v>1093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360</v>
      </c>
      <c r="W57" s="116">
        <v>421</v>
      </c>
      <c r="X57" s="116">
        <v>479</v>
      </c>
      <c r="Y57" s="116">
        <v>461</v>
      </c>
      <c r="Z57" s="116">
        <v>494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90</v>
      </c>
      <c r="W58" s="116">
        <v>95</v>
      </c>
      <c r="X58" s="116">
        <v>120</v>
      </c>
      <c r="Y58" s="116">
        <v>143</v>
      </c>
      <c r="Z58" s="116">
        <v>156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27</v>
      </c>
      <c r="W59" s="116">
        <v>32</v>
      </c>
      <c r="X59" s="116">
        <v>35</v>
      </c>
      <c r="Y59" s="116">
        <v>40</v>
      </c>
      <c r="Z59" s="116">
        <v>42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17</v>
      </c>
      <c r="W60" s="116">
        <v>13</v>
      </c>
      <c r="X60" s="116">
        <v>21</v>
      </c>
      <c r="Y60" s="116">
        <v>16</v>
      </c>
      <c r="Z60" s="116">
        <v>14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45987</v>
      </c>
      <c r="W61" s="116">
        <v>45015</v>
      </c>
      <c r="X61" s="116">
        <v>46937</v>
      </c>
      <c r="Y61" s="116">
        <v>43991</v>
      </c>
      <c r="Z61" s="116">
        <v>43895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79</v>
      </c>
      <c r="W63" s="116">
        <v>71</v>
      </c>
      <c r="X63" s="116">
        <v>79</v>
      </c>
      <c r="Y63" s="116">
        <v>67</v>
      </c>
      <c r="Z63" s="116">
        <v>68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801</v>
      </c>
      <c r="W64" s="116">
        <v>774</v>
      </c>
      <c r="X64" s="116">
        <v>843</v>
      </c>
      <c r="Y64" s="116">
        <v>809</v>
      </c>
      <c r="Z64" s="116">
        <v>702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Darwin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2136</v>
      </c>
      <c r="W65" s="116">
        <v>2007</v>
      </c>
      <c r="X65" s="116">
        <v>2191</v>
      </c>
      <c r="Y65" s="116">
        <v>1984</v>
      </c>
      <c r="Z65" s="116">
        <v>1805</v>
      </c>
    </row>
    <row r="66" spans="1:26" x14ac:dyDescent="0.25">
      <c r="S66" s="119" t="s">
        <v>40</v>
      </c>
      <c r="T66" s="119"/>
      <c r="U66" s="116"/>
      <c r="V66" s="116">
        <v>4430</v>
      </c>
      <c r="W66" s="116">
        <v>4424</v>
      </c>
      <c r="X66" s="116">
        <v>4364</v>
      </c>
      <c r="Y66" s="116">
        <v>4071</v>
      </c>
      <c r="Z66" s="116">
        <v>3551</v>
      </c>
    </row>
    <row r="67" spans="1:26" x14ac:dyDescent="0.25">
      <c r="S67" s="119" t="s">
        <v>41</v>
      </c>
      <c r="T67" s="119"/>
      <c r="U67" s="116"/>
      <c r="V67" s="116">
        <v>7537</v>
      </c>
      <c r="W67" s="116">
        <v>7379</v>
      </c>
      <c r="X67" s="116">
        <v>7303</v>
      </c>
      <c r="Y67" s="116">
        <v>7225</v>
      </c>
      <c r="Z67" s="116">
        <v>6859</v>
      </c>
    </row>
    <row r="68" spans="1:26" x14ac:dyDescent="0.25">
      <c r="S68" s="119" t="s">
        <v>42</v>
      </c>
      <c r="T68" s="119"/>
      <c r="U68" s="116"/>
      <c r="V68" s="116">
        <v>5707</v>
      </c>
      <c r="W68" s="116">
        <v>5825</v>
      </c>
      <c r="X68" s="116">
        <v>6148</v>
      </c>
      <c r="Y68" s="116">
        <v>6243</v>
      </c>
      <c r="Z68" s="116">
        <v>6220</v>
      </c>
    </row>
    <row r="69" spans="1:26" x14ac:dyDescent="0.25">
      <c r="S69" s="119" t="s">
        <v>43</v>
      </c>
      <c r="T69" s="119"/>
      <c r="U69" s="116"/>
      <c r="V69" s="116">
        <v>4110</v>
      </c>
      <c r="W69" s="116">
        <v>4233</v>
      </c>
      <c r="X69" s="116">
        <v>4435</v>
      </c>
      <c r="Y69" s="116">
        <v>4435</v>
      </c>
      <c r="Z69" s="116">
        <v>4654</v>
      </c>
    </row>
    <row r="70" spans="1:26" x14ac:dyDescent="0.25">
      <c r="S70" s="119" t="s">
        <v>44</v>
      </c>
      <c r="T70" s="119"/>
      <c r="U70" s="116"/>
      <c r="V70" s="116">
        <v>3541</v>
      </c>
      <c r="W70" s="116">
        <v>3491</v>
      </c>
      <c r="X70" s="116">
        <v>3966</v>
      </c>
      <c r="Y70" s="116">
        <v>3662</v>
      </c>
      <c r="Z70" s="116">
        <v>3772</v>
      </c>
    </row>
    <row r="71" spans="1:26" x14ac:dyDescent="0.25">
      <c r="S71" s="119" t="s">
        <v>45</v>
      </c>
      <c r="T71" s="119"/>
      <c r="U71" s="116"/>
      <c r="V71" s="116">
        <v>3364</v>
      </c>
      <c r="W71" s="116">
        <v>3399</v>
      </c>
      <c r="X71" s="116">
        <v>3588</v>
      </c>
      <c r="Y71" s="116">
        <v>3347</v>
      </c>
      <c r="Z71" s="116">
        <v>3402</v>
      </c>
    </row>
    <row r="72" spans="1:26" x14ac:dyDescent="0.25">
      <c r="S72" s="119" t="s">
        <v>46</v>
      </c>
      <c r="T72" s="119"/>
      <c r="U72" s="116"/>
      <c r="V72" s="116">
        <v>3067</v>
      </c>
      <c r="W72" s="116">
        <v>3080</v>
      </c>
      <c r="X72" s="116">
        <v>3008</v>
      </c>
      <c r="Y72" s="116">
        <v>2970</v>
      </c>
      <c r="Z72" s="116">
        <v>3001</v>
      </c>
    </row>
    <row r="73" spans="1:26" x14ac:dyDescent="0.25">
      <c r="S73" s="119" t="s">
        <v>47</v>
      </c>
      <c r="T73" s="119"/>
      <c r="U73" s="116"/>
      <c r="V73" s="116">
        <v>2421</v>
      </c>
      <c r="W73" s="116">
        <v>2495</v>
      </c>
      <c r="X73" s="116">
        <v>2678</v>
      </c>
      <c r="Y73" s="116">
        <v>2572</v>
      </c>
      <c r="Z73" s="116">
        <v>2549</v>
      </c>
    </row>
    <row r="74" spans="1:26" x14ac:dyDescent="0.25">
      <c r="S74" s="119" t="s">
        <v>48</v>
      </c>
      <c r="T74" s="119"/>
      <c r="U74" s="116"/>
      <c r="V74" s="116">
        <v>1522</v>
      </c>
      <c r="W74" s="116">
        <v>1633</v>
      </c>
      <c r="X74" s="116">
        <v>1713</v>
      </c>
      <c r="Y74" s="116">
        <v>1733</v>
      </c>
      <c r="Z74" s="116">
        <v>1826</v>
      </c>
    </row>
    <row r="75" spans="1:26" x14ac:dyDescent="0.25">
      <c r="S75" s="119" t="s">
        <v>49</v>
      </c>
      <c r="T75" s="119"/>
      <c r="U75" s="116"/>
      <c r="V75" s="116">
        <v>726</v>
      </c>
      <c r="W75" s="116">
        <v>777</v>
      </c>
      <c r="X75" s="116">
        <v>837</v>
      </c>
      <c r="Y75" s="116">
        <v>914</v>
      </c>
      <c r="Z75" s="116">
        <v>949</v>
      </c>
    </row>
    <row r="76" spans="1:26" x14ac:dyDescent="0.25">
      <c r="S76" s="119" t="s">
        <v>50</v>
      </c>
      <c r="T76" s="119"/>
      <c r="U76" s="116"/>
      <c r="V76" s="116">
        <v>212</v>
      </c>
      <c r="W76" s="116">
        <v>271</v>
      </c>
      <c r="X76" s="116">
        <v>333</v>
      </c>
      <c r="Y76" s="116">
        <v>311</v>
      </c>
      <c r="Z76" s="116">
        <v>316</v>
      </c>
    </row>
    <row r="77" spans="1:26" x14ac:dyDescent="0.25">
      <c r="S77" s="119" t="s">
        <v>51</v>
      </c>
      <c r="T77" s="119"/>
      <c r="U77" s="116"/>
      <c r="V77" s="116">
        <v>59</v>
      </c>
      <c r="W77" s="116">
        <v>59</v>
      </c>
      <c r="X77" s="116">
        <v>57</v>
      </c>
      <c r="Y77" s="116">
        <v>57</v>
      </c>
      <c r="Z77" s="116">
        <v>91</v>
      </c>
    </row>
    <row r="78" spans="1:26" x14ac:dyDescent="0.25">
      <c r="S78" s="119" t="s">
        <v>52</v>
      </c>
      <c r="T78" s="119"/>
      <c r="U78" s="116"/>
      <c r="V78" s="116">
        <v>11</v>
      </c>
      <c r="W78" s="116">
        <v>15</v>
      </c>
      <c r="X78" s="116">
        <v>19</v>
      </c>
      <c r="Y78" s="116">
        <v>15</v>
      </c>
      <c r="Z78" s="116">
        <v>27</v>
      </c>
    </row>
    <row r="79" spans="1:26" x14ac:dyDescent="0.25">
      <c r="S79" s="119" t="s">
        <v>53</v>
      </c>
      <c r="T79" s="119"/>
      <c r="U79" s="116"/>
      <c r="V79" s="116">
        <v>14</v>
      </c>
      <c r="W79" s="116">
        <v>19</v>
      </c>
      <c r="X79" s="116">
        <v>30</v>
      </c>
      <c r="Y79" s="116">
        <v>20</v>
      </c>
      <c r="Z79" s="116">
        <v>16</v>
      </c>
    </row>
    <row r="80" spans="1:26" x14ac:dyDescent="0.25">
      <c r="S80" s="122" t="s">
        <v>54</v>
      </c>
      <c r="T80" s="122"/>
      <c r="U80" s="116"/>
      <c r="V80" s="116">
        <v>39747</v>
      </c>
      <c r="W80" s="116">
        <v>39952</v>
      </c>
      <c r="X80" s="116">
        <v>41644</v>
      </c>
      <c r="Y80" s="116">
        <v>40441</v>
      </c>
      <c r="Z80" s="116">
        <v>39814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Darwin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3562</v>
      </c>
      <c r="W83" s="116">
        <v>3659</v>
      </c>
      <c r="X83" s="116">
        <v>3868</v>
      </c>
      <c r="Y83" s="116">
        <v>3575</v>
      </c>
      <c r="Z83" s="116">
        <v>3551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4229</v>
      </c>
      <c r="W84" s="116">
        <v>4360</v>
      </c>
      <c r="X84" s="116">
        <v>4627</v>
      </c>
      <c r="Y84" s="116">
        <v>4424</v>
      </c>
      <c r="Z84" s="116">
        <v>4471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5669</v>
      </c>
      <c r="W85" s="116">
        <v>5515</v>
      </c>
      <c r="X85" s="116">
        <v>5466</v>
      </c>
      <c r="Y85" s="116">
        <v>5075</v>
      </c>
      <c r="Z85" s="116">
        <v>4998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83,710</v>
      </c>
      <c r="D86" s="100">
        <f t="shared" ref="D86:D91" si="4">AD4</f>
        <v>-8.4690553745928598E-3</v>
      </c>
      <c r="E86" s="101">
        <f t="shared" ref="E86:E91" si="5">AD4</f>
        <v>-8.4690553745928598E-3</v>
      </c>
      <c r="F86" s="100">
        <f t="shared" ref="F86:F91" si="6">AF4</f>
        <v>-2.3619292004432246E-2</v>
      </c>
      <c r="G86" s="101">
        <f t="shared" ref="G86:G91" si="7">AF4</f>
        <v>-2.3619292004432246E-2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2739</v>
      </c>
      <c r="W86" s="116">
        <v>2881</v>
      </c>
      <c r="X86" s="116">
        <v>3279</v>
      </c>
      <c r="Y86" s="116">
        <v>3152</v>
      </c>
      <c r="Z86" s="116">
        <v>3426</v>
      </c>
    </row>
    <row r="87" spans="1:30" ht="15" customHeight="1" x14ac:dyDescent="0.25">
      <c r="A87" s="102" t="s">
        <v>4</v>
      </c>
      <c r="B87" s="51"/>
      <c r="C87" s="62" t="str">
        <f t="shared" si="3"/>
        <v>43,898</v>
      </c>
      <c r="D87" s="100">
        <f t="shared" si="4"/>
        <v>-2.0233250733171504E-3</v>
      </c>
      <c r="E87" s="101">
        <f t="shared" si="5"/>
        <v>-2.0233250733171504E-3</v>
      </c>
      <c r="F87" s="100">
        <f t="shared" si="6"/>
        <v>-4.54258812273034E-2</v>
      </c>
      <c r="G87" s="101">
        <f t="shared" si="7"/>
        <v>-4.54258812273034E-2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1493</v>
      </c>
      <c r="W87" s="116">
        <v>1555</v>
      </c>
      <c r="X87" s="116">
        <v>1682</v>
      </c>
      <c r="Y87" s="116">
        <v>1644</v>
      </c>
      <c r="Z87" s="116">
        <v>1660</v>
      </c>
    </row>
    <row r="88" spans="1:30" ht="15" customHeight="1" x14ac:dyDescent="0.25">
      <c r="A88" s="102" t="s">
        <v>5</v>
      </c>
      <c r="B88" s="51"/>
      <c r="C88" s="62" t="str">
        <f t="shared" si="3"/>
        <v>39,810</v>
      </c>
      <c r="D88" s="100">
        <f t="shared" si="4"/>
        <v>-1.5554291649150565E-2</v>
      </c>
      <c r="E88" s="101">
        <f t="shared" si="5"/>
        <v>-1.5554291649150565E-2</v>
      </c>
      <c r="F88" s="100">
        <f t="shared" si="6"/>
        <v>1.5850252849272106E-3</v>
      </c>
      <c r="G88" s="101">
        <f t="shared" si="7"/>
        <v>1.5850252849272106E-3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1123</v>
      </c>
      <c r="W88" s="116">
        <v>1129</v>
      </c>
      <c r="X88" s="116">
        <v>1206</v>
      </c>
      <c r="Y88" s="116">
        <v>1243</v>
      </c>
      <c r="Z88" s="116">
        <v>1269</v>
      </c>
    </row>
    <row r="89" spans="1:30" ht="15" customHeight="1" x14ac:dyDescent="0.25">
      <c r="A89" s="51" t="s">
        <v>6</v>
      </c>
      <c r="B89" s="51"/>
      <c r="C89" s="62" t="str">
        <f t="shared" si="3"/>
        <v>55,718</v>
      </c>
      <c r="D89" s="100">
        <f t="shared" si="4"/>
        <v>2.0663125114489755E-2</v>
      </c>
      <c r="E89" s="101">
        <f t="shared" si="5"/>
        <v>2.0663125114489755E-2</v>
      </c>
      <c r="F89" s="100">
        <f t="shared" si="6"/>
        <v>7.0488721804511378E-3</v>
      </c>
      <c r="G89" s="101">
        <f t="shared" si="7"/>
        <v>7.0488721804511378E-3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1911</v>
      </c>
      <c r="W89" s="116">
        <v>1909</v>
      </c>
      <c r="X89" s="116">
        <v>1920</v>
      </c>
      <c r="Y89" s="116">
        <v>1857</v>
      </c>
      <c r="Z89" s="116">
        <v>1817</v>
      </c>
    </row>
    <row r="90" spans="1:30" ht="15" customHeight="1" x14ac:dyDescent="0.25">
      <c r="A90" s="51" t="s">
        <v>100</v>
      </c>
      <c r="B90" s="51"/>
      <c r="C90" s="62" t="str">
        <f t="shared" si="3"/>
        <v>$48,420</v>
      </c>
      <c r="D90" s="100">
        <f t="shared" si="4"/>
        <v>-2.5091339159120096E-2</v>
      </c>
      <c r="E90" s="101">
        <f t="shared" si="5"/>
        <v>-2.5091339159120096E-2</v>
      </c>
      <c r="F90" s="100">
        <f t="shared" si="6"/>
        <v>-1.8619347777620199E-2</v>
      </c>
      <c r="G90" s="101">
        <f t="shared" si="7"/>
        <v>-1.8619347777620199E-2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3426</v>
      </c>
      <c r="W90" s="116">
        <v>3205</v>
      </c>
      <c r="X90" s="116">
        <v>3373</v>
      </c>
      <c r="Y90" s="116">
        <v>2998</v>
      </c>
      <c r="Z90" s="116">
        <v>3100</v>
      </c>
    </row>
    <row r="91" spans="1:30" ht="15" customHeight="1" x14ac:dyDescent="0.25">
      <c r="A91" s="51" t="s">
        <v>7</v>
      </c>
      <c r="B91" s="51"/>
      <c r="C91" s="62" t="str">
        <f t="shared" si="3"/>
        <v>$3,886.8 mil</v>
      </c>
      <c r="D91" s="100">
        <f t="shared" si="4"/>
        <v>8.5271968113516117E-3</v>
      </c>
      <c r="E91" s="101">
        <f t="shared" si="5"/>
        <v>8.5271968113516117E-3</v>
      </c>
      <c r="F91" s="100">
        <f t="shared" si="6"/>
        <v>1.2600823631861768E-2</v>
      </c>
      <c r="G91" s="101">
        <f t="shared" si="7"/>
        <v>1.2600823631861768E-2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29982</v>
      </c>
      <c r="W91" s="116">
        <v>29596</v>
      </c>
      <c r="X91" s="116">
        <v>30963</v>
      </c>
      <c r="Y91" s="116">
        <v>28656</v>
      </c>
      <c r="Z91" s="116">
        <v>29209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2468</v>
      </c>
      <c r="W93" s="116">
        <v>2581</v>
      </c>
      <c r="X93" s="116">
        <v>2753</v>
      </c>
      <c r="Y93" s="116">
        <v>2648</v>
      </c>
      <c r="Z93" s="116">
        <v>2685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5637</v>
      </c>
      <c r="W94" s="116">
        <v>5766</v>
      </c>
      <c r="X94" s="116">
        <v>6132</v>
      </c>
      <c r="Y94" s="116">
        <v>6209</v>
      </c>
      <c r="Z94" s="116">
        <v>6458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825</v>
      </c>
      <c r="W95" s="116">
        <v>827</v>
      </c>
      <c r="X95" s="116">
        <v>846</v>
      </c>
      <c r="Y95" s="116">
        <v>835</v>
      </c>
      <c r="Z95" s="116">
        <v>864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3511</v>
      </c>
      <c r="W96" s="116">
        <v>3728</v>
      </c>
      <c r="X96" s="116">
        <v>4217</v>
      </c>
      <c r="Y96" s="116">
        <v>4056</v>
      </c>
      <c r="Z96" s="116">
        <v>4312</v>
      </c>
    </row>
    <row r="97" spans="1:32" ht="15" customHeight="1" x14ac:dyDescent="0.25">
      <c r="S97" s="119" t="s">
        <v>132</v>
      </c>
      <c r="T97" s="119"/>
      <c r="U97" s="116"/>
      <c r="V97" s="116">
        <v>4730</v>
      </c>
      <c r="W97" s="116">
        <v>4947</v>
      </c>
      <c r="X97" s="116">
        <v>5015</v>
      </c>
      <c r="Y97" s="116">
        <v>4893</v>
      </c>
      <c r="Z97" s="116">
        <v>4751</v>
      </c>
    </row>
    <row r="98" spans="1:32" ht="15" customHeight="1" x14ac:dyDescent="0.25">
      <c r="S98" s="119" t="s">
        <v>133</v>
      </c>
      <c r="T98" s="119"/>
      <c r="U98" s="116"/>
      <c r="V98" s="116">
        <v>1867</v>
      </c>
      <c r="W98" s="116">
        <v>1854</v>
      </c>
      <c r="X98" s="116">
        <v>1976</v>
      </c>
      <c r="Y98" s="116">
        <v>1862</v>
      </c>
      <c r="Z98" s="116">
        <v>1905</v>
      </c>
    </row>
    <row r="99" spans="1:32" ht="15" customHeight="1" x14ac:dyDescent="0.25">
      <c r="S99" s="119" t="s">
        <v>134</v>
      </c>
      <c r="T99" s="119"/>
      <c r="U99" s="116"/>
      <c r="V99" s="116">
        <v>179</v>
      </c>
      <c r="W99" s="116">
        <v>184</v>
      </c>
      <c r="X99" s="116">
        <v>213</v>
      </c>
      <c r="Y99" s="116">
        <v>192</v>
      </c>
      <c r="Z99" s="116">
        <v>201</v>
      </c>
    </row>
    <row r="100" spans="1:32" ht="15" customHeight="1" x14ac:dyDescent="0.25">
      <c r="S100" s="119" t="s">
        <v>59</v>
      </c>
      <c r="T100" s="119"/>
      <c r="U100" s="116"/>
      <c r="V100" s="116">
        <v>1900</v>
      </c>
      <c r="W100" s="116">
        <v>1802</v>
      </c>
      <c r="X100" s="116">
        <v>1814</v>
      </c>
      <c r="Y100" s="116">
        <v>1831</v>
      </c>
      <c r="Z100" s="116">
        <v>1825</v>
      </c>
    </row>
    <row r="101" spans="1:32" x14ac:dyDescent="0.25">
      <c r="A101" s="19"/>
      <c r="S101" s="122" t="s">
        <v>54</v>
      </c>
      <c r="T101" s="122"/>
      <c r="U101" s="116"/>
      <c r="V101" s="116">
        <v>25345</v>
      </c>
      <c r="W101" s="116">
        <v>25495</v>
      </c>
      <c r="X101" s="116">
        <v>26976</v>
      </c>
      <c r="Y101" s="116">
        <v>25932</v>
      </c>
      <c r="Z101" s="116">
        <v>26511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60290</v>
      </c>
      <c r="W104" s="116">
        <v>60170</v>
      </c>
      <c r="X104" s="116">
        <v>62626</v>
      </c>
      <c r="Y104" s="116">
        <v>59322</v>
      </c>
      <c r="Z104" s="116">
        <v>57874</v>
      </c>
      <c r="AB104" s="113" t="str">
        <f>TEXT(Z104,"###,###")</f>
        <v>57,874</v>
      </c>
      <c r="AD104" s="134">
        <f>Z104/($Z$4)*100</f>
        <v>69.136303906343329</v>
      </c>
      <c r="AF104" s="113"/>
    </row>
    <row r="105" spans="1:32" x14ac:dyDescent="0.25">
      <c r="S105" s="119" t="s">
        <v>18</v>
      </c>
      <c r="T105" s="119"/>
      <c r="U105" s="116"/>
      <c r="V105" s="116">
        <v>20443</v>
      </c>
      <c r="W105" s="116">
        <v>17709</v>
      </c>
      <c r="X105" s="116">
        <v>18190</v>
      </c>
      <c r="Y105" s="116">
        <v>21076</v>
      </c>
      <c r="Z105" s="116">
        <v>21971</v>
      </c>
      <c r="AB105" s="113" t="str">
        <f>TEXT(Z105,"###,###")</f>
        <v>21,971</v>
      </c>
      <c r="AD105" s="134">
        <f>Z105/($Z$4)*100</f>
        <v>26.246565523832277</v>
      </c>
      <c r="AF105" s="113"/>
    </row>
    <row r="106" spans="1:32" x14ac:dyDescent="0.25">
      <c r="S106" s="122" t="s">
        <v>54</v>
      </c>
      <c r="T106" s="122"/>
      <c r="U106" s="124"/>
      <c r="V106" s="124">
        <v>80733</v>
      </c>
      <c r="W106" s="124">
        <v>77879</v>
      </c>
      <c r="X106" s="124">
        <v>80816</v>
      </c>
      <c r="Y106" s="124">
        <v>80398</v>
      </c>
      <c r="Z106" s="124">
        <v>79845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8358</v>
      </c>
      <c r="W108" s="116">
        <v>8581</v>
      </c>
      <c r="X108" s="116">
        <v>9944</v>
      </c>
      <c r="Y108" s="116">
        <v>8613</v>
      </c>
      <c r="Z108" s="116">
        <v>9489</v>
      </c>
      <c r="AB108" s="113" t="str">
        <f>TEXT(Z108,"###,###")</f>
        <v>9,489</v>
      </c>
      <c r="AD108" s="134">
        <f>Z108/($Z$4)*100</f>
        <v>11.335563254091506</v>
      </c>
      <c r="AF108" s="113"/>
    </row>
    <row r="109" spans="1:32" x14ac:dyDescent="0.25">
      <c r="S109" s="119" t="s">
        <v>21</v>
      </c>
      <c r="T109" s="119"/>
      <c r="U109" s="116"/>
      <c r="V109" s="116">
        <v>11235</v>
      </c>
      <c r="W109" s="116">
        <v>11181</v>
      </c>
      <c r="X109" s="116">
        <v>11293</v>
      </c>
      <c r="Y109" s="116">
        <v>10842</v>
      </c>
      <c r="Z109" s="116">
        <v>11238</v>
      </c>
      <c r="AB109" s="113" t="str">
        <f>TEXT(Z109,"###,###")</f>
        <v>11,238</v>
      </c>
      <c r="AD109" s="134">
        <f>Z109/($Z$4)*100</f>
        <v>13.424919364472585</v>
      </c>
      <c r="AF109" s="113"/>
    </row>
    <row r="110" spans="1:32" x14ac:dyDescent="0.25">
      <c r="S110" s="119" t="s">
        <v>22</v>
      </c>
      <c r="T110" s="119"/>
      <c r="U110" s="116"/>
      <c r="V110" s="116">
        <v>22370</v>
      </c>
      <c r="W110" s="116">
        <v>21809</v>
      </c>
      <c r="X110" s="116">
        <v>23208</v>
      </c>
      <c r="Y110" s="116">
        <v>20811</v>
      </c>
      <c r="Z110" s="116">
        <v>19783</v>
      </c>
      <c r="AB110" s="113" t="str">
        <f>TEXT(Z110,"###,###")</f>
        <v>19,783</v>
      </c>
      <c r="AD110" s="134">
        <f>Z110/($Z$4)*100</f>
        <v>23.632779835145143</v>
      </c>
      <c r="AF110" s="113"/>
    </row>
    <row r="111" spans="1:32" x14ac:dyDescent="0.25">
      <c r="S111" s="119" t="s">
        <v>23</v>
      </c>
      <c r="T111" s="119"/>
      <c r="U111" s="116"/>
      <c r="V111" s="116">
        <v>38770</v>
      </c>
      <c r="W111" s="116">
        <v>36308</v>
      </c>
      <c r="X111" s="116">
        <v>36371</v>
      </c>
      <c r="Y111" s="116">
        <v>40135</v>
      </c>
      <c r="Z111" s="116">
        <v>39020</v>
      </c>
      <c r="AB111" s="113" t="str">
        <f>TEXT(Z111,"###,###")</f>
        <v>39,020</v>
      </c>
      <c r="AD111" s="134">
        <f>Z111/($Z$4)*100</f>
        <v>46.61330784852467</v>
      </c>
      <c r="AF111" s="113"/>
    </row>
    <row r="112" spans="1:32" x14ac:dyDescent="0.25">
      <c r="S112" s="122" t="s">
        <v>54</v>
      </c>
      <c r="T112" s="122"/>
      <c r="U112" s="116"/>
      <c r="V112" s="116">
        <v>85735</v>
      </c>
      <c r="W112" s="116">
        <v>84967</v>
      </c>
      <c r="X112" s="116">
        <v>88583</v>
      </c>
      <c r="Y112" s="116">
        <v>84427</v>
      </c>
      <c r="Z112" s="116">
        <v>83708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38.56</v>
      </c>
      <c r="W118" s="135">
        <v>38.909999999999997</v>
      </c>
      <c r="X118" s="135">
        <v>39.18</v>
      </c>
      <c r="Y118" s="135">
        <v>39.28</v>
      </c>
      <c r="Z118" s="135">
        <v>39.549999999999997</v>
      </c>
      <c r="AB118" s="113" t="str">
        <f>TEXT(Z118,"##.0")</f>
        <v>39.6</v>
      </c>
    </row>
    <row r="120" spans="19:32" x14ac:dyDescent="0.25">
      <c r="S120" s="105" t="s">
        <v>102</v>
      </c>
      <c r="T120" s="116"/>
      <c r="U120" s="116"/>
      <c r="V120" s="116">
        <v>49759</v>
      </c>
      <c r="W120" s="116">
        <v>49589</v>
      </c>
      <c r="X120" s="116">
        <v>52314</v>
      </c>
      <c r="Y120" s="116">
        <v>48689</v>
      </c>
      <c r="Z120" s="116">
        <v>49404</v>
      </c>
      <c r="AB120" s="113" t="str">
        <f>TEXT(Z120,"###,###")</f>
        <v>49,404</v>
      </c>
    </row>
    <row r="121" spans="19:32" x14ac:dyDescent="0.25">
      <c r="S121" s="105" t="s">
        <v>103</v>
      </c>
      <c r="T121" s="116"/>
      <c r="U121" s="116"/>
      <c r="V121" s="116">
        <v>2398</v>
      </c>
      <c r="W121" s="116">
        <v>2358</v>
      </c>
      <c r="X121" s="116">
        <v>2393</v>
      </c>
      <c r="Y121" s="116">
        <v>2358</v>
      </c>
      <c r="Z121" s="116">
        <v>2487</v>
      </c>
      <c r="AB121" s="113" t="str">
        <f>TEXT(Z121,"###,###")</f>
        <v>2,487</v>
      </c>
    </row>
    <row r="122" spans="19:32" x14ac:dyDescent="0.25">
      <c r="S122" s="105" t="s">
        <v>104</v>
      </c>
      <c r="T122" s="116"/>
      <c r="U122" s="116"/>
      <c r="V122" s="116">
        <v>3173</v>
      </c>
      <c r="W122" s="116">
        <v>3144</v>
      </c>
      <c r="X122" s="116">
        <v>3235</v>
      </c>
      <c r="Y122" s="116">
        <v>3539</v>
      </c>
      <c r="Z122" s="116">
        <v>3828</v>
      </c>
      <c r="AB122" s="113" t="str">
        <f>TEXT(Z122,"###,###")</f>
        <v>3,828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52932</v>
      </c>
      <c r="W124" s="116">
        <v>52733</v>
      </c>
      <c r="X124" s="116">
        <v>55549</v>
      </c>
      <c r="Y124" s="116">
        <v>52228</v>
      </c>
      <c r="Z124" s="116">
        <v>53232</v>
      </c>
      <c r="AB124" s="113" t="str">
        <f>TEXT(Z124,"###,###")</f>
        <v>53,232</v>
      </c>
      <c r="AD124" s="131">
        <f>Z124/$Z$7*100</f>
        <v>95.538246168204168</v>
      </c>
    </row>
    <row r="125" spans="19:32" x14ac:dyDescent="0.25">
      <c r="S125" s="105" t="s">
        <v>106</v>
      </c>
      <c r="T125" s="116"/>
      <c r="U125" s="116"/>
      <c r="V125" s="116">
        <v>5571</v>
      </c>
      <c r="W125" s="116">
        <v>5502</v>
      </c>
      <c r="X125" s="116">
        <v>5628</v>
      </c>
      <c r="Y125" s="116">
        <v>5897</v>
      </c>
      <c r="Z125" s="116">
        <v>6315</v>
      </c>
      <c r="AB125" s="113" t="str">
        <f>TEXT(Z125,"###,###")</f>
        <v>6,315</v>
      </c>
      <c r="AD125" s="131">
        <f>Z125/$Z$7*100</f>
        <v>11.333859793962455</v>
      </c>
    </row>
    <row r="127" spans="19:32" x14ac:dyDescent="0.25">
      <c r="S127" s="105" t="s">
        <v>107</v>
      </c>
      <c r="T127" s="116"/>
      <c r="U127" s="116"/>
      <c r="V127" s="116">
        <v>29982</v>
      </c>
      <c r="W127" s="116">
        <v>29596</v>
      </c>
      <c r="X127" s="116">
        <v>30963</v>
      </c>
      <c r="Y127" s="116">
        <v>28660</v>
      </c>
      <c r="Z127" s="116">
        <v>29209</v>
      </c>
      <c r="AB127" s="113" t="str">
        <f>TEXT(Z127,"###,###")</f>
        <v>29,209</v>
      </c>
      <c r="AD127" s="131">
        <f>Z127/$Z$7*100</f>
        <v>52.422915395383896</v>
      </c>
    </row>
    <row r="128" spans="19:32" x14ac:dyDescent="0.25">
      <c r="S128" s="105" t="s">
        <v>108</v>
      </c>
      <c r="T128" s="116"/>
      <c r="U128" s="116"/>
      <c r="V128" s="116">
        <v>25345</v>
      </c>
      <c r="W128" s="116">
        <v>25495</v>
      </c>
      <c r="X128" s="116">
        <v>26976</v>
      </c>
      <c r="Y128" s="116">
        <v>25935</v>
      </c>
      <c r="Z128" s="116">
        <v>26509</v>
      </c>
      <c r="AB128" s="113" t="str">
        <f>TEXT(Z128,"###,###")</f>
        <v>26,509</v>
      </c>
      <c r="AD128" s="131">
        <f>Z128/$Z$7*100</f>
        <v>47.577084604616104</v>
      </c>
    </row>
    <row r="130" spans="19:20" x14ac:dyDescent="0.25">
      <c r="S130" s="105" t="s">
        <v>161</v>
      </c>
      <c r="T130" s="131">
        <v>88.667934958182272</v>
      </c>
    </row>
    <row r="131" spans="19:20" x14ac:dyDescent="0.25">
      <c r="S131" s="105" t="s">
        <v>162</v>
      </c>
      <c r="T131" s="131">
        <v>4.4635485839405575</v>
      </c>
    </row>
    <row r="132" spans="19:20" x14ac:dyDescent="0.25">
      <c r="S132" s="105" t="s">
        <v>163</v>
      </c>
      <c r="T132" s="131">
        <v>6.8703112100218959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B59F7B5-FAAF-4269-9BE5-08940DDF44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7460C454-48E6-4D06-8885-CB3E66E62B1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62A279DE-32C4-406D-9A94-1A1FD4C022B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6F95957-4944-4EDA-B19C-63EDEC1280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FCFC-3E00-4253-B692-FEEDE3C03AD9}">
  <sheetPr codeName="Sheet7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115</v>
      </c>
      <c r="T1" s="103"/>
      <c r="U1" s="103"/>
      <c r="V1" s="103"/>
      <c r="W1" s="103"/>
      <c r="X1" s="103"/>
      <c r="Y1" s="104" t="s">
        <v>145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115</v>
      </c>
      <c r="Y3" s="109" t="s">
        <v>145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13.7 East Arnhem,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913</v>
      </c>
      <c r="W4" s="112">
        <v>905</v>
      </c>
      <c r="X4" s="112">
        <v>960</v>
      </c>
      <c r="Y4" s="112">
        <v>1825</v>
      </c>
      <c r="Z4" s="112">
        <v>1708</v>
      </c>
      <c r="AB4" s="113" t="str">
        <f>TEXT(Z4,"###,###")</f>
        <v>1,708</v>
      </c>
      <c r="AD4" s="114">
        <f>Z4/Y4-1</f>
        <v>-6.4109589041095871E-2</v>
      </c>
      <c r="AF4" s="114">
        <f>Z4/V4-1</f>
        <v>0.87075575027382257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468</v>
      </c>
      <c r="W5" s="112">
        <v>480</v>
      </c>
      <c r="X5" s="112">
        <v>511</v>
      </c>
      <c r="Y5" s="112">
        <v>917</v>
      </c>
      <c r="Z5" s="112">
        <v>856</v>
      </c>
      <c r="AB5" s="113" t="str">
        <f>TEXT(Z5,"###,###")</f>
        <v>856</v>
      </c>
      <c r="AD5" s="114">
        <f t="shared" ref="AD5:AD9" si="0">Z5/Y5-1</f>
        <v>-6.6521264994547469E-2</v>
      </c>
      <c r="AF5" s="114">
        <f t="shared" ref="AF5:AF9" si="1">Z5/V5-1</f>
        <v>0.829059829059829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442</v>
      </c>
      <c r="W6" s="112">
        <v>425</v>
      </c>
      <c r="X6" s="112">
        <v>448</v>
      </c>
      <c r="Y6" s="112">
        <v>911</v>
      </c>
      <c r="Z6" s="112">
        <v>854</v>
      </c>
      <c r="AB6" s="113" t="str">
        <f>TEXT(Z6,"###,###")</f>
        <v>854</v>
      </c>
      <c r="AD6" s="114">
        <f t="shared" si="0"/>
        <v>-6.256860592755209E-2</v>
      </c>
      <c r="AF6" s="114">
        <f t="shared" si="1"/>
        <v>0.9321266968325792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705</v>
      </c>
      <c r="W7" s="112">
        <v>667</v>
      </c>
      <c r="X7" s="112">
        <v>753</v>
      </c>
      <c r="Y7" s="112">
        <v>1401</v>
      </c>
      <c r="Z7" s="112">
        <v>1303</v>
      </c>
      <c r="AB7" s="113" t="str">
        <f>TEXT(Z7,"###,###")</f>
        <v>1,303</v>
      </c>
      <c r="AD7" s="114">
        <f t="shared" si="0"/>
        <v>-6.9950035688793766E-2</v>
      </c>
      <c r="AF7" s="114">
        <f t="shared" si="1"/>
        <v>0.84822695035460982</v>
      </c>
    </row>
    <row r="8" spans="1:32" ht="17.25" customHeight="1" x14ac:dyDescent="0.25">
      <c r="A8" s="68" t="s">
        <v>13</v>
      </c>
      <c r="B8" s="69"/>
      <c r="C8" s="31"/>
      <c r="D8" s="70" t="str">
        <f>AB4</f>
        <v>1,708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1,303</v>
      </c>
      <c r="P8" s="71"/>
      <c r="S8" s="111" t="s">
        <v>86</v>
      </c>
      <c r="T8" s="112"/>
      <c r="U8" s="112"/>
      <c r="V8" s="112">
        <v>21025.94</v>
      </c>
      <c r="W8" s="112">
        <v>21893.919999999998</v>
      </c>
      <c r="X8" s="112">
        <v>22995</v>
      </c>
      <c r="Y8" s="112">
        <v>21202.34</v>
      </c>
      <c r="Z8" s="112">
        <v>20353.64</v>
      </c>
      <c r="AB8" s="113" t="str">
        <f>TEXT(Z8,"$###,###")</f>
        <v>$20,354</v>
      </c>
      <c r="AD8" s="114">
        <f t="shared" si="0"/>
        <v>-4.0028600616724419E-2</v>
      </c>
      <c r="AF8" s="114">
        <f t="shared" si="1"/>
        <v>-3.1974789236533518E-2</v>
      </c>
    </row>
    <row r="9" spans="1:32" x14ac:dyDescent="0.25">
      <c r="A9" s="32" t="s">
        <v>15</v>
      </c>
      <c r="B9" s="75"/>
      <c r="C9" s="76"/>
      <c r="D9" s="77">
        <f>AD104</f>
        <v>64.637002341920379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49.961627014581737</v>
      </c>
      <c r="P9" s="78" t="s">
        <v>87</v>
      </c>
      <c r="S9" s="111" t="s">
        <v>7</v>
      </c>
      <c r="T9" s="112"/>
      <c r="U9" s="112"/>
      <c r="V9" s="112">
        <v>20761201</v>
      </c>
      <c r="W9" s="112">
        <v>21398845</v>
      </c>
      <c r="X9" s="112">
        <v>28222840</v>
      </c>
      <c r="Y9" s="112">
        <v>48084388</v>
      </c>
      <c r="Z9" s="112">
        <v>43686815</v>
      </c>
      <c r="AB9" s="113" t="str">
        <f>TEXT(Z9/1000000,"$#,###.0")&amp;" mil"</f>
        <v>$43.7 mil</v>
      </c>
      <c r="AD9" s="114">
        <f t="shared" si="0"/>
        <v>-9.1455318096177129E-2</v>
      </c>
      <c r="AF9" s="114">
        <f t="shared" si="1"/>
        <v>1.1042527838346152</v>
      </c>
    </row>
    <row r="10" spans="1:32" x14ac:dyDescent="0.25">
      <c r="A10" s="32" t="s">
        <v>18</v>
      </c>
      <c r="B10" s="75"/>
      <c r="C10" s="76"/>
      <c r="D10" s="77">
        <f>AD105</f>
        <v>33.840749414519905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49.654643131235609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97.927858787413655</v>
      </c>
      <c r="P11" s="78" t="s">
        <v>87</v>
      </c>
      <c r="S11" s="111" t="s">
        <v>30</v>
      </c>
      <c r="T11" s="116"/>
      <c r="U11" s="116"/>
      <c r="V11" s="116">
        <v>904</v>
      </c>
      <c r="W11" s="116">
        <v>889</v>
      </c>
      <c r="X11" s="116">
        <v>945</v>
      </c>
      <c r="Y11" s="116">
        <v>1804</v>
      </c>
      <c r="Z11" s="116">
        <v>1681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0.46047582501918649</v>
      </c>
      <c r="P12" s="78" t="s">
        <v>87</v>
      </c>
      <c r="S12" s="111" t="s">
        <v>31</v>
      </c>
      <c r="T12" s="116"/>
      <c r="U12" s="116"/>
      <c r="V12" s="116">
        <v>6</v>
      </c>
      <c r="W12" s="116">
        <v>16</v>
      </c>
      <c r="X12" s="116">
        <v>15</v>
      </c>
      <c r="Y12" s="116">
        <v>22</v>
      </c>
      <c r="Z12" s="116">
        <v>25</v>
      </c>
    </row>
    <row r="13" spans="1:32" ht="15" customHeight="1" x14ac:dyDescent="0.25">
      <c r="A13" s="32" t="s">
        <v>20</v>
      </c>
      <c r="B13" s="76"/>
      <c r="C13" s="76"/>
      <c r="D13" s="77">
        <f>AD108</f>
        <v>5.0936768149882905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1.7651573292402147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17.974238875878221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38.5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21.545667447306791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14.692307692307693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7</v>
      </c>
      <c r="Z15" s="116">
        <v>6</v>
      </c>
      <c r="AB15" s="121">
        <f t="shared" ref="AB15:AB34" si="2">IF(Z15="np",0,Z15/$Z$34)</f>
        <v>3.5108250438853129E-3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53.395784543325533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85.307692307692307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39</v>
      </c>
      <c r="Z16" s="116">
        <v>31</v>
      </c>
      <c r="AB16" s="121">
        <f t="shared" si="2"/>
        <v>1.8139262726740785E-2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4</v>
      </c>
      <c r="Z17" s="116">
        <v>8</v>
      </c>
      <c r="AB17" s="121">
        <f t="shared" si="2"/>
        <v>4.6811000585137508E-3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0</v>
      </c>
      <c r="Z18" s="116">
        <v>0</v>
      </c>
      <c r="AB18" s="121">
        <f t="shared" si="2"/>
        <v>0</v>
      </c>
    </row>
    <row r="19" spans="1:28" x14ac:dyDescent="0.25">
      <c r="A19" s="67" t="str">
        <f>$S$1&amp;" ("&amp;$V$2&amp;" to "&amp;$Z$2&amp;")"</f>
        <v>East Arnhem (2015-16 to 2019-20)</v>
      </c>
      <c r="B19" s="67"/>
      <c r="C19" s="67"/>
      <c r="D19" s="67"/>
      <c r="E19" s="67"/>
      <c r="F19" s="67"/>
      <c r="G19" s="67" t="str">
        <f>$S$1&amp;" ("&amp;$V$2&amp;" to "&amp;$Z$2&amp;")"</f>
        <v>East Arnhem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100</v>
      </c>
      <c r="Z19" s="116">
        <v>93</v>
      </c>
      <c r="AB19" s="121">
        <f t="shared" si="2"/>
        <v>5.4417788180222353E-2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0</v>
      </c>
      <c r="Z20" s="116">
        <v>0</v>
      </c>
      <c r="AB20" s="121">
        <f t="shared" si="2"/>
        <v>0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302</v>
      </c>
      <c r="Z21" s="116">
        <v>313</v>
      </c>
      <c r="AB21" s="121">
        <f t="shared" si="2"/>
        <v>0.18314803978935049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51</v>
      </c>
      <c r="Z22" s="116">
        <v>34</v>
      </c>
      <c r="AB22" s="121">
        <f t="shared" si="2"/>
        <v>1.9894675248683439E-2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44</v>
      </c>
      <c r="Z23" s="116">
        <v>46</v>
      </c>
      <c r="AB23" s="121">
        <f t="shared" si="2"/>
        <v>2.6916325336454067E-2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6</v>
      </c>
      <c r="Z24" s="116">
        <v>11</v>
      </c>
      <c r="AB24" s="121">
        <f t="shared" si="2"/>
        <v>6.436512580456407E-3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30</v>
      </c>
      <c r="Z25" s="116">
        <v>16</v>
      </c>
      <c r="AB25" s="121">
        <f t="shared" si="2"/>
        <v>9.3622001170275016E-3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6</v>
      </c>
      <c r="Z26" s="116">
        <v>25</v>
      </c>
      <c r="AB26" s="121">
        <f t="shared" si="2"/>
        <v>1.4628437682855471E-2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22</v>
      </c>
      <c r="Z27" s="116">
        <v>15</v>
      </c>
      <c r="AB27" s="121">
        <f t="shared" si="2"/>
        <v>8.777062609713282E-3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137</v>
      </c>
      <c r="Z28" s="116">
        <v>79</v>
      </c>
      <c r="AB28" s="121">
        <f t="shared" si="2"/>
        <v>4.6225863077823288E-2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250</v>
      </c>
      <c r="Z29" s="116">
        <v>194</v>
      </c>
      <c r="AB29" s="121">
        <f t="shared" si="2"/>
        <v>0.11351667641895846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318</v>
      </c>
      <c r="Z30" s="116">
        <v>332</v>
      </c>
      <c r="AB30" s="121">
        <f t="shared" si="2"/>
        <v>0.19426565242832067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299</v>
      </c>
      <c r="Z31" s="116">
        <v>337</v>
      </c>
      <c r="AB31" s="121">
        <f t="shared" si="2"/>
        <v>0.19719133996489174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15</v>
      </c>
      <c r="Z32" s="116">
        <v>4</v>
      </c>
      <c r="AB32" s="121">
        <f t="shared" si="2"/>
        <v>2.3405500292568754E-3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171</v>
      </c>
      <c r="Z33" s="116">
        <v>154</v>
      </c>
      <c r="AB33" s="121">
        <f t="shared" si="2"/>
        <v>9.0111176126389705E-2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1831</v>
      </c>
      <c r="Z34" s="124">
        <v>1709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1109</v>
      </c>
      <c r="AB37" s="136">
        <f>Z37/Z40*100</f>
        <v>85.307692307692307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191</v>
      </c>
      <c r="AB38" s="136">
        <f>Z38/Z40*100</f>
        <v>14.692307692307693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1300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0</v>
      </c>
      <c r="W44" s="116">
        <v>0</v>
      </c>
      <c r="X44" s="116">
        <v>0</v>
      </c>
      <c r="Y44" s="116">
        <v>0</v>
      </c>
      <c r="Z44" s="116">
        <v>0</v>
      </c>
    </row>
    <row r="45" spans="19:32" x14ac:dyDescent="0.25">
      <c r="S45" s="119" t="s">
        <v>38</v>
      </c>
      <c r="T45" s="119"/>
      <c r="U45" s="116"/>
      <c r="V45" s="116">
        <v>6</v>
      </c>
      <c r="W45" s="116">
        <v>0</v>
      </c>
      <c r="X45" s="116">
        <v>0</v>
      </c>
      <c r="Y45" s="116">
        <v>9</v>
      </c>
      <c r="Z45" s="116">
        <v>10</v>
      </c>
    </row>
    <row r="46" spans="19:32" x14ac:dyDescent="0.25">
      <c r="S46" s="119" t="s">
        <v>39</v>
      </c>
      <c r="T46" s="119"/>
      <c r="U46" s="116"/>
      <c r="V46" s="116">
        <v>14</v>
      </c>
      <c r="W46" s="116">
        <v>8</v>
      </c>
      <c r="X46" s="116">
        <v>17</v>
      </c>
      <c r="Y46" s="116">
        <v>29</v>
      </c>
      <c r="Z46" s="116">
        <v>32</v>
      </c>
    </row>
    <row r="47" spans="19:32" x14ac:dyDescent="0.25">
      <c r="S47" s="119" t="s">
        <v>40</v>
      </c>
      <c r="T47" s="119"/>
      <c r="U47" s="116"/>
      <c r="V47" s="116">
        <v>39</v>
      </c>
      <c r="W47" s="116">
        <v>40</v>
      </c>
      <c r="X47" s="116">
        <v>44</v>
      </c>
      <c r="Y47" s="116">
        <v>85</v>
      </c>
      <c r="Z47" s="116">
        <v>95</v>
      </c>
    </row>
    <row r="48" spans="19:32" x14ac:dyDescent="0.25">
      <c r="S48" s="119" t="s">
        <v>41</v>
      </c>
      <c r="T48" s="119"/>
      <c r="U48" s="116"/>
      <c r="V48" s="116">
        <v>67</v>
      </c>
      <c r="W48" s="116">
        <v>53</v>
      </c>
      <c r="X48" s="116">
        <v>64</v>
      </c>
      <c r="Y48" s="116">
        <v>115</v>
      </c>
      <c r="Z48" s="116">
        <v>114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55</v>
      </c>
      <c r="W49" s="116">
        <v>70</v>
      </c>
      <c r="X49" s="116">
        <v>81</v>
      </c>
      <c r="Y49" s="116">
        <v>117</v>
      </c>
      <c r="Z49" s="116">
        <v>111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East Arnhem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73</v>
      </c>
      <c r="W50" s="116">
        <v>80</v>
      </c>
      <c r="X50" s="116">
        <v>57</v>
      </c>
      <c r="Y50" s="116">
        <v>124</v>
      </c>
      <c r="Z50" s="116">
        <v>118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57</v>
      </c>
      <c r="W51" s="116">
        <v>54</v>
      </c>
      <c r="X51" s="116">
        <v>66</v>
      </c>
      <c r="Y51" s="116">
        <v>123</v>
      </c>
      <c r="Z51" s="116">
        <v>97</v>
      </c>
    </row>
    <row r="52" spans="1:26" ht="15" customHeight="1" x14ac:dyDescent="0.25">
      <c r="S52" s="119" t="s">
        <v>45</v>
      </c>
      <c r="T52" s="119"/>
      <c r="U52" s="116"/>
      <c r="V52" s="116">
        <v>52</v>
      </c>
      <c r="W52" s="116">
        <v>53</v>
      </c>
      <c r="X52" s="116">
        <v>40</v>
      </c>
      <c r="Y52" s="116">
        <v>97</v>
      </c>
      <c r="Z52" s="116">
        <v>79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39</v>
      </c>
      <c r="W53" s="116">
        <v>42</v>
      </c>
      <c r="X53" s="116">
        <v>48</v>
      </c>
      <c r="Y53" s="116">
        <v>74</v>
      </c>
      <c r="Z53" s="116">
        <v>65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41</v>
      </c>
      <c r="W54" s="116">
        <v>49</v>
      </c>
      <c r="X54" s="116">
        <v>36</v>
      </c>
      <c r="Y54" s="116">
        <v>74</v>
      </c>
      <c r="Z54" s="116">
        <v>60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15</v>
      </c>
      <c r="W55" s="116">
        <v>22</v>
      </c>
      <c r="X55" s="116">
        <v>38</v>
      </c>
      <c r="Y55" s="116">
        <v>52</v>
      </c>
      <c r="Z55" s="116">
        <v>43</v>
      </c>
    </row>
    <row r="56" spans="1:26" ht="15" customHeight="1" x14ac:dyDescent="0.25">
      <c r="S56" s="119" t="s">
        <v>49</v>
      </c>
      <c r="T56" s="119"/>
      <c r="U56" s="116"/>
      <c r="V56" s="116">
        <v>7</v>
      </c>
      <c r="W56" s="116">
        <v>10</v>
      </c>
      <c r="X56" s="116">
        <v>7</v>
      </c>
      <c r="Y56" s="116">
        <v>19</v>
      </c>
      <c r="Z56" s="116">
        <v>25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0</v>
      </c>
      <c r="W57" s="116">
        <v>0</v>
      </c>
      <c r="X57" s="116">
        <v>0</v>
      </c>
      <c r="Y57" s="116">
        <v>6</v>
      </c>
      <c r="Z57" s="116">
        <v>7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0</v>
      </c>
      <c r="W58" s="116">
        <v>0</v>
      </c>
      <c r="X58" s="116">
        <v>0</v>
      </c>
      <c r="Y58" s="116">
        <v>0</v>
      </c>
      <c r="Z58" s="116">
        <v>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0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0</v>
      </c>
      <c r="X60" s="116">
        <v>0</v>
      </c>
      <c r="Y60" s="116">
        <v>0</v>
      </c>
      <c r="Z60" s="116">
        <v>0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472</v>
      </c>
      <c r="W61" s="116">
        <v>480</v>
      </c>
      <c r="X61" s="116">
        <v>511</v>
      </c>
      <c r="Y61" s="116">
        <v>919</v>
      </c>
      <c r="Z61" s="116">
        <v>860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0</v>
      </c>
      <c r="W63" s="116">
        <v>0</v>
      </c>
      <c r="X63" s="116">
        <v>0</v>
      </c>
      <c r="Y63" s="116">
        <v>0</v>
      </c>
      <c r="Z63" s="116">
        <v>0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0</v>
      </c>
      <c r="W64" s="116">
        <v>0</v>
      </c>
      <c r="X64" s="116">
        <v>6</v>
      </c>
      <c r="Y64" s="116">
        <v>3</v>
      </c>
      <c r="Z64" s="116">
        <v>11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East Arnhem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13</v>
      </c>
      <c r="W65" s="116">
        <v>14</v>
      </c>
      <c r="X65" s="116">
        <v>14</v>
      </c>
      <c r="Y65" s="116">
        <v>41</v>
      </c>
      <c r="Z65" s="116">
        <v>32</v>
      </c>
    </row>
    <row r="66" spans="1:26" x14ac:dyDescent="0.25">
      <c r="S66" s="119" t="s">
        <v>40</v>
      </c>
      <c r="T66" s="119"/>
      <c r="U66" s="116"/>
      <c r="V66" s="116">
        <v>33</v>
      </c>
      <c r="W66" s="116">
        <v>24</v>
      </c>
      <c r="X66" s="116">
        <v>24</v>
      </c>
      <c r="Y66" s="116">
        <v>95</v>
      </c>
      <c r="Z66" s="116">
        <v>86</v>
      </c>
    </row>
    <row r="67" spans="1:26" x14ac:dyDescent="0.25">
      <c r="S67" s="119" t="s">
        <v>41</v>
      </c>
      <c r="T67" s="119"/>
      <c r="U67" s="116"/>
      <c r="V67" s="116">
        <v>45</v>
      </c>
      <c r="W67" s="116">
        <v>56</v>
      </c>
      <c r="X67" s="116">
        <v>61</v>
      </c>
      <c r="Y67" s="116">
        <v>103</v>
      </c>
      <c r="Z67" s="116">
        <v>113</v>
      </c>
    </row>
    <row r="68" spans="1:26" x14ac:dyDescent="0.25">
      <c r="S68" s="119" t="s">
        <v>42</v>
      </c>
      <c r="T68" s="119"/>
      <c r="U68" s="116"/>
      <c r="V68" s="116">
        <v>68</v>
      </c>
      <c r="W68" s="116">
        <v>79</v>
      </c>
      <c r="X68" s="116">
        <v>78</v>
      </c>
      <c r="Y68" s="116">
        <v>117</v>
      </c>
      <c r="Z68" s="116">
        <v>108</v>
      </c>
    </row>
    <row r="69" spans="1:26" x14ac:dyDescent="0.25">
      <c r="S69" s="119" t="s">
        <v>43</v>
      </c>
      <c r="T69" s="119"/>
      <c r="U69" s="116"/>
      <c r="V69" s="116">
        <v>67</v>
      </c>
      <c r="W69" s="116">
        <v>58</v>
      </c>
      <c r="X69" s="116">
        <v>81</v>
      </c>
      <c r="Y69" s="116">
        <v>136</v>
      </c>
      <c r="Z69" s="116">
        <v>141</v>
      </c>
    </row>
    <row r="70" spans="1:26" x14ac:dyDescent="0.25">
      <c r="S70" s="119" t="s">
        <v>44</v>
      </c>
      <c r="T70" s="119"/>
      <c r="U70" s="116"/>
      <c r="V70" s="116">
        <v>48</v>
      </c>
      <c r="W70" s="116">
        <v>45</v>
      </c>
      <c r="X70" s="116">
        <v>44</v>
      </c>
      <c r="Y70" s="116">
        <v>115</v>
      </c>
      <c r="Z70" s="116">
        <v>88</v>
      </c>
    </row>
    <row r="71" spans="1:26" x14ac:dyDescent="0.25">
      <c r="S71" s="119" t="s">
        <v>45</v>
      </c>
      <c r="T71" s="119"/>
      <c r="U71" s="116"/>
      <c r="V71" s="116">
        <v>49</v>
      </c>
      <c r="W71" s="116">
        <v>33</v>
      </c>
      <c r="X71" s="116">
        <v>45</v>
      </c>
      <c r="Y71" s="116">
        <v>84</v>
      </c>
      <c r="Z71" s="116">
        <v>84</v>
      </c>
    </row>
    <row r="72" spans="1:26" x14ac:dyDescent="0.25">
      <c r="S72" s="119" t="s">
        <v>46</v>
      </c>
      <c r="T72" s="119"/>
      <c r="U72" s="116"/>
      <c r="V72" s="116">
        <v>33</v>
      </c>
      <c r="W72" s="116">
        <v>51</v>
      </c>
      <c r="X72" s="116">
        <v>32</v>
      </c>
      <c r="Y72" s="116">
        <v>71</v>
      </c>
      <c r="Z72" s="116">
        <v>57</v>
      </c>
    </row>
    <row r="73" spans="1:26" x14ac:dyDescent="0.25">
      <c r="S73" s="119" t="s">
        <v>47</v>
      </c>
      <c r="T73" s="119"/>
      <c r="U73" s="116"/>
      <c r="V73" s="116">
        <v>38</v>
      </c>
      <c r="W73" s="116">
        <v>38</v>
      </c>
      <c r="X73" s="116">
        <v>24</v>
      </c>
      <c r="Y73" s="116">
        <v>76</v>
      </c>
      <c r="Z73" s="116">
        <v>66</v>
      </c>
    </row>
    <row r="74" spans="1:26" x14ac:dyDescent="0.25">
      <c r="S74" s="119" t="s">
        <v>48</v>
      </c>
      <c r="T74" s="119"/>
      <c r="U74" s="116"/>
      <c r="V74" s="116">
        <v>24</v>
      </c>
      <c r="W74" s="116">
        <v>18</v>
      </c>
      <c r="X74" s="116">
        <v>24</v>
      </c>
      <c r="Y74" s="116">
        <v>45</v>
      </c>
      <c r="Z74" s="116">
        <v>36</v>
      </c>
    </row>
    <row r="75" spans="1:26" x14ac:dyDescent="0.25">
      <c r="S75" s="119" t="s">
        <v>49</v>
      </c>
      <c r="T75" s="119"/>
      <c r="U75" s="116"/>
      <c r="V75" s="116">
        <v>9</v>
      </c>
      <c r="W75" s="116">
        <v>0</v>
      </c>
      <c r="X75" s="116">
        <v>6</v>
      </c>
      <c r="Y75" s="116">
        <v>15</v>
      </c>
      <c r="Z75" s="116">
        <v>25</v>
      </c>
    </row>
    <row r="76" spans="1:26" x14ac:dyDescent="0.25">
      <c r="S76" s="119" t="s">
        <v>50</v>
      </c>
      <c r="T76" s="119"/>
      <c r="U76" s="116"/>
      <c r="V76" s="116">
        <v>6</v>
      </c>
      <c r="W76" s="116">
        <v>3</v>
      </c>
      <c r="X76" s="116">
        <v>0</v>
      </c>
      <c r="Y76" s="116">
        <v>0</v>
      </c>
      <c r="Z76" s="116">
        <v>0</v>
      </c>
    </row>
    <row r="77" spans="1:26" x14ac:dyDescent="0.25">
      <c r="S77" s="119" t="s">
        <v>51</v>
      </c>
      <c r="T77" s="119"/>
      <c r="U77" s="116"/>
      <c r="V77" s="116">
        <v>0</v>
      </c>
      <c r="W77" s="116">
        <v>0</v>
      </c>
      <c r="X77" s="116">
        <v>0</v>
      </c>
      <c r="Y77" s="116">
        <v>0</v>
      </c>
      <c r="Z77" s="116">
        <v>0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0</v>
      </c>
      <c r="X78" s="116">
        <v>0</v>
      </c>
      <c r="Y78" s="116">
        <v>0</v>
      </c>
      <c r="Z78" s="116">
        <v>0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0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436</v>
      </c>
      <c r="W80" s="116">
        <v>425</v>
      </c>
      <c r="X80" s="116">
        <v>446</v>
      </c>
      <c r="Y80" s="116">
        <v>908</v>
      </c>
      <c r="Z80" s="116">
        <v>851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East Arnhem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10</v>
      </c>
      <c r="W83" s="116">
        <v>18</v>
      </c>
      <c r="X83" s="116">
        <v>25</v>
      </c>
      <c r="Y83" s="116">
        <v>31</v>
      </c>
      <c r="Z83" s="116">
        <v>35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44</v>
      </c>
      <c r="W84" s="116">
        <v>50</v>
      </c>
      <c r="X84" s="116">
        <v>73</v>
      </c>
      <c r="Y84" s="116">
        <v>106</v>
      </c>
      <c r="Z84" s="116">
        <v>89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24</v>
      </c>
      <c r="W85" s="116">
        <v>32</v>
      </c>
      <c r="X85" s="116">
        <v>31</v>
      </c>
      <c r="Y85" s="116">
        <v>49</v>
      </c>
      <c r="Z85" s="116">
        <v>41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1,708</v>
      </c>
      <c r="D86" s="100">
        <f t="shared" ref="D86:D91" si="4">AD4</f>
        <v>-6.4109589041095871E-2</v>
      </c>
      <c r="E86" s="101">
        <f t="shared" ref="E86:E91" si="5">AD4</f>
        <v>-6.4109589041095871E-2</v>
      </c>
      <c r="F86" s="100">
        <f t="shared" ref="F86:F91" si="6">AF4</f>
        <v>0.87075575027382257</v>
      </c>
      <c r="G86" s="101">
        <f t="shared" ref="G86:G91" si="7">AF4</f>
        <v>0.87075575027382257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88</v>
      </c>
      <c r="W86" s="116">
        <v>91</v>
      </c>
      <c r="X86" s="116">
        <v>72</v>
      </c>
      <c r="Y86" s="116">
        <v>167</v>
      </c>
      <c r="Z86" s="116">
        <v>121</v>
      </c>
    </row>
    <row r="87" spans="1:30" ht="15" customHeight="1" x14ac:dyDescent="0.25">
      <c r="A87" s="102" t="s">
        <v>4</v>
      </c>
      <c r="B87" s="51"/>
      <c r="C87" s="62" t="str">
        <f t="shared" si="3"/>
        <v>856</v>
      </c>
      <c r="D87" s="100">
        <f t="shared" si="4"/>
        <v>-6.6521264994547469E-2</v>
      </c>
      <c r="E87" s="101">
        <f t="shared" si="5"/>
        <v>-6.6521264994547469E-2</v>
      </c>
      <c r="F87" s="100">
        <f t="shared" si="6"/>
        <v>0.829059829059829</v>
      </c>
      <c r="G87" s="101">
        <f t="shared" si="7"/>
        <v>0.829059829059829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8</v>
      </c>
      <c r="W87" s="116">
        <v>12</v>
      </c>
      <c r="X87" s="116">
        <v>0</v>
      </c>
      <c r="Y87" s="116">
        <v>15</v>
      </c>
      <c r="Z87" s="116">
        <v>16</v>
      </c>
    </row>
    <row r="88" spans="1:30" ht="15" customHeight="1" x14ac:dyDescent="0.25">
      <c r="A88" s="102" t="s">
        <v>5</v>
      </c>
      <c r="B88" s="51"/>
      <c r="C88" s="62" t="str">
        <f t="shared" si="3"/>
        <v>854</v>
      </c>
      <c r="D88" s="100">
        <f t="shared" si="4"/>
        <v>-6.256860592755209E-2</v>
      </c>
      <c r="E88" s="101">
        <f t="shared" si="5"/>
        <v>-6.256860592755209E-2</v>
      </c>
      <c r="F88" s="100">
        <f t="shared" si="6"/>
        <v>0.9321266968325792</v>
      </c>
      <c r="G88" s="101">
        <f t="shared" si="7"/>
        <v>0.9321266968325792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10</v>
      </c>
      <c r="W88" s="116">
        <v>9</v>
      </c>
      <c r="X88" s="116">
        <v>10</v>
      </c>
      <c r="Y88" s="116">
        <v>15</v>
      </c>
      <c r="Z88" s="116">
        <v>6</v>
      </c>
    </row>
    <row r="89" spans="1:30" ht="15" customHeight="1" x14ac:dyDescent="0.25">
      <c r="A89" s="51" t="s">
        <v>6</v>
      </c>
      <c r="B89" s="51"/>
      <c r="C89" s="62" t="str">
        <f t="shared" si="3"/>
        <v>1,303</v>
      </c>
      <c r="D89" s="100">
        <f t="shared" si="4"/>
        <v>-6.9950035688793766E-2</v>
      </c>
      <c r="E89" s="101">
        <f t="shared" si="5"/>
        <v>-6.9950035688793766E-2</v>
      </c>
      <c r="F89" s="100">
        <f t="shared" si="6"/>
        <v>0.84822695035460982</v>
      </c>
      <c r="G89" s="101">
        <f t="shared" si="7"/>
        <v>0.84822695035460982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6</v>
      </c>
      <c r="W89" s="116">
        <v>10</v>
      </c>
      <c r="X89" s="116">
        <v>18</v>
      </c>
      <c r="Y89" s="116">
        <v>45</v>
      </c>
      <c r="Z89" s="116">
        <v>30</v>
      </c>
    </row>
    <row r="90" spans="1:30" ht="15" customHeight="1" x14ac:dyDescent="0.25">
      <c r="A90" s="51" t="s">
        <v>100</v>
      </c>
      <c r="B90" s="51"/>
      <c r="C90" s="62" t="str">
        <f t="shared" si="3"/>
        <v>$20,354</v>
      </c>
      <c r="D90" s="100">
        <f t="shared" si="4"/>
        <v>-4.0028600616724419E-2</v>
      </c>
      <c r="E90" s="101">
        <f t="shared" si="5"/>
        <v>-4.0028600616724419E-2</v>
      </c>
      <c r="F90" s="100">
        <f t="shared" si="6"/>
        <v>-3.1974789236533518E-2</v>
      </c>
      <c r="G90" s="101">
        <f t="shared" si="7"/>
        <v>-3.1974789236533518E-2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44</v>
      </c>
      <c r="W90" s="116">
        <v>43</v>
      </c>
      <c r="X90" s="116">
        <v>60</v>
      </c>
      <c r="Y90" s="116">
        <v>100</v>
      </c>
      <c r="Z90" s="116">
        <v>79</v>
      </c>
    </row>
    <row r="91" spans="1:30" ht="15" customHeight="1" x14ac:dyDescent="0.25">
      <c r="A91" s="51" t="s">
        <v>7</v>
      </c>
      <c r="B91" s="51"/>
      <c r="C91" s="62" t="str">
        <f t="shared" si="3"/>
        <v>$43.7 mil</v>
      </c>
      <c r="D91" s="100">
        <f t="shared" si="4"/>
        <v>-9.1455318096177129E-2</v>
      </c>
      <c r="E91" s="101">
        <f t="shared" si="5"/>
        <v>-9.1455318096177129E-2</v>
      </c>
      <c r="F91" s="100">
        <f t="shared" si="6"/>
        <v>1.1042527838346152</v>
      </c>
      <c r="G91" s="101">
        <f t="shared" si="7"/>
        <v>1.1042527838346152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366</v>
      </c>
      <c r="W91" s="116">
        <v>349</v>
      </c>
      <c r="X91" s="116">
        <v>406</v>
      </c>
      <c r="Y91" s="116">
        <v>716</v>
      </c>
      <c r="Z91" s="116">
        <v>654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7</v>
      </c>
      <c r="W93" s="116">
        <v>11</v>
      </c>
      <c r="X93" s="116">
        <v>9</v>
      </c>
      <c r="Y93" s="116">
        <v>24</v>
      </c>
      <c r="Z93" s="116">
        <v>21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42</v>
      </c>
      <c r="W94" s="116">
        <v>53</v>
      </c>
      <c r="X94" s="116">
        <v>80</v>
      </c>
      <c r="Y94" s="116">
        <v>121</v>
      </c>
      <c r="Z94" s="116">
        <v>141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0</v>
      </c>
      <c r="W95" s="116">
        <v>0</v>
      </c>
      <c r="X95" s="116">
        <v>0</v>
      </c>
      <c r="Y95" s="116">
        <v>8</v>
      </c>
      <c r="Z95" s="116">
        <v>5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95</v>
      </c>
      <c r="W96" s="116">
        <v>104</v>
      </c>
      <c r="X96" s="116">
        <v>92</v>
      </c>
      <c r="Y96" s="116">
        <v>215</v>
      </c>
      <c r="Z96" s="116">
        <v>165</v>
      </c>
    </row>
    <row r="97" spans="1:32" ht="15" customHeight="1" x14ac:dyDescent="0.25">
      <c r="S97" s="119" t="s">
        <v>132</v>
      </c>
      <c r="T97" s="119"/>
      <c r="U97" s="116"/>
      <c r="V97" s="116">
        <v>31</v>
      </c>
      <c r="W97" s="116">
        <v>34</v>
      </c>
      <c r="X97" s="116">
        <v>34</v>
      </c>
      <c r="Y97" s="116">
        <v>76</v>
      </c>
      <c r="Z97" s="116">
        <v>77</v>
      </c>
    </row>
    <row r="98" spans="1:32" ht="15" customHeight="1" x14ac:dyDescent="0.25">
      <c r="S98" s="119" t="s">
        <v>133</v>
      </c>
      <c r="T98" s="119"/>
      <c r="U98" s="116"/>
      <c r="V98" s="116">
        <v>20</v>
      </c>
      <c r="W98" s="116">
        <v>17</v>
      </c>
      <c r="X98" s="116">
        <v>9</v>
      </c>
      <c r="Y98" s="116">
        <v>46</v>
      </c>
      <c r="Z98" s="116">
        <v>46</v>
      </c>
    </row>
    <row r="99" spans="1:32" ht="15" customHeight="1" x14ac:dyDescent="0.25">
      <c r="S99" s="119" t="s">
        <v>134</v>
      </c>
      <c r="T99" s="119"/>
      <c r="U99" s="116"/>
      <c r="V99" s="116">
        <v>0</v>
      </c>
      <c r="W99" s="116">
        <v>0</v>
      </c>
      <c r="X99" s="116">
        <v>1</v>
      </c>
      <c r="Y99" s="116">
        <v>6</v>
      </c>
      <c r="Z99" s="116">
        <v>6</v>
      </c>
    </row>
    <row r="100" spans="1:32" ht="15" customHeight="1" x14ac:dyDescent="0.25">
      <c r="S100" s="119" t="s">
        <v>59</v>
      </c>
      <c r="T100" s="119"/>
      <c r="U100" s="116"/>
      <c r="V100" s="116">
        <v>7</v>
      </c>
      <c r="W100" s="116">
        <v>13</v>
      </c>
      <c r="X100" s="116">
        <v>24</v>
      </c>
      <c r="Y100" s="116">
        <v>39</v>
      </c>
      <c r="Z100" s="116">
        <v>39</v>
      </c>
    </row>
    <row r="101" spans="1:32" x14ac:dyDescent="0.25">
      <c r="A101" s="19"/>
      <c r="S101" s="122" t="s">
        <v>54</v>
      </c>
      <c r="T101" s="122"/>
      <c r="U101" s="116"/>
      <c r="V101" s="116">
        <v>340</v>
      </c>
      <c r="W101" s="116">
        <v>318</v>
      </c>
      <c r="X101" s="116">
        <v>343</v>
      </c>
      <c r="Y101" s="116">
        <v>689</v>
      </c>
      <c r="Z101" s="116">
        <v>650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587</v>
      </c>
      <c r="W104" s="116">
        <v>534</v>
      </c>
      <c r="X104" s="116">
        <v>621</v>
      </c>
      <c r="Y104" s="116">
        <v>1159</v>
      </c>
      <c r="Z104" s="116">
        <v>1104</v>
      </c>
      <c r="AB104" s="113" t="str">
        <f>TEXT(Z104,"###,###")</f>
        <v>1,104</v>
      </c>
      <c r="AD104" s="134">
        <f>Z104/($Z$4)*100</f>
        <v>64.637002341920379</v>
      </c>
      <c r="AF104" s="113"/>
    </row>
    <row r="105" spans="1:32" x14ac:dyDescent="0.25">
      <c r="S105" s="119" t="s">
        <v>18</v>
      </c>
      <c r="T105" s="119"/>
      <c r="U105" s="116"/>
      <c r="V105" s="116">
        <v>312</v>
      </c>
      <c r="W105" s="116">
        <v>317</v>
      </c>
      <c r="X105" s="116">
        <v>270</v>
      </c>
      <c r="Y105" s="116">
        <v>644</v>
      </c>
      <c r="Z105" s="116">
        <v>578</v>
      </c>
      <c r="AB105" s="113" t="str">
        <f>TEXT(Z105,"###,###")</f>
        <v>578</v>
      </c>
      <c r="AD105" s="134">
        <f>Z105/($Z$4)*100</f>
        <v>33.840749414519905</v>
      </c>
      <c r="AF105" s="113"/>
    </row>
    <row r="106" spans="1:32" x14ac:dyDescent="0.25">
      <c r="S106" s="122" t="s">
        <v>54</v>
      </c>
      <c r="T106" s="122"/>
      <c r="U106" s="124"/>
      <c r="V106" s="124">
        <v>899</v>
      </c>
      <c r="W106" s="124">
        <v>851</v>
      </c>
      <c r="X106" s="124">
        <v>891</v>
      </c>
      <c r="Y106" s="124">
        <v>1803</v>
      </c>
      <c r="Z106" s="124">
        <v>1682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15</v>
      </c>
      <c r="W108" s="116">
        <v>41</v>
      </c>
      <c r="X108" s="116">
        <v>42</v>
      </c>
      <c r="Y108" s="116">
        <v>52</v>
      </c>
      <c r="Z108" s="116">
        <v>87</v>
      </c>
      <c r="AB108" s="113" t="str">
        <f>TEXT(Z108,"###,###")</f>
        <v>87</v>
      </c>
      <c r="AD108" s="134">
        <f>Z108/($Z$4)*100</f>
        <v>5.0936768149882905</v>
      </c>
      <c r="AF108" s="113"/>
    </row>
    <row r="109" spans="1:32" x14ac:dyDescent="0.25">
      <c r="S109" s="119" t="s">
        <v>21</v>
      </c>
      <c r="T109" s="119"/>
      <c r="U109" s="116"/>
      <c r="V109" s="116">
        <v>72</v>
      </c>
      <c r="W109" s="116">
        <v>51</v>
      </c>
      <c r="X109" s="116">
        <v>85</v>
      </c>
      <c r="Y109" s="116">
        <v>167</v>
      </c>
      <c r="Z109" s="116">
        <v>307</v>
      </c>
      <c r="AB109" s="113" t="str">
        <f>TEXT(Z109,"###,###")</f>
        <v>307</v>
      </c>
      <c r="AD109" s="134">
        <f>Z109/($Z$4)*100</f>
        <v>17.974238875878221</v>
      </c>
      <c r="AF109" s="113"/>
    </row>
    <row r="110" spans="1:32" x14ac:dyDescent="0.25">
      <c r="S110" s="119" t="s">
        <v>22</v>
      </c>
      <c r="T110" s="119"/>
      <c r="U110" s="116"/>
      <c r="V110" s="116">
        <v>228</v>
      </c>
      <c r="W110" s="116">
        <v>274</v>
      </c>
      <c r="X110" s="116">
        <v>297</v>
      </c>
      <c r="Y110" s="116">
        <v>585</v>
      </c>
      <c r="Z110" s="116">
        <v>368</v>
      </c>
      <c r="AB110" s="113" t="str">
        <f>TEXT(Z110,"###,###")</f>
        <v>368</v>
      </c>
      <c r="AD110" s="134">
        <f>Z110/($Z$4)*100</f>
        <v>21.545667447306791</v>
      </c>
      <c r="AF110" s="113"/>
    </row>
    <row r="111" spans="1:32" x14ac:dyDescent="0.25">
      <c r="S111" s="119" t="s">
        <v>23</v>
      </c>
      <c r="T111" s="119"/>
      <c r="U111" s="116"/>
      <c r="V111" s="116">
        <v>580</v>
      </c>
      <c r="W111" s="116">
        <v>485</v>
      </c>
      <c r="X111" s="116">
        <v>477</v>
      </c>
      <c r="Y111" s="116">
        <v>993</v>
      </c>
      <c r="Z111" s="116">
        <v>912</v>
      </c>
      <c r="AB111" s="113" t="str">
        <f>TEXT(Z111,"###,###")</f>
        <v>912</v>
      </c>
      <c r="AD111" s="134">
        <f>Z111/($Z$4)*100</f>
        <v>53.395784543325533</v>
      </c>
      <c r="AF111" s="113"/>
    </row>
    <row r="112" spans="1:32" x14ac:dyDescent="0.25">
      <c r="S112" s="122" t="s">
        <v>54</v>
      </c>
      <c r="T112" s="122"/>
      <c r="U112" s="116"/>
      <c r="V112" s="116">
        <v>912</v>
      </c>
      <c r="W112" s="116">
        <v>905</v>
      </c>
      <c r="X112" s="116">
        <v>954</v>
      </c>
      <c r="Y112" s="116">
        <v>1826</v>
      </c>
      <c r="Z112" s="116">
        <v>1709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42.05</v>
      </c>
      <c r="W118" s="135">
        <v>39.630000000000003</v>
      </c>
      <c r="X118" s="135">
        <v>38.58</v>
      </c>
      <c r="Y118" s="135">
        <v>39.43</v>
      </c>
      <c r="Z118" s="135">
        <v>38.49</v>
      </c>
      <c r="AB118" s="113" t="str">
        <f>TEXT(Z118,"##.0")</f>
        <v>38.5</v>
      </c>
    </row>
    <row r="120" spans="19:32" x14ac:dyDescent="0.25">
      <c r="S120" s="105" t="s">
        <v>102</v>
      </c>
      <c r="T120" s="116"/>
      <c r="U120" s="116"/>
      <c r="V120" s="116">
        <v>692</v>
      </c>
      <c r="W120" s="116">
        <v>651</v>
      </c>
      <c r="X120" s="116">
        <v>733</v>
      </c>
      <c r="Y120" s="116">
        <v>1381</v>
      </c>
      <c r="Z120" s="116">
        <v>1276</v>
      </c>
      <c r="AB120" s="113" t="str">
        <f>TEXT(Z120,"###,###")</f>
        <v>1,276</v>
      </c>
    </row>
    <row r="121" spans="19:32" x14ac:dyDescent="0.25">
      <c r="S121" s="105" t="s">
        <v>103</v>
      </c>
      <c r="T121" s="116"/>
      <c r="U121" s="116"/>
      <c r="V121" s="116">
        <v>0</v>
      </c>
      <c r="W121" s="116">
        <v>0</v>
      </c>
      <c r="X121" s="116">
        <v>0</v>
      </c>
      <c r="Y121" s="116">
        <v>7</v>
      </c>
      <c r="Z121" s="116">
        <v>6</v>
      </c>
      <c r="AB121" s="113" t="str">
        <f>TEXT(Z121,"###,###")</f>
        <v>6</v>
      </c>
    </row>
    <row r="122" spans="19:32" x14ac:dyDescent="0.25">
      <c r="S122" s="105" t="s">
        <v>104</v>
      </c>
      <c r="T122" s="116"/>
      <c r="U122" s="116"/>
      <c r="V122" s="116">
        <v>5</v>
      </c>
      <c r="W122" s="116">
        <v>15</v>
      </c>
      <c r="X122" s="116">
        <v>16</v>
      </c>
      <c r="Y122" s="116">
        <v>22</v>
      </c>
      <c r="Z122" s="116">
        <v>23</v>
      </c>
      <c r="AB122" s="113" t="str">
        <f>TEXT(Z122,"###,###")</f>
        <v>23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697</v>
      </c>
      <c r="W124" s="116">
        <v>666</v>
      </c>
      <c r="X124" s="116">
        <v>749</v>
      </c>
      <c r="Y124" s="116">
        <v>1403</v>
      </c>
      <c r="Z124" s="116">
        <v>1299</v>
      </c>
      <c r="AB124" s="113" t="str">
        <f>TEXT(Z124,"###,###")</f>
        <v>1,299</v>
      </c>
      <c r="AD124" s="131">
        <f>Z124/$Z$7*100</f>
        <v>99.69301611665388</v>
      </c>
    </row>
    <row r="125" spans="19:32" x14ac:dyDescent="0.25">
      <c r="S125" s="105" t="s">
        <v>106</v>
      </c>
      <c r="T125" s="116"/>
      <c r="U125" s="116"/>
      <c r="V125" s="116">
        <v>5</v>
      </c>
      <c r="W125" s="116">
        <v>15</v>
      </c>
      <c r="X125" s="116">
        <v>16</v>
      </c>
      <c r="Y125" s="116">
        <v>29</v>
      </c>
      <c r="Z125" s="116">
        <v>29</v>
      </c>
      <c r="AB125" s="113" t="str">
        <f>TEXT(Z125,"###,###")</f>
        <v>29</v>
      </c>
      <c r="AD125" s="131">
        <f>Z125/$Z$7*100</f>
        <v>2.225633154259401</v>
      </c>
    </row>
    <row r="127" spans="19:32" x14ac:dyDescent="0.25">
      <c r="S127" s="105" t="s">
        <v>107</v>
      </c>
      <c r="T127" s="116"/>
      <c r="U127" s="116"/>
      <c r="V127" s="116">
        <v>361</v>
      </c>
      <c r="W127" s="116">
        <v>349</v>
      </c>
      <c r="X127" s="116">
        <v>405</v>
      </c>
      <c r="Y127" s="116">
        <v>713</v>
      </c>
      <c r="Z127" s="116">
        <v>651</v>
      </c>
      <c r="AB127" s="113" t="str">
        <f>TEXT(Z127,"###,###")</f>
        <v>651</v>
      </c>
      <c r="AD127" s="131">
        <f>Z127/$Z$7*100</f>
        <v>49.961627014581737</v>
      </c>
    </row>
    <row r="128" spans="19:32" x14ac:dyDescent="0.25">
      <c r="S128" s="105" t="s">
        <v>108</v>
      </c>
      <c r="T128" s="116"/>
      <c r="U128" s="116"/>
      <c r="V128" s="116">
        <v>338</v>
      </c>
      <c r="W128" s="116">
        <v>318</v>
      </c>
      <c r="X128" s="116">
        <v>342</v>
      </c>
      <c r="Y128" s="116">
        <v>686</v>
      </c>
      <c r="Z128" s="116">
        <v>647</v>
      </c>
      <c r="AB128" s="113" t="str">
        <f>TEXT(Z128,"###,###")</f>
        <v>647</v>
      </c>
      <c r="AD128" s="131">
        <f>Z128/$Z$7*100</f>
        <v>49.654643131235609</v>
      </c>
    </row>
    <row r="130" spans="19:20" x14ac:dyDescent="0.25">
      <c r="S130" s="105" t="s">
        <v>161</v>
      </c>
      <c r="T130" s="131">
        <v>97.927858787413655</v>
      </c>
    </row>
    <row r="131" spans="19:20" x14ac:dyDescent="0.25">
      <c r="S131" s="105" t="s">
        <v>162</v>
      </c>
      <c r="T131" s="131">
        <v>0.46047582501918649</v>
      </c>
    </row>
    <row r="132" spans="19:20" x14ac:dyDescent="0.25">
      <c r="S132" s="105" t="s">
        <v>163</v>
      </c>
      <c r="T132" s="131">
        <v>1.7651573292402147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4E8935D-C3AF-4E66-B6D1-94AEF7DEE44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A6D4F609-C0EE-46B0-B9E9-4E1E9592B35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A2EF4E9D-B881-448E-937F-C58AD2A4150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6DE08AC-2B98-4EEB-B1D3-5757DB82F7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CBF9-C932-4998-8411-C3299B2BA5D3}">
  <sheetPr codeName="Sheet7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style="58" customWidth="1"/>
    <col min="2" max="2" width="12.42578125" style="58" customWidth="1"/>
    <col min="3" max="3" width="11.7109375" style="58" customWidth="1"/>
    <col min="4" max="4" width="7.42578125" style="58" bestFit="1" customWidth="1"/>
    <col min="5" max="5" width="5" style="58" customWidth="1"/>
    <col min="6" max="6" width="5.7109375" style="58" customWidth="1"/>
    <col min="7" max="8" width="4.28515625" style="58" customWidth="1"/>
    <col min="9" max="9" width="2.85546875" style="58" customWidth="1"/>
    <col min="10" max="10" width="5.28515625" style="58" bestFit="1" customWidth="1"/>
    <col min="11" max="11" width="3.7109375" style="58" customWidth="1"/>
    <col min="12" max="12" width="6" style="58" customWidth="1"/>
    <col min="13" max="13" width="3.85546875" style="58" customWidth="1"/>
    <col min="14" max="14" width="6" style="58" customWidth="1"/>
    <col min="15" max="15" width="5.42578125" style="58" bestFit="1" customWidth="1"/>
    <col min="16" max="16" width="3.85546875" style="58" customWidth="1"/>
    <col min="17" max="18" width="6.140625" style="58" customWidth="1"/>
    <col min="19" max="19" width="43.140625" style="105" bestFit="1" customWidth="1"/>
    <col min="20" max="20" width="13.85546875" style="105" bestFit="1" customWidth="1"/>
    <col min="21" max="21" width="14" style="105" customWidth="1"/>
    <col min="22" max="26" width="13.85546875" style="105" bestFit="1" customWidth="1"/>
    <col min="27" max="27" width="4" style="105" customWidth="1"/>
    <col min="28" max="28" width="11.5703125" style="105" bestFit="1" customWidth="1"/>
    <col min="29" max="29" width="4.140625" style="105" customWidth="1"/>
    <col min="30" max="30" width="11.5703125" style="105" bestFit="1" customWidth="1"/>
    <col min="31" max="31" width="4.42578125" style="105" customWidth="1"/>
    <col min="32" max="32" width="10.28515625" style="105" bestFit="1" customWidth="1"/>
    <col min="33" max="33" width="4.85546875" style="58" customWidth="1"/>
    <col min="34" max="16384" width="9.140625" style="58"/>
  </cols>
  <sheetData>
    <row r="1" spans="1:32" ht="60" customHeight="1" x14ac:dyDescent="0.3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S1" s="103" t="s">
        <v>116</v>
      </c>
      <c r="T1" s="103"/>
      <c r="U1" s="103"/>
      <c r="V1" s="103"/>
      <c r="W1" s="103"/>
      <c r="X1" s="103"/>
      <c r="Y1" s="104" t="s">
        <v>146</v>
      </c>
      <c r="Z1" s="104"/>
      <c r="AB1" s="106"/>
      <c r="AC1" s="106"/>
      <c r="AD1" s="106"/>
      <c r="AE1" s="106"/>
      <c r="AF1" s="106"/>
    </row>
    <row r="2" spans="1:32" ht="19.5" customHeight="1" x14ac:dyDescent="0.3">
      <c r="A2" s="63" t="str">
        <f>'State data for spotlight'!$C$3&amp;" Jobs in Australia Spotlights by LGA"</f>
        <v>Northern Territory Jobs in Australia Spotlights by LGA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S2" s="103"/>
      <c r="T2" s="107" t="s">
        <v>61</v>
      </c>
      <c r="U2" s="107" t="s">
        <v>62</v>
      </c>
      <c r="V2" s="107" t="s">
        <v>60</v>
      </c>
      <c r="W2" s="107" t="s">
        <v>92</v>
      </c>
      <c r="X2" s="107" t="s">
        <v>129</v>
      </c>
      <c r="Y2" s="107" t="s">
        <v>138</v>
      </c>
      <c r="Z2" s="107" t="s">
        <v>160</v>
      </c>
      <c r="AB2" s="147" t="str">
        <f>$Z$2</f>
        <v>2019-20</v>
      </c>
      <c r="AC2" s="147"/>
      <c r="AD2" s="147"/>
      <c r="AE2" s="147"/>
      <c r="AF2" s="147"/>
    </row>
    <row r="3" spans="1:32" ht="15" customHeight="1" x14ac:dyDescent="0.25">
      <c r="A3" s="64" t="s">
        <v>159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S3" s="108"/>
      <c r="U3" s="105" t="s">
        <v>116</v>
      </c>
      <c r="Y3" s="109" t="s">
        <v>146</v>
      </c>
      <c r="Z3" s="109"/>
      <c r="AB3" s="110" t="s">
        <v>25</v>
      </c>
      <c r="AD3" s="110" t="s">
        <v>26</v>
      </c>
      <c r="AF3" s="110" t="s">
        <v>27</v>
      </c>
    </row>
    <row r="4" spans="1:32" ht="15" customHeight="1" x14ac:dyDescent="0.25">
      <c r="A4" s="25" t="str">
        <f>"Table "&amp;$Y$3&amp;" "&amp;$U$3&amp;", "&amp;'State data for spotlight'!$C$3&amp;", "&amp;$Z$2</f>
        <v>Table 13.8 Katherine, Northern Territory, 2019-20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S4" s="111" t="s">
        <v>28</v>
      </c>
      <c r="T4" s="112"/>
      <c r="U4" s="112"/>
      <c r="V4" s="112">
        <v>8566</v>
      </c>
      <c r="W4" s="112">
        <v>10165</v>
      </c>
      <c r="X4" s="112">
        <v>10143</v>
      </c>
      <c r="Y4" s="112">
        <v>8804</v>
      </c>
      <c r="Z4" s="112">
        <v>10095</v>
      </c>
      <c r="AB4" s="113" t="str">
        <f>TEXT(Z4,"###,###")</f>
        <v>10,095</v>
      </c>
      <c r="AD4" s="114">
        <f>Z4/Y4-1</f>
        <v>0.146637891867333</v>
      </c>
      <c r="AF4" s="114">
        <f>Z4/V4-1</f>
        <v>0.17849638104132626</v>
      </c>
    </row>
    <row r="5" spans="1:32" ht="17.25" customHeight="1" x14ac:dyDescent="0.25">
      <c r="A5" s="6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S5" s="115" t="s">
        <v>84</v>
      </c>
      <c r="T5" s="112"/>
      <c r="U5" s="112"/>
      <c r="V5" s="112">
        <v>4473</v>
      </c>
      <c r="W5" s="112">
        <v>5318</v>
      </c>
      <c r="X5" s="112">
        <v>5359</v>
      </c>
      <c r="Y5" s="112">
        <v>4551</v>
      </c>
      <c r="Z5" s="112">
        <v>5389</v>
      </c>
      <c r="AB5" s="113" t="str">
        <f>TEXT(Z5,"###,###")</f>
        <v>5,389</v>
      </c>
      <c r="AD5" s="114">
        <f t="shared" ref="AD5:AD9" si="0">Z5/Y5-1</f>
        <v>0.18413535486706212</v>
      </c>
      <c r="AF5" s="114">
        <f t="shared" ref="AF5:AF9" si="1">Z5/V5-1</f>
        <v>0.2047842611222892</v>
      </c>
    </row>
    <row r="6" spans="1:32" ht="16.5" customHeight="1" x14ac:dyDescent="0.25">
      <c r="A6" s="6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S6" s="115" t="s">
        <v>85</v>
      </c>
      <c r="T6" s="112"/>
      <c r="U6" s="112"/>
      <c r="V6" s="112">
        <v>4095</v>
      </c>
      <c r="W6" s="112">
        <v>4847</v>
      </c>
      <c r="X6" s="112">
        <v>4787</v>
      </c>
      <c r="Y6" s="112">
        <v>4256</v>
      </c>
      <c r="Z6" s="112">
        <v>4705</v>
      </c>
      <c r="AB6" s="113" t="str">
        <f>TEXT(Z6,"###,###")</f>
        <v>4,705</v>
      </c>
      <c r="AD6" s="114">
        <f t="shared" si="0"/>
        <v>0.1054981203007519</v>
      </c>
      <c r="AF6" s="114">
        <f t="shared" si="1"/>
        <v>0.14896214896214888</v>
      </c>
    </row>
    <row r="7" spans="1:32" ht="16.5" customHeight="1" thickBot="1" x14ac:dyDescent="0.3">
      <c r="A7" s="67" t="str">
        <f>"QUICK STATS for "&amp;Z2&amp;" *"</f>
        <v>QUICK STATS for 2019-20 *</v>
      </c>
      <c r="B7" s="26"/>
      <c r="C7" s="26"/>
      <c r="D7" s="6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S7" s="111" t="s">
        <v>6</v>
      </c>
      <c r="T7" s="112"/>
      <c r="U7" s="112"/>
      <c r="V7" s="112">
        <v>5664</v>
      </c>
      <c r="W7" s="112">
        <v>6691</v>
      </c>
      <c r="X7" s="112">
        <v>6608</v>
      </c>
      <c r="Y7" s="112">
        <v>5728</v>
      </c>
      <c r="Z7" s="112">
        <v>6716</v>
      </c>
      <c r="AB7" s="113" t="str">
        <f>TEXT(Z7,"###,###")</f>
        <v>6,716</v>
      </c>
      <c r="AD7" s="114">
        <f t="shared" si="0"/>
        <v>0.17248603351955305</v>
      </c>
      <c r="AF7" s="114">
        <f t="shared" si="1"/>
        <v>0.18573446327683607</v>
      </c>
    </row>
    <row r="8" spans="1:32" ht="17.25" customHeight="1" x14ac:dyDescent="0.25">
      <c r="A8" s="68" t="s">
        <v>13</v>
      </c>
      <c r="B8" s="69"/>
      <c r="C8" s="31"/>
      <c r="D8" s="70" t="str">
        <f>AB4</f>
        <v>10,095</v>
      </c>
      <c r="E8" s="71"/>
      <c r="F8" s="26"/>
      <c r="G8" s="68" t="s">
        <v>6</v>
      </c>
      <c r="H8" s="31"/>
      <c r="I8" s="69"/>
      <c r="J8" s="72"/>
      <c r="K8" s="69"/>
      <c r="L8" s="69"/>
      <c r="M8" s="73"/>
      <c r="N8" s="31"/>
      <c r="O8" s="74" t="str">
        <f>AB7</f>
        <v>6,716</v>
      </c>
      <c r="P8" s="71"/>
      <c r="S8" s="111" t="s">
        <v>86</v>
      </c>
      <c r="T8" s="112"/>
      <c r="U8" s="112"/>
      <c r="V8" s="112">
        <v>43470.05</v>
      </c>
      <c r="W8" s="112">
        <v>38944.39</v>
      </c>
      <c r="X8" s="112">
        <v>44906</v>
      </c>
      <c r="Y8" s="112">
        <v>47206</v>
      </c>
      <c r="Z8" s="112">
        <v>45163.56</v>
      </c>
      <c r="AB8" s="113" t="str">
        <f>TEXT(Z8,"$###,###")</f>
        <v>$45,164</v>
      </c>
      <c r="AD8" s="114">
        <f t="shared" si="0"/>
        <v>-4.3266533915180316E-2</v>
      </c>
      <c r="AF8" s="114">
        <f t="shared" si="1"/>
        <v>3.8958087234774119E-2</v>
      </c>
    </row>
    <row r="9" spans="1:32" x14ac:dyDescent="0.25">
      <c r="A9" s="32" t="s">
        <v>15</v>
      </c>
      <c r="B9" s="75"/>
      <c r="C9" s="76"/>
      <c r="D9" s="77">
        <f>AD104</f>
        <v>66.260525012382359</v>
      </c>
      <c r="E9" s="78" t="s">
        <v>87</v>
      </c>
      <c r="F9" s="26"/>
      <c r="G9" s="79" t="s">
        <v>84</v>
      </c>
      <c r="H9" s="76"/>
      <c r="I9" s="75"/>
      <c r="J9" s="76"/>
      <c r="K9" s="75"/>
      <c r="L9" s="75"/>
      <c r="M9" s="80"/>
      <c r="N9" s="76"/>
      <c r="O9" s="77">
        <f>AD127</f>
        <v>54.913639070875519</v>
      </c>
      <c r="P9" s="78" t="s">
        <v>87</v>
      </c>
      <c r="S9" s="111" t="s">
        <v>7</v>
      </c>
      <c r="T9" s="112"/>
      <c r="U9" s="112"/>
      <c r="V9" s="112">
        <v>314274136</v>
      </c>
      <c r="W9" s="112">
        <v>340096657</v>
      </c>
      <c r="X9" s="112">
        <v>371501032</v>
      </c>
      <c r="Y9" s="112">
        <v>352545948</v>
      </c>
      <c r="Z9" s="112">
        <v>402348456</v>
      </c>
      <c r="AB9" s="113" t="str">
        <f>TEXT(Z9/1000000,"$#,###.0")&amp;" mil"</f>
        <v>$402.3 mil</v>
      </c>
      <c r="AD9" s="114">
        <f t="shared" si="0"/>
        <v>0.14126529685713485</v>
      </c>
      <c r="AF9" s="114">
        <f t="shared" si="1"/>
        <v>0.28024679701927502</v>
      </c>
    </row>
    <row r="10" spans="1:32" x14ac:dyDescent="0.25">
      <c r="A10" s="32" t="s">
        <v>18</v>
      </c>
      <c r="B10" s="75"/>
      <c r="C10" s="76"/>
      <c r="D10" s="77">
        <f>AD105</f>
        <v>30.331847449232292</v>
      </c>
      <c r="E10" s="78" t="s">
        <v>87</v>
      </c>
      <c r="F10" s="26"/>
      <c r="G10" s="79" t="s">
        <v>85</v>
      </c>
      <c r="H10" s="76"/>
      <c r="I10" s="75"/>
      <c r="J10" s="76"/>
      <c r="K10" s="75"/>
      <c r="L10" s="75"/>
      <c r="M10" s="80"/>
      <c r="N10" s="76"/>
      <c r="O10" s="77">
        <f>AD128</f>
        <v>44.997022036926744</v>
      </c>
      <c r="P10" s="78" t="s">
        <v>87</v>
      </c>
      <c r="S10" s="111"/>
    </row>
    <row r="11" spans="1:32" x14ac:dyDescent="0.25">
      <c r="A11" s="33"/>
      <c r="B11" s="75"/>
      <c r="C11" s="76"/>
      <c r="D11" s="81"/>
      <c r="E11" s="78"/>
      <c r="F11" s="26"/>
      <c r="G11" s="82" t="s">
        <v>88</v>
      </c>
      <c r="H11" s="83"/>
      <c r="I11" s="84"/>
      <c r="J11" s="84"/>
      <c r="K11" s="84"/>
      <c r="L11" s="84"/>
      <c r="M11" s="75"/>
      <c r="N11" s="76"/>
      <c r="O11" s="77">
        <f>T130</f>
        <v>92.123287671232873</v>
      </c>
      <c r="P11" s="78" t="s">
        <v>87</v>
      </c>
      <c r="S11" s="111" t="s">
        <v>30</v>
      </c>
      <c r="T11" s="116"/>
      <c r="U11" s="116"/>
      <c r="V11" s="116">
        <v>8078</v>
      </c>
      <c r="W11" s="116">
        <v>9648</v>
      </c>
      <c r="X11" s="116">
        <v>9588</v>
      </c>
      <c r="Y11" s="116">
        <v>8361</v>
      </c>
      <c r="Z11" s="116">
        <v>9562</v>
      </c>
    </row>
    <row r="12" spans="1:32" x14ac:dyDescent="0.25">
      <c r="A12" s="33" t="s">
        <v>19</v>
      </c>
      <c r="B12" s="75"/>
      <c r="C12" s="76"/>
      <c r="D12" s="81"/>
      <c r="E12" s="78"/>
      <c r="F12" s="26"/>
      <c r="G12" s="82" t="s">
        <v>12</v>
      </c>
      <c r="H12" s="83"/>
      <c r="I12" s="84"/>
      <c r="J12" s="84"/>
      <c r="K12" s="84"/>
      <c r="L12" s="84"/>
      <c r="M12" s="75"/>
      <c r="N12" s="76"/>
      <c r="O12" s="77">
        <f>T131</f>
        <v>3.0524121500893391</v>
      </c>
      <c r="P12" s="78" t="s">
        <v>87</v>
      </c>
      <c r="S12" s="111" t="s">
        <v>31</v>
      </c>
      <c r="T12" s="116"/>
      <c r="U12" s="116"/>
      <c r="V12" s="116">
        <v>485</v>
      </c>
      <c r="W12" s="116">
        <v>517</v>
      </c>
      <c r="X12" s="116">
        <v>553</v>
      </c>
      <c r="Y12" s="116">
        <v>447</v>
      </c>
      <c r="Z12" s="116">
        <v>531</v>
      </c>
    </row>
    <row r="13" spans="1:32" ht="15" customHeight="1" x14ac:dyDescent="0.25">
      <c r="A13" s="32" t="s">
        <v>20</v>
      </c>
      <c r="B13" s="76"/>
      <c r="C13" s="76"/>
      <c r="D13" s="77">
        <f>AD108</f>
        <v>10.094105993065874</v>
      </c>
      <c r="E13" s="78" t="s">
        <v>87</v>
      </c>
      <c r="F13" s="26"/>
      <c r="G13" s="148" t="s">
        <v>164</v>
      </c>
      <c r="H13" s="149"/>
      <c r="I13" s="149"/>
      <c r="J13" s="149"/>
      <c r="K13" s="149"/>
      <c r="L13" s="149"/>
      <c r="M13" s="85"/>
      <c r="N13" s="76"/>
      <c r="O13" s="77">
        <f>T132</f>
        <v>4.8391899940440739</v>
      </c>
      <c r="P13" s="78" t="s">
        <v>87</v>
      </c>
      <c r="S13" s="111"/>
      <c r="T13" s="111"/>
      <c r="AB13" s="117"/>
    </row>
    <row r="14" spans="1:32" ht="15" customHeight="1" x14ac:dyDescent="0.25">
      <c r="A14" s="32" t="s">
        <v>21</v>
      </c>
      <c r="B14" s="76"/>
      <c r="C14" s="76"/>
      <c r="D14" s="77">
        <f>AD109</f>
        <v>14.670629024269441</v>
      </c>
      <c r="E14" s="78" t="s">
        <v>87</v>
      </c>
      <c r="F14" s="26"/>
      <c r="G14" s="82" t="s">
        <v>98</v>
      </c>
      <c r="H14" s="75"/>
      <c r="I14" s="75"/>
      <c r="J14" s="75"/>
      <c r="K14" s="81"/>
      <c r="L14" s="76"/>
      <c r="M14" s="75"/>
      <c r="N14" s="76"/>
      <c r="O14" s="81" t="str">
        <f>AB118</f>
        <v>39.0</v>
      </c>
      <c r="P14" s="78" t="s">
        <v>99</v>
      </c>
      <c r="S14" s="118" t="s">
        <v>32</v>
      </c>
      <c r="T14" s="118"/>
      <c r="U14" s="110"/>
      <c r="V14" s="110"/>
      <c r="W14" s="110"/>
      <c r="X14" s="110"/>
      <c r="Y14" s="110"/>
      <c r="Z14" s="110"/>
      <c r="AB14" s="118" t="s">
        <v>33</v>
      </c>
    </row>
    <row r="15" spans="1:32" ht="15" customHeight="1" x14ac:dyDescent="0.25">
      <c r="A15" s="32" t="s">
        <v>22</v>
      </c>
      <c r="B15" s="76"/>
      <c r="C15" s="76"/>
      <c r="D15" s="77">
        <f>AD110</f>
        <v>29.747399702823181</v>
      </c>
      <c r="E15" s="78" t="s">
        <v>87</v>
      </c>
      <c r="F15" s="26"/>
      <c r="G15" s="35" t="s">
        <v>157</v>
      </c>
      <c r="H15" s="76"/>
      <c r="I15" s="76"/>
      <c r="J15" s="76"/>
      <c r="K15" s="86"/>
      <c r="L15" s="76"/>
      <c r="M15" s="76"/>
      <c r="N15" s="76"/>
      <c r="O15" s="77">
        <f>AB38</f>
        <v>20.96870342771982</v>
      </c>
      <c r="P15" s="78" t="s">
        <v>87</v>
      </c>
      <c r="S15" s="119" t="s">
        <v>63</v>
      </c>
      <c r="T15" s="119"/>
      <c r="U15" s="120"/>
      <c r="V15" s="120"/>
      <c r="W15" s="120"/>
      <c r="X15" s="120"/>
      <c r="Y15" s="116">
        <v>460</v>
      </c>
      <c r="Z15" s="116">
        <v>624</v>
      </c>
      <c r="AB15" s="121">
        <f t="shared" ref="AB15:AB34" si="2">IF(Z15="np",0,Z15/$Z$34)</f>
        <v>6.1849539101992271E-2</v>
      </c>
    </row>
    <row r="16" spans="1:32" ht="15" customHeight="1" thickBot="1" x14ac:dyDescent="0.3">
      <c r="A16" s="87" t="s">
        <v>23</v>
      </c>
      <c r="B16" s="37"/>
      <c r="C16" s="37"/>
      <c r="D16" s="88">
        <f>AD111</f>
        <v>41.882119861317484</v>
      </c>
      <c r="E16" s="89" t="s">
        <v>87</v>
      </c>
      <c r="F16" s="26"/>
      <c r="G16" s="90" t="s">
        <v>158</v>
      </c>
      <c r="H16" s="37"/>
      <c r="I16" s="37"/>
      <c r="J16" s="37"/>
      <c r="K16" s="38"/>
      <c r="L16" s="37"/>
      <c r="M16" s="37"/>
      <c r="N16" s="37"/>
      <c r="O16" s="88">
        <f>AB37</f>
        <v>79.031296572280169</v>
      </c>
      <c r="P16" s="39" t="s">
        <v>87</v>
      </c>
      <c r="S16" s="119" t="s">
        <v>64</v>
      </c>
      <c r="T16" s="119"/>
      <c r="U16" s="120"/>
      <c r="V16" s="120"/>
      <c r="W16" s="120"/>
      <c r="X16" s="120"/>
      <c r="Y16" s="116">
        <v>106</v>
      </c>
      <c r="Z16" s="116">
        <v>125</v>
      </c>
      <c r="AB16" s="121">
        <f t="shared" si="2"/>
        <v>1.2389731390623451E-2</v>
      </c>
    </row>
    <row r="17" spans="1:28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S17" s="119" t="s">
        <v>65</v>
      </c>
      <c r="T17" s="119"/>
      <c r="U17" s="120"/>
      <c r="V17" s="120"/>
      <c r="W17" s="120"/>
      <c r="X17" s="120"/>
      <c r="Y17" s="116">
        <v>174</v>
      </c>
      <c r="Z17" s="116">
        <v>165</v>
      </c>
      <c r="AB17" s="121">
        <f t="shared" si="2"/>
        <v>1.6354445435622957E-2</v>
      </c>
    </row>
    <row r="18" spans="1:28" x14ac:dyDescent="0.25">
      <c r="A18" s="67" t="s">
        <v>8</v>
      </c>
      <c r="B18" s="67"/>
      <c r="C18" s="67"/>
      <c r="D18" s="67"/>
      <c r="E18" s="67"/>
      <c r="F18" s="67"/>
      <c r="G18" s="67" t="s">
        <v>9</v>
      </c>
      <c r="H18" s="67"/>
      <c r="I18" s="67"/>
      <c r="J18" s="67"/>
      <c r="K18" s="67"/>
      <c r="L18" s="67"/>
      <c r="M18" s="67"/>
      <c r="N18" s="67"/>
      <c r="O18" s="67"/>
      <c r="P18" s="67"/>
      <c r="S18" s="119" t="s">
        <v>66</v>
      </c>
      <c r="T18" s="119"/>
      <c r="U18" s="120"/>
      <c r="V18" s="120"/>
      <c r="W18" s="120"/>
      <c r="X18" s="120"/>
      <c r="Y18" s="116">
        <v>149</v>
      </c>
      <c r="Z18" s="116">
        <v>151</v>
      </c>
      <c r="AB18" s="121">
        <f t="shared" si="2"/>
        <v>1.4966795519873129E-2</v>
      </c>
    </row>
    <row r="19" spans="1:28" x14ac:dyDescent="0.25">
      <c r="A19" s="67" t="str">
        <f>$S$1&amp;" ("&amp;$V$2&amp;" to "&amp;$Z$2&amp;")"</f>
        <v>Katherine (2015-16 to 2019-20)</v>
      </c>
      <c r="B19" s="67"/>
      <c r="C19" s="67"/>
      <c r="D19" s="67"/>
      <c r="E19" s="67"/>
      <c r="F19" s="67"/>
      <c r="G19" s="67" t="str">
        <f>$S$1&amp;" ("&amp;$V$2&amp;" to "&amp;$Z$2&amp;")"</f>
        <v>Katherine (2015-16 to 2019-20)</v>
      </c>
      <c r="H19" s="67"/>
      <c r="I19" s="67"/>
      <c r="J19" s="67"/>
      <c r="K19" s="67"/>
      <c r="L19" s="67"/>
      <c r="M19" s="67"/>
      <c r="N19" s="67"/>
      <c r="O19" s="67"/>
      <c r="P19" s="67"/>
      <c r="S19" s="119" t="s">
        <v>67</v>
      </c>
      <c r="T19" s="119"/>
      <c r="U19" s="120"/>
      <c r="V19" s="120"/>
      <c r="W19" s="120"/>
      <c r="X19" s="120"/>
      <c r="Y19" s="116">
        <v>660</v>
      </c>
      <c r="Z19" s="116">
        <v>748</v>
      </c>
      <c r="AB19" s="121">
        <f t="shared" si="2"/>
        <v>7.4140152641490736E-2</v>
      </c>
    </row>
    <row r="20" spans="1:28" x14ac:dyDescent="0.25">
      <c r="S20" s="119" t="s">
        <v>68</v>
      </c>
      <c r="T20" s="119"/>
      <c r="U20" s="120"/>
      <c r="V20" s="120"/>
      <c r="W20" s="120"/>
      <c r="X20" s="120"/>
      <c r="Y20" s="116">
        <v>202</v>
      </c>
      <c r="Z20" s="116">
        <v>218</v>
      </c>
      <c r="AB20" s="121">
        <f t="shared" si="2"/>
        <v>2.16076915452473E-2</v>
      </c>
    </row>
    <row r="21" spans="1:28" x14ac:dyDescent="0.25">
      <c r="S21" s="119" t="s">
        <v>69</v>
      </c>
      <c r="T21" s="119"/>
      <c r="U21" s="120"/>
      <c r="V21" s="120"/>
      <c r="W21" s="120"/>
      <c r="X21" s="120"/>
      <c r="Y21" s="116">
        <v>581</v>
      </c>
      <c r="Z21" s="116">
        <v>691</v>
      </c>
      <c r="AB21" s="121">
        <f t="shared" si="2"/>
        <v>6.8490435127366439E-2</v>
      </c>
    </row>
    <row r="22" spans="1:28" x14ac:dyDescent="0.25">
      <c r="S22" s="119" t="s">
        <v>70</v>
      </c>
      <c r="T22" s="119"/>
      <c r="U22" s="120"/>
      <c r="V22" s="120"/>
      <c r="W22" s="120"/>
      <c r="X22" s="120"/>
      <c r="Y22" s="116">
        <v>867</v>
      </c>
      <c r="Z22" s="116">
        <v>849</v>
      </c>
      <c r="AB22" s="121">
        <f t="shared" si="2"/>
        <v>8.4151055605114475E-2</v>
      </c>
    </row>
    <row r="23" spans="1:28" x14ac:dyDescent="0.25">
      <c r="S23" s="119" t="s">
        <v>71</v>
      </c>
      <c r="T23" s="119"/>
      <c r="U23" s="120"/>
      <c r="V23" s="120"/>
      <c r="W23" s="120"/>
      <c r="X23" s="120"/>
      <c r="Y23" s="116">
        <v>225</v>
      </c>
      <c r="Z23" s="116">
        <v>242</v>
      </c>
      <c r="AB23" s="121">
        <f t="shared" si="2"/>
        <v>2.3986519972247003E-2</v>
      </c>
    </row>
    <row r="24" spans="1:28" x14ac:dyDescent="0.25">
      <c r="S24" s="119" t="s">
        <v>72</v>
      </c>
      <c r="T24" s="119"/>
      <c r="U24" s="120"/>
      <c r="V24" s="120"/>
      <c r="W24" s="120"/>
      <c r="X24" s="120"/>
      <c r="Y24" s="116">
        <v>48</v>
      </c>
      <c r="Z24" s="116">
        <v>41</v>
      </c>
      <c r="AB24" s="121">
        <f t="shared" si="2"/>
        <v>4.0638318961244918E-3</v>
      </c>
    </row>
    <row r="25" spans="1:28" x14ac:dyDescent="0.25">
      <c r="S25" s="119" t="s">
        <v>73</v>
      </c>
      <c r="T25" s="119"/>
      <c r="U25" s="120"/>
      <c r="V25" s="120"/>
      <c r="W25" s="120"/>
      <c r="X25" s="120"/>
      <c r="Y25" s="116">
        <v>100</v>
      </c>
      <c r="Z25" s="116">
        <v>91</v>
      </c>
      <c r="AB25" s="121">
        <f t="shared" si="2"/>
        <v>9.0197244523738725E-3</v>
      </c>
    </row>
    <row r="26" spans="1:28" x14ac:dyDescent="0.25">
      <c r="S26" s="119" t="s">
        <v>74</v>
      </c>
      <c r="T26" s="119"/>
      <c r="U26" s="120"/>
      <c r="V26" s="120"/>
      <c r="W26" s="120"/>
      <c r="X26" s="120"/>
      <c r="Y26" s="116">
        <v>130</v>
      </c>
      <c r="Z26" s="116">
        <v>183</v>
      </c>
      <c r="AB26" s="121">
        <f t="shared" si="2"/>
        <v>1.8138566755872734E-2</v>
      </c>
    </row>
    <row r="27" spans="1:28" x14ac:dyDescent="0.25">
      <c r="S27" s="119" t="s">
        <v>75</v>
      </c>
      <c r="T27" s="119"/>
      <c r="U27" s="120"/>
      <c r="V27" s="120"/>
      <c r="W27" s="120"/>
      <c r="X27" s="120"/>
      <c r="Y27" s="116">
        <v>244</v>
      </c>
      <c r="Z27" s="116">
        <v>325</v>
      </c>
      <c r="AB27" s="121">
        <f t="shared" si="2"/>
        <v>3.2213301615620971E-2</v>
      </c>
    </row>
    <row r="28" spans="1:28" x14ac:dyDescent="0.25">
      <c r="S28" s="119" t="s">
        <v>76</v>
      </c>
      <c r="T28" s="119"/>
      <c r="U28" s="120"/>
      <c r="V28" s="120"/>
      <c r="W28" s="120"/>
      <c r="X28" s="120"/>
      <c r="Y28" s="116">
        <v>895</v>
      </c>
      <c r="Z28" s="116">
        <v>1039</v>
      </c>
      <c r="AB28" s="121">
        <f t="shared" si="2"/>
        <v>0.10298344731886212</v>
      </c>
    </row>
    <row r="29" spans="1:28" x14ac:dyDescent="0.25">
      <c r="S29" s="119" t="s">
        <v>77</v>
      </c>
      <c r="T29" s="119"/>
      <c r="U29" s="120"/>
      <c r="V29" s="120"/>
      <c r="W29" s="120"/>
      <c r="X29" s="120"/>
      <c r="Y29" s="116">
        <v>1306</v>
      </c>
      <c r="Z29" s="116">
        <v>1409</v>
      </c>
      <c r="AB29" s="121">
        <f t="shared" si="2"/>
        <v>0.13965705223510755</v>
      </c>
    </row>
    <row r="30" spans="1:28" x14ac:dyDescent="0.25">
      <c r="S30" s="119" t="s">
        <v>78</v>
      </c>
      <c r="T30" s="119"/>
      <c r="U30" s="120"/>
      <c r="V30" s="120"/>
      <c r="W30" s="120"/>
      <c r="X30" s="120"/>
      <c r="Y30" s="116">
        <v>634</v>
      </c>
      <c r="Z30" s="116">
        <v>750</v>
      </c>
      <c r="AB30" s="121">
        <f t="shared" si="2"/>
        <v>7.4338388343740708E-2</v>
      </c>
    </row>
    <row r="31" spans="1:28" x14ac:dyDescent="0.25">
      <c r="S31" s="119" t="s">
        <v>79</v>
      </c>
      <c r="T31" s="119"/>
      <c r="U31" s="120"/>
      <c r="V31" s="120"/>
      <c r="W31" s="120"/>
      <c r="X31" s="120"/>
      <c r="Y31" s="116">
        <v>1339</v>
      </c>
      <c r="Z31" s="116">
        <v>1642</v>
      </c>
      <c r="AB31" s="121">
        <f t="shared" si="2"/>
        <v>0.16275151154722967</v>
      </c>
    </row>
    <row r="32" spans="1:28" ht="15.75" customHeight="1" x14ac:dyDescent="0.25">
      <c r="A32" s="67" t="str">
        <f>"Distribution of employee jobs per industry "&amp;"("&amp;Z2&amp;") *"</f>
        <v>Distribution of employee jobs per industry (2019-20) *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S32" s="119" t="s">
        <v>80</v>
      </c>
      <c r="T32" s="119"/>
      <c r="U32" s="120"/>
      <c r="V32" s="120"/>
      <c r="W32" s="120"/>
      <c r="X32" s="120"/>
      <c r="Y32" s="116">
        <v>72</v>
      </c>
      <c r="Z32" s="116">
        <v>86</v>
      </c>
      <c r="AB32" s="121">
        <f t="shared" si="2"/>
        <v>8.5241351967489352E-3</v>
      </c>
    </row>
    <row r="33" spans="19:32" x14ac:dyDescent="0.25">
      <c r="S33" s="119" t="s">
        <v>81</v>
      </c>
      <c r="T33" s="119"/>
      <c r="U33" s="120"/>
      <c r="V33" s="120"/>
      <c r="W33" s="120"/>
      <c r="X33" s="120"/>
      <c r="Y33" s="116">
        <v>421</v>
      </c>
      <c r="Z33" s="116">
        <v>517</v>
      </c>
      <c r="AB33" s="121">
        <f t="shared" si="2"/>
        <v>5.1243929031618597E-2</v>
      </c>
    </row>
    <row r="34" spans="19:32" x14ac:dyDescent="0.25">
      <c r="S34" s="122" t="s">
        <v>82</v>
      </c>
      <c r="T34" s="122"/>
      <c r="U34" s="123"/>
      <c r="V34" s="123"/>
      <c r="W34" s="123"/>
      <c r="X34" s="123"/>
      <c r="Y34" s="124">
        <v>8803</v>
      </c>
      <c r="Z34" s="124">
        <v>10089</v>
      </c>
      <c r="AA34" s="125"/>
      <c r="AB34" s="126">
        <f t="shared" si="2"/>
        <v>1</v>
      </c>
    </row>
    <row r="35" spans="19:32" x14ac:dyDescent="0.25">
      <c r="Y35" s="127"/>
      <c r="Z35" s="127"/>
      <c r="AB35" s="128"/>
      <c r="AC35" s="128"/>
      <c r="AD35" s="128"/>
      <c r="AE35" s="128"/>
      <c r="AF35" s="128"/>
    </row>
    <row r="36" spans="19:32" x14ac:dyDescent="0.25">
      <c r="S36" s="111" t="s">
        <v>89</v>
      </c>
      <c r="T36" s="111"/>
      <c r="AB36" s="129"/>
      <c r="AC36" s="110"/>
      <c r="AD36" s="110"/>
      <c r="AF36" s="110"/>
    </row>
    <row r="37" spans="19:32" x14ac:dyDescent="0.25">
      <c r="S37" s="115" t="s">
        <v>10</v>
      </c>
      <c r="T37" s="116"/>
      <c r="U37" s="116"/>
      <c r="V37" s="116"/>
      <c r="W37" s="116"/>
      <c r="X37" s="116"/>
      <c r="Y37" s="116"/>
      <c r="Z37" s="116">
        <v>5303</v>
      </c>
      <c r="AB37" s="136">
        <f>Z37/Z40*100</f>
        <v>79.031296572280169</v>
      </c>
      <c r="AD37" s="114"/>
      <c r="AF37" s="114"/>
    </row>
    <row r="38" spans="19:32" x14ac:dyDescent="0.25">
      <c r="S38" s="115" t="s">
        <v>11</v>
      </c>
      <c r="T38" s="116"/>
      <c r="U38" s="116"/>
      <c r="V38" s="116"/>
      <c r="W38" s="116"/>
      <c r="X38" s="116"/>
      <c r="Y38" s="116"/>
      <c r="Z38" s="116">
        <v>1407</v>
      </c>
      <c r="AB38" s="136">
        <f>Z38/Z40*100</f>
        <v>20.96870342771982</v>
      </c>
      <c r="AD38" s="114"/>
      <c r="AF38" s="114"/>
    </row>
    <row r="39" spans="19:32" x14ac:dyDescent="0.25">
      <c r="S39" s="115" t="s">
        <v>12</v>
      </c>
      <c r="Y39" s="116"/>
      <c r="Z39" s="116"/>
      <c r="AB39" s="113"/>
      <c r="AD39" s="121"/>
      <c r="AF39" s="113"/>
    </row>
    <row r="40" spans="19:32" x14ac:dyDescent="0.25">
      <c r="S40" s="115" t="s">
        <v>34</v>
      </c>
      <c r="T40" s="116"/>
      <c r="U40" s="116"/>
      <c r="V40" s="116"/>
      <c r="W40" s="116"/>
      <c r="X40" s="116"/>
      <c r="Y40" s="116"/>
      <c r="Z40" s="116">
        <v>6710</v>
      </c>
      <c r="AB40" s="129"/>
      <c r="AC40" s="110"/>
      <c r="AD40" s="110"/>
      <c r="AE40" s="110"/>
      <c r="AF40" s="110"/>
    </row>
    <row r="41" spans="19:32" x14ac:dyDescent="0.25">
      <c r="AB41" s="130"/>
      <c r="AD41" s="131"/>
    </row>
    <row r="42" spans="19:32" x14ac:dyDescent="0.25">
      <c r="S42" s="118" t="s">
        <v>35</v>
      </c>
      <c r="T42" s="118"/>
      <c r="AB42" s="130"/>
      <c r="AD42" s="131"/>
    </row>
    <row r="43" spans="19:32" x14ac:dyDescent="0.25">
      <c r="S43" s="118" t="s">
        <v>36</v>
      </c>
      <c r="T43" s="118"/>
    </row>
    <row r="44" spans="19:32" x14ac:dyDescent="0.25">
      <c r="S44" s="119" t="s">
        <v>37</v>
      </c>
      <c r="T44" s="119"/>
      <c r="U44" s="116"/>
      <c r="V44" s="116">
        <v>4</v>
      </c>
      <c r="W44" s="116">
        <v>7</v>
      </c>
      <c r="X44" s="116">
        <v>7</v>
      </c>
      <c r="Y44" s="116">
        <v>14</v>
      </c>
      <c r="Z44" s="116">
        <v>11</v>
      </c>
    </row>
    <row r="45" spans="19:32" x14ac:dyDescent="0.25">
      <c r="S45" s="119" t="s">
        <v>38</v>
      </c>
      <c r="T45" s="119"/>
      <c r="U45" s="116"/>
      <c r="V45" s="116">
        <v>70</v>
      </c>
      <c r="W45" s="116">
        <v>94</v>
      </c>
      <c r="X45" s="116">
        <v>101</v>
      </c>
      <c r="Y45" s="116">
        <v>90</v>
      </c>
      <c r="Z45" s="116">
        <v>103</v>
      </c>
    </row>
    <row r="46" spans="19:32" x14ac:dyDescent="0.25">
      <c r="S46" s="119" t="s">
        <v>39</v>
      </c>
      <c r="T46" s="119"/>
      <c r="U46" s="116"/>
      <c r="V46" s="116">
        <v>281</v>
      </c>
      <c r="W46" s="116">
        <v>356</v>
      </c>
      <c r="X46" s="116">
        <v>339</v>
      </c>
      <c r="Y46" s="116">
        <v>279</v>
      </c>
      <c r="Z46" s="116">
        <v>323</v>
      </c>
    </row>
    <row r="47" spans="19:32" x14ac:dyDescent="0.25">
      <c r="S47" s="119" t="s">
        <v>40</v>
      </c>
      <c r="T47" s="119"/>
      <c r="U47" s="116"/>
      <c r="V47" s="116">
        <v>434</v>
      </c>
      <c r="W47" s="116">
        <v>559</v>
      </c>
      <c r="X47" s="116">
        <v>571</v>
      </c>
      <c r="Y47" s="116">
        <v>465</v>
      </c>
      <c r="Z47" s="116">
        <v>490</v>
      </c>
    </row>
    <row r="48" spans="19:32" x14ac:dyDescent="0.25">
      <c r="S48" s="119" t="s">
        <v>41</v>
      </c>
      <c r="T48" s="119"/>
      <c r="U48" s="116"/>
      <c r="V48" s="116">
        <v>820</v>
      </c>
      <c r="W48" s="116">
        <v>920</v>
      </c>
      <c r="X48" s="116">
        <v>876</v>
      </c>
      <c r="Y48" s="116">
        <v>747</v>
      </c>
      <c r="Z48" s="116">
        <v>922</v>
      </c>
    </row>
    <row r="49" spans="1:26" ht="16.5" customHeight="1" x14ac:dyDescent="0.25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S49" s="119" t="s">
        <v>42</v>
      </c>
      <c r="T49" s="119"/>
      <c r="U49" s="116"/>
      <c r="V49" s="116">
        <v>581</v>
      </c>
      <c r="W49" s="116">
        <v>717</v>
      </c>
      <c r="X49" s="116">
        <v>751</v>
      </c>
      <c r="Y49" s="116">
        <v>674</v>
      </c>
      <c r="Z49" s="116">
        <v>805</v>
      </c>
    </row>
    <row r="50" spans="1:26" ht="15" customHeight="1" x14ac:dyDescent="0.25">
      <c r="A50" s="67" t="str">
        <f>"Number of jobs by age and sex of job holders in "&amp;S1&amp;" ("&amp;Z2&amp;") *"</f>
        <v>Number of jobs by age and sex of job holders in Katherine (2019-20) *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S50" s="119" t="s">
        <v>43</v>
      </c>
      <c r="T50" s="119"/>
      <c r="U50" s="116"/>
      <c r="V50" s="116">
        <v>461</v>
      </c>
      <c r="W50" s="116">
        <v>563</v>
      </c>
      <c r="X50" s="116">
        <v>572</v>
      </c>
      <c r="Y50" s="116">
        <v>563</v>
      </c>
      <c r="Z50" s="116">
        <v>639</v>
      </c>
    </row>
    <row r="51" spans="1:26" ht="15" customHeight="1" x14ac:dyDescent="0.25">
      <c r="A51" s="1"/>
      <c r="S51" s="119" t="s">
        <v>44</v>
      </c>
      <c r="T51" s="119"/>
      <c r="U51" s="116"/>
      <c r="V51" s="116">
        <v>382</v>
      </c>
      <c r="W51" s="116">
        <v>450</v>
      </c>
      <c r="X51" s="116">
        <v>404</v>
      </c>
      <c r="Y51" s="116">
        <v>358</v>
      </c>
      <c r="Z51" s="116">
        <v>411</v>
      </c>
    </row>
    <row r="52" spans="1:26" ht="15" customHeight="1" x14ac:dyDescent="0.25">
      <c r="S52" s="119" t="s">
        <v>45</v>
      </c>
      <c r="T52" s="119"/>
      <c r="U52" s="116"/>
      <c r="V52" s="116">
        <v>411</v>
      </c>
      <c r="W52" s="116">
        <v>464</v>
      </c>
      <c r="X52" s="116">
        <v>462</v>
      </c>
      <c r="Y52" s="116">
        <v>366</v>
      </c>
      <c r="Z52" s="116">
        <v>440</v>
      </c>
    </row>
    <row r="53" spans="1:26" ht="15" customHeight="1" x14ac:dyDescent="0.25">
      <c r="A53" s="97"/>
      <c r="B53" s="97"/>
      <c r="C53" s="97"/>
      <c r="D53" s="98"/>
      <c r="E53" s="4"/>
      <c r="S53" s="119" t="s">
        <v>46</v>
      </c>
      <c r="T53" s="119"/>
      <c r="U53" s="116"/>
      <c r="V53" s="116">
        <v>368</v>
      </c>
      <c r="W53" s="116">
        <v>410</v>
      </c>
      <c r="X53" s="116">
        <v>421</v>
      </c>
      <c r="Y53" s="116">
        <v>357</v>
      </c>
      <c r="Z53" s="116">
        <v>406</v>
      </c>
    </row>
    <row r="54" spans="1:26" ht="15" customHeight="1" x14ac:dyDescent="0.25">
      <c r="A54" s="97"/>
      <c r="B54" s="97"/>
      <c r="C54" s="97"/>
      <c r="D54" s="98"/>
      <c r="E54" s="4"/>
      <c r="S54" s="119" t="s">
        <v>47</v>
      </c>
      <c r="T54" s="119"/>
      <c r="U54" s="116"/>
      <c r="V54" s="116">
        <v>289</v>
      </c>
      <c r="W54" s="116">
        <v>337</v>
      </c>
      <c r="X54" s="116">
        <v>375</v>
      </c>
      <c r="Y54" s="116">
        <v>272</v>
      </c>
      <c r="Z54" s="116">
        <v>350</v>
      </c>
    </row>
    <row r="55" spans="1:26" ht="15" customHeight="1" x14ac:dyDescent="0.25">
      <c r="A55" s="97"/>
      <c r="B55" s="97"/>
      <c r="C55" s="97"/>
      <c r="D55" s="98"/>
      <c r="E55" s="4"/>
      <c r="S55" s="119" t="s">
        <v>48</v>
      </c>
      <c r="T55" s="119"/>
      <c r="U55" s="116"/>
      <c r="V55" s="116">
        <v>188</v>
      </c>
      <c r="W55" s="116">
        <v>210</v>
      </c>
      <c r="X55" s="116">
        <v>227</v>
      </c>
      <c r="Y55" s="116">
        <v>191</v>
      </c>
      <c r="Z55" s="116">
        <v>261</v>
      </c>
    </row>
    <row r="56" spans="1:26" ht="15" customHeight="1" x14ac:dyDescent="0.25">
      <c r="S56" s="119" t="s">
        <v>49</v>
      </c>
      <c r="T56" s="119"/>
      <c r="U56" s="116"/>
      <c r="V56" s="116">
        <v>123</v>
      </c>
      <c r="W56" s="116">
        <v>147</v>
      </c>
      <c r="X56" s="116">
        <v>152</v>
      </c>
      <c r="Y56" s="116">
        <v>112</v>
      </c>
      <c r="Z56" s="116">
        <v>134</v>
      </c>
    </row>
    <row r="57" spans="1:26" ht="15" customHeight="1" x14ac:dyDescent="0.25">
      <c r="A57" s="1"/>
      <c r="B57" s="97"/>
      <c r="C57" s="97"/>
      <c r="D57" s="97"/>
      <c r="E57" s="97"/>
      <c r="S57" s="119" t="s">
        <v>50</v>
      </c>
      <c r="T57" s="119"/>
      <c r="U57" s="116"/>
      <c r="V57" s="116">
        <v>32</v>
      </c>
      <c r="W57" s="116">
        <v>60</v>
      </c>
      <c r="X57" s="116">
        <v>62</v>
      </c>
      <c r="Y57" s="116">
        <v>48</v>
      </c>
      <c r="Z57" s="116">
        <v>55</v>
      </c>
    </row>
    <row r="58" spans="1:26" ht="15" customHeight="1" x14ac:dyDescent="0.25">
      <c r="A58" s="97"/>
      <c r="B58" s="97"/>
      <c r="C58" s="97"/>
      <c r="D58" s="97"/>
      <c r="E58" s="97"/>
      <c r="S58" s="119" t="s">
        <v>51</v>
      </c>
      <c r="T58" s="119"/>
      <c r="U58" s="116"/>
      <c r="V58" s="116">
        <v>5</v>
      </c>
      <c r="W58" s="116">
        <v>17</v>
      </c>
      <c r="X58" s="116">
        <v>22</v>
      </c>
      <c r="Y58" s="116">
        <v>17</v>
      </c>
      <c r="Z58" s="116">
        <v>30</v>
      </c>
    </row>
    <row r="59" spans="1:26" ht="15" customHeight="1" x14ac:dyDescent="0.25">
      <c r="A59" s="97"/>
      <c r="B59" s="97"/>
      <c r="C59" s="97"/>
      <c r="D59" s="99"/>
      <c r="E59" s="4"/>
      <c r="S59" s="119" t="s">
        <v>52</v>
      </c>
      <c r="T59" s="119"/>
      <c r="U59" s="116"/>
      <c r="V59" s="116">
        <v>0</v>
      </c>
      <c r="W59" s="116">
        <v>0</v>
      </c>
      <c r="X59" s="116">
        <v>0</v>
      </c>
      <c r="Y59" s="116">
        <v>0</v>
      </c>
      <c r="Z59" s="116">
        <v>5</v>
      </c>
    </row>
    <row r="60" spans="1:26" ht="15" customHeight="1" x14ac:dyDescent="0.25">
      <c r="A60" s="97"/>
      <c r="B60" s="97"/>
      <c r="C60" s="97"/>
      <c r="D60" s="99"/>
      <c r="E60" s="4"/>
      <c r="S60" s="119" t="s">
        <v>53</v>
      </c>
      <c r="T60" s="119"/>
      <c r="U60" s="116"/>
      <c r="V60" s="116">
        <v>0</v>
      </c>
      <c r="W60" s="116">
        <v>3</v>
      </c>
      <c r="X60" s="116">
        <v>0</v>
      </c>
      <c r="Y60" s="116">
        <v>0</v>
      </c>
      <c r="Z60" s="116">
        <v>3</v>
      </c>
    </row>
    <row r="61" spans="1:26" ht="15" customHeight="1" x14ac:dyDescent="0.25">
      <c r="A61" s="97"/>
      <c r="B61" s="97"/>
      <c r="C61" s="97"/>
      <c r="D61" s="99"/>
      <c r="E61" s="4"/>
      <c r="S61" s="122" t="s">
        <v>54</v>
      </c>
      <c r="T61" s="122"/>
      <c r="U61" s="116"/>
      <c r="V61" s="116">
        <v>4471</v>
      </c>
      <c r="W61" s="116">
        <v>5318</v>
      </c>
      <c r="X61" s="116">
        <v>5355</v>
      </c>
      <c r="Y61" s="116">
        <v>4551</v>
      </c>
      <c r="Z61" s="116">
        <v>5391</v>
      </c>
    </row>
    <row r="62" spans="1:26" ht="15" customHeight="1" x14ac:dyDescent="0.25">
      <c r="S62" s="118" t="s">
        <v>55</v>
      </c>
      <c r="T62" s="118"/>
    </row>
    <row r="63" spans="1:26" x14ac:dyDescent="0.25">
      <c r="S63" s="119" t="s">
        <v>37</v>
      </c>
      <c r="T63" s="119"/>
      <c r="U63" s="116"/>
      <c r="V63" s="116">
        <v>3</v>
      </c>
      <c r="W63" s="116">
        <v>19</v>
      </c>
      <c r="X63" s="116">
        <v>14</v>
      </c>
      <c r="Y63" s="116">
        <v>5</v>
      </c>
      <c r="Z63" s="116">
        <v>8</v>
      </c>
    </row>
    <row r="64" spans="1:26" ht="15.75" customHeight="1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S64" s="119" t="s">
        <v>38</v>
      </c>
      <c r="T64" s="119"/>
      <c r="U64" s="116"/>
      <c r="V64" s="116">
        <v>79</v>
      </c>
      <c r="W64" s="116">
        <v>103</v>
      </c>
      <c r="X64" s="116">
        <v>110</v>
      </c>
      <c r="Y64" s="116">
        <v>113</v>
      </c>
      <c r="Z64" s="116">
        <v>110</v>
      </c>
    </row>
    <row r="65" spans="1:26" ht="15.75" customHeight="1" x14ac:dyDescent="0.25">
      <c r="A65" s="67" t="str">
        <f>"Number of employed persons per occupation of main job by sex in "&amp;S1&amp;" ("&amp;Z2&amp;") *"</f>
        <v>Number of employed persons per occupation of main job by sex in Katherine (2019-20) *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S65" s="119" t="s">
        <v>39</v>
      </c>
      <c r="T65" s="119"/>
      <c r="U65" s="116"/>
      <c r="V65" s="116">
        <v>230</v>
      </c>
      <c r="W65" s="116">
        <v>317</v>
      </c>
      <c r="X65" s="116">
        <v>307</v>
      </c>
      <c r="Y65" s="116">
        <v>255</v>
      </c>
      <c r="Z65" s="116">
        <v>263</v>
      </c>
    </row>
    <row r="66" spans="1:26" x14ac:dyDescent="0.25">
      <c r="S66" s="119" t="s">
        <v>40</v>
      </c>
      <c r="T66" s="119"/>
      <c r="U66" s="116"/>
      <c r="V66" s="116">
        <v>467</v>
      </c>
      <c r="W66" s="116">
        <v>528</v>
      </c>
      <c r="X66" s="116">
        <v>498</v>
      </c>
      <c r="Y66" s="116">
        <v>445</v>
      </c>
      <c r="Z66" s="116">
        <v>416</v>
      </c>
    </row>
    <row r="67" spans="1:26" x14ac:dyDescent="0.25">
      <c r="S67" s="119" t="s">
        <v>41</v>
      </c>
      <c r="T67" s="119"/>
      <c r="U67" s="116"/>
      <c r="V67" s="116">
        <v>713</v>
      </c>
      <c r="W67" s="116">
        <v>847</v>
      </c>
      <c r="X67" s="116">
        <v>837</v>
      </c>
      <c r="Y67" s="116">
        <v>787</v>
      </c>
      <c r="Z67" s="116">
        <v>871</v>
      </c>
    </row>
    <row r="68" spans="1:26" x14ac:dyDescent="0.25">
      <c r="S68" s="119" t="s">
        <v>42</v>
      </c>
      <c r="T68" s="119"/>
      <c r="U68" s="116"/>
      <c r="V68" s="116">
        <v>602</v>
      </c>
      <c r="W68" s="116">
        <v>671</v>
      </c>
      <c r="X68" s="116">
        <v>670</v>
      </c>
      <c r="Y68" s="116">
        <v>581</v>
      </c>
      <c r="Z68" s="116">
        <v>693</v>
      </c>
    </row>
    <row r="69" spans="1:26" x14ac:dyDescent="0.25">
      <c r="S69" s="119" t="s">
        <v>43</v>
      </c>
      <c r="T69" s="119"/>
      <c r="U69" s="116"/>
      <c r="V69" s="116">
        <v>373</v>
      </c>
      <c r="W69" s="116">
        <v>453</v>
      </c>
      <c r="X69" s="116">
        <v>455</v>
      </c>
      <c r="Y69" s="116">
        <v>432</v>
      </c>
      <c r="Z69" s="116">
        <v>465</v>
      </c>
    </row>
    <row r="70" spans="1:26" x14ac:dyDescent="0.25">
      <c r="S70" s="119" t="s">
        <v>44</v>
      </c>
      <c r="T70" s="119"/>
      <c r="U70" s="116"/>
      <c r="V70" s="116">
        <v>383</v>
      </c>
      <c r="W70" s="116">
        <v>430</v>
      </c>
      <c r="X70" s="116">
        <v>361</v>
      </c>
      <c r="Y70" s="116">
        <v>361</v>
      </c>
      <c r="Z70" s="116">
        <v>377</v>
      </c>
    </row>
    <row r="71" spans="1:26" x14ac:dyDescent="0.25">
      <c r="S71" s="119" t="s">
        <v>45</v>
      </c>
      <c r="T71" s="119"/>
      <c r="U71" s="116"/>
      <c r="V71" s="116">
        <v>362</v>
      </c>
      <c r="W71" s="116">
        <v>488</v>
      </c>
      <c r="X71" s="116">
        <v>465</v>
      </c>
      <c r="Y71" s="116">
        <v>382</v>
      </c>
      <c r="Z71" s="116">
        <v>426</v>
      </c>
    </row>
    <row r="72" spans="1:26" x14ac:dyDescent="0.25">
      <c r="S72" s="119" t="s">
        <v>46</v>
      </c>
      <c r="T72" s="119"/>
      <c r="U72" s="116"/>
      <c r="V72" s="116">
        <v>339</v>
      </c>
      <c r="W72" s="116">
        <v>351</v>
      </c>
      <c r="X72" s="116">
        <v>370</v>
      </c>
      <c r="Y72" s="116">
        <v>305</v>
      </c>
      <c r="Z72" s="116">
        <v>367</v>
      </c>
    </row>
    <row r="73" spans="1:26" x14ac:dyDescent="0.25">
      <c r="S73" s="119" t="s">
        <v>47</v>
      </c>
      <c r="T73" s="119"/>
      <c r="U73" s="116"/>
      <c r="V73" s="116">
        <v>288</v>
      </c>
      <c r="W73" s="116">
        <v>327</v>
      </c>
      <c r="X73" s="116">
        <v>328</v>
      </c>
      <c r="Y73" s="116">
        <v>287</v>
      </c>
      <c r="Z73" s="116">
        <v>303</v>
      </c>
    </row>
    <row r="74" spans="1:26" x14ac:dyDescent="0.25">
      <c r="S74" s="119" t="s">
        <v>48</v>
      </c>
      <c r="T74" s="119"/>
      <c r="U74" s="116"/>
      <c r="V74" s="116">
        <v>149</v>
      </c>
      <c r="W74" s="116">
        <v>181</v>
      </c>
      <c r="X74" s="116">
        <v>198</v>
      </c>
      <c r="Y74" s="116">
        <v>179</v>
      </c>
      <c r="Z74" s="116">
        <v>256</v>
      </c>
    </row>
    <row r="75" spans="1:26" x14ac:dyDescent="0.25">
      <c r="S75" s="119" t="s">
        <v>49</v>
      </c>
      <c r="T75" s="119"/>
      <c r="U75" s="116"/>
      <c r="V75" s="116">
        <v>67</v>
      </c>
      <c r="W75" s="116">
        <v>89</v>
      </c>
      <c r="X75" s="116">
        <v>96</v>
      </c>
      <c r="Y75" s="116">
        <v>75</v>
      </c>
      <c r="Z75" s="116">
        <v>96</v>
      </c>
    </row>
    <row r="76" spans="1:26" x14ac:dyDescent="0.25">
      <c r="S76" s="119" t="s">
        <v>50</v>
      </c>
      <c r="T76" s="119"/>
      <c r="U76" s="116"/>
      <c r="V76" s="116">
        <v>20</v>
      </c>
      <c r="W76" s="116">
        <v>25</v>
      </c>
      <c r="X76" s="116">
        <v>37</v>
      </c>
      <c r="Y76" s="116">
        <v>38</v>
      </c>
      <c r="Z76" s="116">
        <v>39</v>
      </c>
    </row>
    <row r="77" spans="1:26" x14ac:dyDescent="0.25">
      <c r="S77" s="119" t="s">
        <v>51</v>
      </c>
      <c r="T77" s="119"/>
      <c r="U77" s="116"/>
      <c r="V77" s="116">
        <v>12</v>
      </c>
      <c r="W77" s="116">
        <v>14</v>
      </c>
      <c r="X77" s="116">
        <v>14</v>
      </c>
      <c r="Y77" s="116">
        <v>9</v>
      </c>
      <c r="Z77" s="116">
        <v>13</v>
      </c>
    </row>
    <row r="78" spans="1:26" x14ac:dyDescent="0.25">
      <c r="S78" s="119" t="s">
        <v>52</v>
      </c>
      <c r="T78" s="119"/>
      <c r="U78" s="116"/>
      <c r="V78" s="116">
        <v>0</v>
      </c>
      <c r="W78" s="116">
        <v>3</v>
      </c>
      <c r="X78" s="116">
        <v>0</v>
      </c>
      <c r="Y78" s="116">
        <v>4</v>
      </c>
      <c r="Z78" s="116">
        <v>3</v>
      </c>
    </row>
    <row r="79" spans="1:26" x14ac:dyDescent="0.25">
      <c r="S79" s="119" t="s">
        <v>53</v>
      </c>
      <c r="T79" s="119"/>
      <c r="U79" s="116"/>
      <c r="V79" s="116">
        <v>0</v>
      </c>
      <c r="W79" s="116">
        <v>3</v>
      </c>
      <c r="X79" s="116">
        <v>0</v>
      </c>
      <c r="Y79" s="116">
        <v>0</v>
      </c>
      <c r="Z79" s="116">
        <v>0</v>
      </c>
    </row>
    <row r="80" spans="1:26" x14ac:dyDescent="0.25">
      <c r="S80" s="122" t="s">
        <v>54</v>
      </c>
      <c r="T80" s="122"/>
      <c r="U80" s="116"/>
      <c r="V80" s="116">
        <v>4093</v>
      </c>
      <c r="W80" s="116">
        <v>4847</v>
      </c>
      <c r="X80" s="116">
        <v>4786</v>
      </c>
      <c r="Y80" s="116">
        <v>4257</v>
      </c>
      <c r="Z80" s="116">
        <v>4701</v>
      </c>
    </row>
    <row r="81" spans="1:30" x14ac:dyDescent="0.25">
      <c r="S81" s="132" t="s">
        <v>56</v>
      </c>
      <c r="T81" s="132"/>
      <c r="Y81" s="127"/>
      <c r="Z81" s="127"/>
    </row>
    <row r="82" spans="1:30" x14ac:dyDescent="0.25">
      <c r="S82" s="133" t="s">
        <v>36</v>
      </c>
      <c r="T82" s="133"/>
    </row>
    <row r="83" spans="1:30" ht="15.75" customHeight="1" x14ac:dyDescent="0.25">
      <c r="A83" s="48"/>
      <c r="B83" s="48"/>
      <c r="C83" s="150" t="str">
        <f>S1</f>
        <v>Katherine</v>
      </c>
      <c r="D83" s="150"/>
      <c r="E83" s="150"/>
      <c r="F83" s="150"/>
      <c r="G83" s="150"/>
      <c r="H83" s="49"/>
      <c r="I83" s="49"/>
      <c r="J83" s="151" t="str">
        <f>'State data for spotlight'!A1</f>
        <v>Northern Territory</v>
      </c>
      <c r="K83" s="151"/>
      <c r="L83" s="151"/>
      <c r="M83" s="151"/>
      <c r="N83" s="151"/>
      <c r="O83" s="151"/>
      <c r="S83" s="119" t="s">
        <v>57</v>
      </c>
      <c r="T83" s="119"/>
      <c r="U83" s="116"/>
      <c r="V83" s="116">
        <v>344</v>
      </c>
      <c r="W83" s="116">
        <v>369</v>
      </c>
      <c r="X83" s="116">
        <v>378</v>
      </c>
      <c r="Y83" s="116">
        <v>366</v>
      </c>
      <c r="Z83" s="116">
        <v>423</v>
      </c>
      <c r="AD83" s="121"/>
    </row>
    <row r="84" spans="1:30" ht="15" customHeight="1" x14ac:dyDescent="0.25">
      <c r="A84" s="48"/>
      <c r="B84" s="48"/>
      <c r="C84" s="50"/>
      <c r="D84" s="146" t="s">
        <v>0</v>
      </c>
      <c r="E84" s="146"/>
      <c r="F84" s="146" t="s">
        <v>135</v>
      </c>
      <c r="G84" s="146"/>
      <c r="H84" s="50"/>
      <c r="I84" s="50"/>
      <c r="J84" s="50"/>
      <c r="K84" s="50"/>
      <c r="L84" s="146" t="s">
        <v>0</v>
      </c>
      <c r="M84" s="146"/>
      <c r="N84" s="146" t="s">
        <v>135</v>
      </c>
      <c r="O84" s="146"/>
      <c r="S84" s="119" t="s">
        <v>58</v>
      </c>
      <c r="T84" s="119"/>
      <c r="U84" s="116"/>
      <c r="V84" s="116">
        <v>280</v>
      </c>
      <c r="W84" s="116">
        <v>318</v>
      </c>
      <c r="X84" s="116">
        <v>315</v>
      </c>
      <c r="Y84" s="116">
        <v>270</v>
      </c>
      <c r="Z84" s="116">
        <v>288</v>
      </c>
    </row>
    <row r="85" spans="1:30" ht="15" customHeight="1" x14ac:dyDescent="0.25">
      <c r="A85" s="48"/>
      <c r="B85" s="48"/>
      <c r="C85" s="61" t="s">
        <v>1</v>
      </c>
      <c r="D85" s="146" t="s">
        <v>2</v>
      </c>
      <c r="E85" s="146"/>
      <c r="F85" s="146" t="str">
        <f>"since "&amp;$V$2</f>
        <v>since 2015-16</v>
      </c>
      <c r="G85" s="146"/>
      <c r="H85" s="50"/>
      <c r="I85" s="50"/>
      <c r="J85" s="50"/>
      <c r="K85" s="61" t="s">
        <v>1</v>
      </c>
      <c r="L85" s="146" t="s">
        <v>2</v>
      </c>
      <c r="M85" s="146"/>
      <c r="N85" s="146" t="str">
        <f>"since "&amp;$V$2</f>
        <v>since 2015-16</v>
      </c>
      <c r="O85" s="146"/>
      <c r="S85" s="119" t="s">
        <v>130</v>
      </c>
      <c r="T85" s="119"/>
      <c r="U85" s="116"/>
      <c r="V85" s="116">
        <v>529</v>
      </c>
      <c r="W85" s="116">
        <v>558</v>
      </c>
      <c r="X85" s="116">
        <v>625</v>
      </c>
      <c r="Y85" s="116">
        <v>581</v>
      </c>
      <c r="Z85" s="116">
        <v>610</v>
      </c>
    </row>
    <row r="86" spans="1:30" ht="15" customHeight="1" x14ac:dyDescent="0.25">
      <c r="A86" s="51" t="s">
        <v>3</v>
      </c>
      <c r="B86" s="51"/>
      <c r="C86" s="62" t="str">
        <f t="shared" ref="C86:C91" si="3">AB4</f>
        <v>10,095</v>
      </c>
      <c r="D86" s="100">
        <f t="shared" ref="D86:D91" si="4">AD4</f>
        <v>0.146637891867333</v>
      </c>
      <c r="E86" s="101">
        <f t="shared" ref="E86:E91" si="5">AD4</f>
        <v>0.146637891867333</v>
      </c>
      <c r="F86" s="100">
        <f t="shared" ref="F86:F91" si="6">AF4</f>
        <v>0.17849638104132626</v>
      </c>
      <c r="G86" s="101">
        <f t="shared" ref="G86:G91" si="7">AF4</f>
        <v>0.17849638104132626</v>
      </c>
      <c r="H86" s="62"/>
      <c r="I86" s="62"/>
      <c r="J86" s="145" t="str">
        <f>'State data for spotlight'!J4</f>
        <v>200,661</v>
      </c>
      <c r="K86" s="145"/>
      <c r="L86" s="100">
        <f>'State data for spotlight'!L4</f>
        <v>-2.6342859915570838E-2</v>
      </c>
      <c r="M86" s="101">
        <f>'State data for spotlight'!L4</f>
        <v>-2.6342859915570838E-2</v>
      </c>
      <c r="N86" s="100">
        <f>'State data for spotlight'!N4</f>
        <v>-3.2996318214237541E-2</v>
      </c>
      <c r="O86" s="101">
        <f>'State data for spotlight'!N4</f>
        <v>-3.2996318214237541E-2</v>
      </c>
      <c r="S86" s="119" t="s">
        <v>131</v>
      </c>
      <c r="T86" s="119"/>
      <c r="U86" s="116"/>
      <c r="V86" s="116">
        <v>534</v>
      </c>
      <c r="W86" s="116">
        <v>574</v>
      </c>
      <c r="X86" s="116">
        <v>473</v>
      </c>
      <c r="Y86" s="116">
        <v>400</v>
      </c>
      <c r="Z86" s="116">
        <v>482</v>
      </c>
    </row>
    <row r="87" spans="1:30" ht="15" customHeight="1" x14ac:dyDescent="0.25">
      <c r="A87" s="102" t="s">
        <v>4</v>
      </c>
      <c r="B87" s="51"/>
      <c r="C87" s="62" t="str">
        <f t="shared" si="3"/>
        <v>5,389</v>
      </c>
      <c r="D87" s="100">
        <f t="shared" si="4"/>
        <v>0.18413535486706212</v>
      </c>
      <c r="E87" s="101">
        <f t="shared" si="5"/>
        <v>0.18413535486706212</v>
      </c>
      <c r="F87" s="100">
        <f t="shared" si="6"/>
        <v>0.2047842611222892</v>
      </c>
      <c r="G87" s="101">
        <f t="shared" si="7"/>
        <v>0.2047842611222892</v>
      </c>
      <c r="H87" s="62"/>
      <c r="I87" s="62"/>
      <c r="J87" s="145" t="str">
        <f>'State data for spotlight'!J5</f>
        <v>105,073</v>
      </c>
      <c r="K87" s="145"/>
      <c r="L87" s="100">
        <f>'State data for spotlight'!L5</f>
        <v>-2.5197376355657775E-2</v>
      </c>
      <c r="M87" s="101">
        <f>'State data for spotlight'!L5</f>
        <v>-2.5197376355657775E-2</v>
      </c>
      <c r="N87" s="100">
        <f>'State data for spotlight'!N5</f>
        <v>-4.9440011579728216E-2</v>
      </c>
      <c r="O87" s="101">
        <f>'State data for spotlight'!N5</f>
        <v>-4.9440011579728216E-2</v>
      </c>
      <c r="S87" s="119" t="s">
        <v>132</v>
      </c>
      <c r="T87" s="119"/>
      <c r="U87" s="116"/>
      <c r="V87" s="116">
        <v>91</v>
      </c>
      <c r="W87" s="116">
        <v>108</v>
      </c>
      <c r="X87" s="116">
        <v>108</v>
      </c>
      <c r="Y87" s="116">
        <v>102</v>
      </c>
      <c r="Z87" s="116">
        <v>113</v>
      </c>
    </row>
    <row r="88" spans="1:30" ht="15" customHeight="1" x14ac:dyDescent="0.25">
      <c r="A88" s="102" t="s">
        <v>5</v>
      </c>
      <c r="B88" s="51"/>
      <c r="C88" s="62" t="str">
        <f t="shared" si="3"/>
        <v>4,705</v>
      </c>
      <c r="D88" s="100">
        <f t="shared" si="4"/>
        <v>0.1054981203007519</v>
      </c>
      <c r="E88" s="101">
        <f t="shared" si="5"/>
        <v>0.1054981203007519</v>
      </c>
      <c r="F88" s="100">
        <f t="shared" si="6"/>
        <v>0.14896214896214888</v>
      </c>
      <c r="G88" s="101">
        <f t="shared" si="7"/>
        <v>0.14896214896214888</v>
      </c>
      <c r="H88" s="62"/>
      <c r="I88" s="62"/>
      <c r="J88" s="145" t="str">
        <f>'State data for spotlight'!J6</f>
        <v>95,584</v>
      </c>
      <c r="K88" s="145"/>
      <c r="L88" s="100">
        <f>'State data for spotlight'!L6</f>
        <v>-2.7649488311529802E-2</v>
      </c>
      <c r="M88" s="101">
        <f>'State data for spotlight'!L6</f>
        <v>-2.7649488311529802E-2</v>
      </c>
      <c r="N88" s="100">
        <f>'State data for spotlight'!N6</f>
        <v>-1.4282915158452703E-2</v>
      </c>
      <c r="O88" s="101">
        <f>'State data for spotlight'!N6</f>
        <v>-1.4282915158452703E-2</v>
      </c>
      <c r="S88" s="119" t="s">
        <v>133</v>
      </c>
      <c r="T88" s="119"/>
      <c r="U88" s="116"/>
      <c r="V88" s="116">
        <v>77</v>
      </c>
      <c r="W88" s="116">
        <v>94</v>
      </c>
      <c r="X88" s="116">
        <v>97</v>
      </c>
      <c r="Y88" s="116">
        <v>100</v>
      </c>
      <c r="Z88" s="116">
        <v>103</v>
      </c>
    </row>
    <row r="89" spans="1:30" ht="15" customHeight="1" x14ac:dyDescent="0.25">
      <c r="A89" s="51" t="s">
        <v>6</v>
      </c>
      <c r="B89" s="51"/>
      <c r="C89" s="62" t="str">
        <f t="shared" si="3"/>
        <v>6,716</v>
      </c>
      <c r="D89" s="100">
        <f t="shared" si="4"/>
        <v>0.17248603351955305</v>
      </c>
      <c r="E89" s="101">
        <f t="shared" si="5"/>
        <v>0.17248603351955305</v>
      </c>
      <c r="F89" s="100">
        <f t="shared" si="6"/>
        <v>0.18573446327683607</v>
      </c>
      <c r="G89" s="101">
        <f t="shared" si="7"/>
        <v>0.18573446327683607</v>
      </c>
      <c r="H89" s="62"/>
      <c r="I89" s="62"/>
      <c r="J89" s="145" t="str">
        <f>'State data for spotlight'!J7</f>
        <v>135,495</v>
      </c>
      <c r="K89" s="145"/>
      <c r="L89" s="100">
        <f>'State data for spotlight'!L7</f>
        <v>-7.7479074059156883E-3</v>
      </c>
      <c r="M89" s="101">
        <f>'State data for spotlight'!L7</f>
        <v>-7.7479074059156883E-3</v>
      </c>
      <c r="N89" s="100">
        <f>'State data for spotlight'!N7</f>
        <v>-1.4209009952854901E-2</v>
      </c>
      <c r="O89" s="101">
        <f>'State data for spotlight'!N7</f>
        <v>-1.4209009952854901E-2</v>
      </c>
      <c r="S89" s="119" t="s">
        <v>134</v>
      </c>
      <c r="T89" s="119"/>
      <c r="U89" s="116"/>
      <c r="V89" s="116">
        <v>209</v>
      </c>
      <c r="W89" s="116">
        <v>232</v>
      </c>
      <c r="X89" s="116">
        <v>253</v>
      </c>
      <c r="Y89" s="116">
        <v>237</v>
      </c>
      <c r="Z89" s="116">
        <v>276</v>
      </c>
    </row>
    <row r="90" spans="1:30" ht="15" customHeight="1" x14ac:dyDescent="0.25">
      <c r="A90" s="51" t="s">
        <v>100</v>
      </c>
      <c r="B90" s="51"/>
      <c r="C90" s="62" t="str">
        <f t="shared" si="3"/>
        <v>$45,164</v>
      </c>
      <c r="D90" s="100">
        <f t="shared" si="4"/>
        <v>-4.3266533915180316E-2</v>
      </c>
      <c r="E90" s="101">
        <f t="shared" si="5"/>
        <v>-4.3266533915180316E-2</v>
      </c>
      <c r="F90" s="100">
        <f t="shared" si="6"/>
        <v>3.8958087234774119E-2</v>
      </c>
      <c r="G90" s="101">
        <f t="shared" si="7"/>
        <v>3.8958087234774119E-2</v>
      </c>
      <c r="H90" s="62"/>
      <c r="I90" s="62"/>
      <c r="J90" s="62"/>
      <c r="K90" s="62" t="str">
        <f>'State data for spotlight'!J8</f>
        <v>$48,329</v>
      </c>
      <c r="L90" s="100">
        <f>'State data for spotlight'!L8</f>
        <v>-9.9696820714519907E-3</v>
      </c>
      <c r="M90" s="101">
        <f>'State data for spotlight'!L8</f>
        <v>-9.9696820714519907E-3</v>
      </c>
      <c r="N90" s="100">
        <f>'State data for spotlight'!N8</f>
        <v>5.8911961323948603E-3</v>
      </c>
      <c r="O90" s="101">
        <f>'State data for spotlight'!N8</f>
        <v>5.8911961323948603E-3</v>
      </c>
      <c r="S90" s="119" t="s">
        <v>59</v>
      </c>
      <c r="T90" s="119"/>
      <c r="U90" s="116"/>
      <c r="V90" s="116">
        <v>434</v>
      </c>
      <c r="W90" s="116">
        <v>470</v>
      </c>
      <c r="X90" s="116">
        <v>398</v>
      </c>
      <c r="Y90" s="116">
        <v>364</v>
      </c>
      <c r="Z90" s="116">
        <v>424</v>
      </c>
    </row>
    <row r="91" spans="1:30" ht="15" customHeight="1" x14ac:dyDescent="0.25">
      <c r="A91" s="51" t="s">
        <v>7</v>
      </c>
      <c r="B91" s="51"/>
      <c r="C91" s="62" t="str">
        <f t="shared" si="3"/>
        <v>$402.3 mil</v>
      </c>
      <c r="D91" s="100">
        <f t="shared" si="4"/>
        <v>0.14126529685713485</v>
      </c>
      <c r="E91" s="101">
        <f t="shared" si="5"/>
        <v>0.14126529685713485</v>
      </c>
      <c r="F91" s="100">
        <f t="shared" si="6"/>
        <v>0.28024679701927502</v>
      </c>
      <c r="G91" s="101">
        <f t="shared" si="7"/>
        <v>0.28024679701927502</v>
      </c>
      <c r="H91" s="62"/>
      <c r="I91" s="62"/>
      <c r="J91" s="62"/>
      <c r="K91" s="62" t="str">
        <f>'State data for spotlight'!J9</f>
        <v>$9.0 bil</v>
      </c>
      <c r="L91" s="100">
        <f>'State data for spotlight'!L9</f>
        <v>1.1009121450824555E-3</v>
      </c>
      <c r="M91" s="101">
        <f>'State data for spotlight'!L9</f>
        <v>1.1009121450824555E-3</v>
      </c>
      <c r="N91" s="100">
        <f>'State data for spotlight'!N9</f>
        <v>2.0517805040342951E-2</v>
      </c>
      <c r="O91" s="101">
        <f>'State data for spotlight'!N9</f>
        <v>2.0517805040342951E-2</v>
      </c>
      <c r="S91" s="122" t="s">
        <v>54</v>
      </c>
      <c r="T91" s="122"/>
      <c r="U91" s="116"/>
      <c r="V91" s="116">
        <v>3046</v>
      </c>
      <c r="W91" s="116">
        <v>3575</v>
      </c>
      <c r="X91" s="116">
        <v>3584</v>
      </c>
      <c r="Y91" s="116">
        <v>3072</v>
      </c>
      <c r="Z91" s="116">
        <v>3687</v>
      </c>
    </row>
    <row r="92" spans="1:30" ht="15" customHeight="1" x14ac:dyDescent="0.25">
      <c r="S92" s="133" t="s">
        <v>55</v>
      </c>
      <c r="T92" s="133"/>
    </row>
    <row r="93" spans="1:30" ht="15" customHeight="1" x14ac:dyDescent="0.25">
      <c r="A93" s="18" t="s">
        <v>136</v>
      </c>
      <c r="S93" s="119" t="s">
        <v>57</v>
      </c>
      <c r="T93" s="119"/>
      <c r="U93" s="116"/>
      <c r="V93" s="116">
        <v>245</v>
      </c>
      <c r="W93" s="116">
        <v>280</v>
      </c>
      <c r="X93" s="116">
        <v>312</v>
      </c>
      <c r="Y93" s="116">
        <v>267</v>
      </c>
      <c r="Z93" s="116">
        <v>313</v>
      </c>
    </row>
    <row r="94" spans="1:30" ht="15" customHeight="1" x14ac:dyDescent="0.25">
      <c r="A94" s="60" t="s">
        <v>137</v>
      </c>
      <c r="S94" s="119" t="s">
        <v>58</v>
      </c>
      <c r="T94" s="119"/>
      <c r="U94" s="116"/>
      <c r="V94" s="116">
        <v>474</v>
      </c>
      <c r="W94" s="116">
        <v>476</v>
      </c>
      <c r="X94" s="116">
        <v>510</v>
      </c>
      <c r="Y94" s="116">
        <v>477</v>
      </c>
      <c r="Z94" s="116">
        <v>523</v>
      </c>
    </row>
    <row r="95" spans="1:30" ht="15" customHeight="1" x14ac:dyDescent="0.25">
      <c r="A95" s="137" t="s">
        <v>165</v>
      </c>
      <c r="S95" s="119" t="s">
        <v>130</v>
      </c>
      <c r="T95" s="119"/>
      <c r="U95" s="116"/>
      <c r="V95" s="116">
        <v>74</v>
      </c>
      <c r="W95" s="116">
        <v>80</v>
      </c>
      <c r="X95" s="116">
        <v>81</v>
      </c>
      <c r="Y95" s="116">
        <v>75</v>
      </c>
      <c r="Z95" s="116">
        <v>79</v>
      </c>
    </row>
    <row r="96" spans="1:30" ht="15" customHeight="1" x14ac:dyDescent="0.25">
      <c r="A96" s="18" t="s">
        <v>156</v>
      </c>
      <c r="S96" s="119" t="s">
        <v>131</v>
      </c>
      <c r="T96" s="119"/>
      <c r="U96" s="116"/>
      <c r="V96" s="116">
        <v>568</v>
      </c>
      <c r="W96" s="116">
        <v>685</v>
      </c>
      <c r="X96" s="116">
        <v>613</v>
      </c>
      <c r="Y96" s="116">
        <v>584</v>
      </c>
      <c r="Z96" s="116">
        <v>665</v>
      </c>
    </row>
    <row r="97" spans="1:32" ht="15" customHeight="1" x14ac:dyDescent="0.25">
      <c r="S97" s="119" t="s">
        <v>132</v>
      </c>
      <c r="T97" s="119"/>
      <c r="U97" s="116"/>
      <c r="V97" s="116">
        <v>458</v>
      </c>
      <c r="W97" s="116">
        <v>523</v>
      </c>
      <c r="X97" s="116">
        <v>547</v>
      </c>
      <c r="Y97" s="116">
        <v>489</v>
      </c>
      <c r="Z97" s="116">
        <v>496</v>
      </c>
    </row>
    <row r="98" spans="1:32" ht="15" customHeight="1" x14ac:dyDescent="0.25">
      <c r="S98" s="119" t="s">
        <v>133</v>
      </c>
      <c r="T98" s="119"/>
      <c r="U98" s="116"/>
      <c r="V98" s="116">
        <v>166</v>
      </c>
      <c r="W98" s="116">
        <v>177</v>
      </c>
      <c r="X98" s="116">
        <v>167</v>
      </c>
      <c r="Y98" s="116">
        <v>178</v>
      </c>
      <c r="Z98" s="116">
        <v>174</v>
      </c>
    </row>
    <row r="99" spans="1:32" ht="15" customHeight="1" x14ac:dyDescent="0.25">
      <c r="S99" s="119" t="s">
        <v>134</v>
      </c>
      <c r="T99" s="119"/>
      <c r="U99" s="116"/>
      <c r="V99" s="116">
        <v>17</v>
      </c>
      <c r="W99" s="116">
        <v>15</v>
      </c>
      <c r="X99" s="116">
        <v>25</v>
      </c>
      <c r="Y99" s="116">
        <v>25</v>
      </c>
      <c r="Z99" s="116">
        <v>24</v>
      </c>
    </row>
    <row r="100" spans="1:32" ht="15" customHeight="1" x14ac:dyDescent="0.25">
      <c r="S100" s="119" t="s">
        <v>59</v>
      </c>
      <c r="T100" s="119"/>
      <c r="U100" s="116"/>
      <c r="V100" s="116">
        <v>229</v>
      </c>
      <c r="W100" s="116">
        <v>241</v>
      </c>
      <c r="X100" s="116">
        <v>206</v>
      </c>
      <c r="Y100" s="116">
        <v>182</v>
      </c>
      <c r="Z100" s="116">
        <v>207</v>
      </c>
    </row>
    <row r="101" spans="1:32" x14ac:dyDescent="0.25">
      <c r="A101" s="19"/>
      <c r="S101" s="122" t="s">
        <v>54</v>
      </c>
      <c r="T101" s="122"/>
      <c r="U101" s="116"/>
      <c r="V101" s="116">
        <v>2623</v>
      </c>
      <c r="W101" s="116">
        <v>3116</v>
      </c>
      <c r="X101" s="116">
        <v>3026</v>
      </c>
      <c r="Y101" s="116">
        <v>2661</v>
      </c>
      <c r="Z101" s="116">
        <v>3022</v>
      </c>
    </row>
    <row r="102" spans="1:32" x14ac:dyDescent="0.25">
      <c r="S102" s="119"/>
      <c r="T102" s="119"/>
      <c r="Y102" s="127"/>
      <c r="Z102" s="127"/>
    </row>
    <row r="103" spans="1:32" x14ac:dyDescent="0.25">
      <c r="A103" s="20"/>
      <c r="S103" s="132" t="s">
        <v>14</v>
      </c>
      <c r="T103" s="132"/>
      <c r="U103" s="110"/>
      <c r="V103" s="110" t="s">
        <v>60</v>
      </c>
      <c r="W103" s="110" t="s">
        <v>92</v>
      </c>
      <c r="X103" s="110" t="s">
        <v>129</v>
      </c>
      <c r="Y103" s="110" t="s">
        <v>138</v>
      </c>
      <c r="Z103" s="110" t="s">
        <v>160</v>
      </c>
      <c r="AB103" s="129" t="s">
        <v>25</v>
      </c>
      <c r="AC103" s="110"/>
      <c r="AD103" s="110" t="s">
        <v>33</v>
      </c>
      <c r="AE103" s="110"/>
      <c r="AF103" s="110"/>
    </row>
    <row r="104" spans="1:32" x14ac:dyDescent="0.25">
      <c r="A104" s="21"/>
      <c r="S104" s="119" t="s">
        <v>15</v>
      </c>
      <c r="T104" s="119"/>
      <c r="U104" s="116"/>
      <c r="V104" s="116">
        <v>5001</v>
      </c>
      <c r="W104" s="116">
        <v>6194</v>
      </c>
      <c r="X104" s="116">
        <v>6494</v>
      </c>
      <c r="Y104" s="116">
        <v>5706</v>
      </c>
      <c r="Z104" s="116">
        <v>6689</v>
      </c>
      <c r="AB104" s="113" t="str">
        <f>TEXT(Z104,"###,###")</f>
        <v>6,689</v>
      </c>
      <c r="AD104" s="134">
        <f>Z104/($Z$4)*100</f>
        <v>66.260525012382359</v>
      </c>
      <c r="AF104" s="113"/>
    </row>
    <row r="105" spans="1:32" x14ac:dyDescent="0.25">
      <c r="S105" s="119" t="s">
        <v>18</v>
      </c>
      <c r="T105" s="119"/>
      <c r="U105" s="116"/>
      <c r="V105" s="116">
        <v>3058</v>
      </c>
      <c r="W105" s="116">
        <v>3219</v>
      </c>
      <c r="X105" s="116">
        <v>2785</v>
      </c>
      <c r="Y105" s="116">
        <v>2746</v>
      </c>
      <c r="Z105" s="116">
        <v>3062</v>
      </c>
      <c r="AB105" s="113" t="str">
        <f>TEXT(Z105,"###,###")</f>
        <v>3,062</v>
      </c>
      <c r="AD105" s="134">
        <f>Z105/($Z$4)*100</f>
        <v>30.331847449232292</v>
      </c>
      <c r="AF105" s="113"/>
    </row>
    <row r="106" spans="1:32" x14ac:dyDescent="0.25">
      <c r="S106" s="122" t="s">
        <v>54</v>
      </c>
      <c r="T106" s="122"/>
      <c r="U106" s="124"/>
      <c r="V106" s="124">
        <v>8059</v>
      </c>
      <c r="W106" s="124">
        <v>9413</v>
      </c>
      <c r="X106" s="124">
        <v>9279</v>
      </c>
      <c r="Y106" s="124">
        <v>8452</v>
      </c>
      <c r="Z106" s="124">
        <v>9751</v>
      </c>
      <c r="AB106" s="113"/>
      <c r="AD106" s="134"/>
      <c r="AF106" s="113"/>
    </row>
    <row r="107" spans="1:32" x14ac:dyDescent="0.25">
      <c r="S107" s="132" t="s">
        <v>19</v>
      </c>
      <c r="T107" s="132"/>
      <c r="U107" s="116"/>
      <c r="V107" s="116"/>
      <c r="W107" s="116"/>
      <c r="X107" s="116"/>
      <c r="Y107" s="116"/>
      <c r="Z107" s="116"/>
    </row>
    <row r="108" spans="1:32" x14ac:dyDescent="0.25">
      <c r="S108" s="119" t="s">
        <v>20</v>
      </c>
      <c r="T108" s="119"/>
      <c r="U108" s="116"/>
      <c r="V108" s="116">
        <v>894</v>
      </c>
      <c r="W108" s="116">
        <v>963</v>
      </c>
      <c r="X108" s="116">
        <v>1098</v>
      </c>
      <c r="Y108" s="116">
        <v>839</v>
      </c>
      <c r="Z108" s="116">
        <v>1019</v>
      </c>
      <c r="AB108" s="113" t="str">
        <f>TEXT(Z108,"###,###")</f>
        <v>1,019</v>
      </c>
      <c r="AD108" s="134">
        <f>Z108/($Z$4)*100</f>
        <v>10.094105993065874</v>
      </c>
      <c r="AF108" s="113"/>
    </row>
    <row r="109" spans="1:32" x14ac:dyDescent="0.25">
      <c r="S109" s="119" t="s">
        <v>21</v>
      </c>
      <c r="T109" s="119"/>
      <c r="U109" s="116"/>
      <c r="V109" s="116">
        <v>1495</v>
      </c>
      <c r="W109" s="116">
        <v>1591</v>
      </c>
      <c r="X109" s="116">
        <v>1756</v>
      </c>
      <c r="Y109" s="116">
        <v>1279</v>
      </c>
      <c r="Z109" s="116">
        <v>1481</v>
      </c>
      <c r="AB109" s="113" t="str">
        <f>TEXT(Z109,"###,###")</f>
        <v>1,481</v>
      </c>
      <c r="AD109" s="134">
        <f>Z109/($Z$4)*100</f>
        <v>14.670629024269441</v>
      </c>
      <c r="AF109" s="113"/>
    </row>
    <row r="110" spans="1:32" x14ac:dyDescent="0.25">
      <c r="S110" s="119" t="s">
        <v>22</v>
      </c>
      <c r="T110" s="119"/>
      <c r="U110" s="116"/>
      <c r="V110" s="116">
        <v>2209</v>
      </c>
      <c r="W110" s="116">
        <v>3208</v>
      </c>
      <c r="X110" s="116">
        <v>3051</v>
      </c>
      <c r="Y110" s="116">
        <v>2559</v>
      </c>
      <c r="Z110" s="116">
        <v>3003</v>
      </c>
      <c r="AB110" s="113" t="str">
        <f>TEXT(Z110,"###,###")</f>
        <v>3,003</v>
      </c>
      <c r="AD110" s="134">
        <f>Z110/($Z$4)*100</f>
        <v>29.747399702823181</v>
      </c>
      <c r="AF110" s="113"/>
    </row>
    <row r="111" spans="1:32" x14ac:dyDescent="0.25">
      <c r="S111" s="119" t="s">
        <v>23</v>
      </c>
      <c r="T111" s="119"/>
      <c r="U111" s="116"/>
      <c r="V111" s="116">
        <v>3465</v>
      </c>
      <c r="W111" s="116">
        <v>3651</v>
      </c>
      <c r="X111" s="116">
        <v>3364</v>
      </c>
      <c r="Y111" s="116">
        <v>3774</v>
      </c>
      <c r="Z111" s="116">
        <v>4228</v>
      </c>
      <c r="AB111" s="113" t="str">
        <f>TEXT(Z111,"###,###")</f>
        <v>4,228</v>
      </c>
      <c r="AD111" s="134">
        <f>Z111/($Z$4)*100</f>
        <v>41.882119861317484</v>
      </c>
      <c r="AF111" s="113"/>
    </row>
    <row r="112" spans="1:32" x14ac:dyDescent="0.25">
      <c r="S112" s="122" t="s">
        <v>54</v>
      </c>
      <c r="T112" s="122"/>
      <c r="U112" s="116"/>
      <c r="V112" s="116">
        <v>8566</v>
      </c>
      <c r="W112" s="116">
        <v>10165</v>
      </c>
      <c r="X112" s="116">
        <v>10143</v>
      </c>
      <c r="Y112" s="116">
        <v>8809</v>
      </c>
      <c r="Z112" s="116">
        <v>10094</v>
      </c>
    </row>
    <row r="113" spans="19:32" x14ac:dyDescent="0.25">
      <c r="AB113" s="129" t="s">
        <v>25</v>
      </c>
      <c r="AC113" s="110"/>
      <c r="AD113" s="110" t="s">
        <v>127</v>
      </c>
      <c r="AF113" s="110" t="s">
        <v>128</v>
      </c>
    </row>
    <row r="114" spans="19:32" x14ac:dyDescent="0.25">
      <c r="S114" s="119" t="s">
        <v>90</v>
      </c>
      <c r="T114" s="116"/>
      <c r="U114" s="116"/>
      <c r="V114" s="116"/>
      <c r="W114" s="116"/>
      <c r="X114" s="116"/>
      <c r="Y114" s="116"/>
      <c r="Z114" s="116"/>
      <c r="AB114" s="113"/>
      <c r="AD114" s="114"/>
      <c r="AF114" s="114"/>
    </row>
    <row r="115" spans="19:32" x14ac:dyDescent="0.25">
      <c r="S115" s="119" t="s">
        <v>91</v>
      </c>
      <c r="T115" s="116"/>
      <c r="U115" s="116"/>
      <c r="V115" s="116"/>
      <c r="W115" s="116"/>
      <c r="X115" s="116"/>
      <c r="Y115" s="116"/>
      <c r="Z115" s="116"/>
      <c r="AB115" s="113"/>
      <c r="AD115" s="114"/>
      <c r="AF115" s="114"/>
    </row>
    <row r="116" spans="19:32" x14ac:dyDescent="0.25">
      <c r="S116" s="122" t="s">
        <v>54</v>
      </c>
      <c r="T116" s="124"/>
      <c r="U116" s="124"/>
      <c r="V116" s="124"/>
      <c r="W116" s="124"/>
      <c r="X116" s="124"/>
      <c r="Y116" s="124"/>
      <c r="Z116" s="124"/>
    </row>
    <row r="118" spans="19:32" x14ac:dyDescent="0.25">
      <c r="S118" s="105" t="s">
        <v>101</v>
      </c>
      <c r="T118" s="135"/>
      <c r="U118" s="135"/>
      <c r="V118" s="135">
        <v>35.409999999999997</v>
      </c>
      <c r="W118" s="135">
        <v>38.18</v>
      </c>
      <c r="X118" s="135">
        <v>38.82</v>
      </c>
      <c r="Y118" s="135">
        <v>38.39</v>
      </c>
      <c r="Z118" s="135">
        <v>38.96</v>
      </c>
      <c r="AB118" s="113" t="str">
        <f>TEXT(Z118,"##.0")</f>
        <v>39.0</v>
      </c>
    </row>
    <row r="120" spans="19:32" x14ac:dyDescent="0.25">
      <c r="S120" s="105" t="s">
        <v>102</v>
      </c>
      <c r="T120" s="116"/>
      <c r="U120" s="116"/>
      <c r="V120" s="116">
        <v>5179</v>
      </c>
      <c r="W120" s="116">
        <v>6174</v>
      </c>
      <c r="X120" s="116">
        <v>6052</v>
      </c>
      <c r="Y120" s="116">
        <v>5285</v>
      </c>
      <c r="Z120" s="116">
        <v>6187</v>
      </c>
      <c r="AB120" s="113" t="str">
        <f>TEXT(Z120,"###,###")</f>
        <v>6,187</v>
      </c>
    </row>
    <row r="121" spans="19:32" x14ac:dyDescent="0.25">
      <c r="S121" s="105" t="s">
        <v>103</v>
      </c>
      <c r="T121" s="116"/>
      <c r="U121" s="116"/>
      <c r="V121" s="116">
        <v>204</v>
      </c>
      <c r="W121" s="116">
        <v>206</v>
      </c>
      <c r="X121" s="116">
        <v>220</v>
      </c>
      <c r="Y121" s="116">
        <v>157</v>
      </c>
      <c r="Z121" s="116">
        <v>205</v>
      </c>
      <c r="AB121" s="113" t="str">
        <f>TEXT(Z121,"###,###")</f>
        <v>205</v>
      </c>
    </row>
    <row r="122" spans="19:32" x14ac:dyDescent="0.25">
      <c r="S122" s="105" t="s">
        <v>104</v>
      </c>
      <c r="T122" s="116"/>
      <c r="U122" s="116"/>
      <c r="V122" s="116">
        <v>281</v>
      </c>
      <c r="W122" s="116">
        <v>311</v>
      </c>
      <c r="X122" s="116">
        <v>335</v>
      </c>
      <c r="Y122" s="116">
        <v>284</v>
      </c>
      <c r="Z122" s="116">
        <v>325</v>
      </c>
      <c r="AB122" s="113" t="str">
        <f>TEXT(Z122,"###,###")</f>
        <v>325</v>
      </c>
    </row>
    <row r="123" spans="19:32" x14ac:dyDescent="0.25">
      <c r="AB123" s="129" t="s">
        <v>25</v>
      </c>
      <c r="AC123" s="110"/>
      <c r="AD123" s="110" t="s">
        <v>33</v>
      </c>
      <c r="AE123" s="110"/>
      <c r="AF123" s="110"/>
    </row>
    <row r="124" spans="19:32" x14ac:dyDescent="0.25">
      <c r="S124" s="105" t="s">
        <v>105</v>
      </c>
      <c r="T124" s="116"/>
      <c r="U124" s="116"/>
      <c r="V124" s="116">
        <v>5460</v>
      </c>
      <c r="W124" s="116">
        <v>6485</v>
      </c>
      <c r="X124" s="116">
        <v>6387</v>
      </c>
      <c r="Y124" s="116">
        <v>5569</v>
      </c>
      <c r="Z124" s="116">
        <v>6512</v>
      </c>
      <c r="AB124" s="113" t="str">
        <f>TEXT(Z124,"###,###")</f>
        <v>6,512</v>
      </c>
      <c r="AD124" s="131">
        <f>Z124/$Z$7*100</f>
        <v>96.96247766527695</v>
      </c>
    </row>
    <row r="125" spans="19:32" x14ac:dyDescent="0.25">
      <c r="S125" s="105" t="s">
        <v>106</v>
      </c>
      <c r="T125" s="116"/>
      <c r="U125" s="116"/>
      <c r="V125" s="116">
        <v>485</v>
      </c>
      <c r="W125" s="116">
        <v>517</v>
      </c>
      <c r="X125" s="116">
        <v>555</v>
      </c>
      <c r="Y125" s="116">
        <v>441</v>
      </c>
      <c r="Z125" s="116">
        <v>530</v>
      </c>
      <c r="AB125" s="113" t="str">
        <f>TEXT(Z125,"###,###")</f>
        <v>530</v>
      </c>
      <c r="AD125" s="131">
        <f>Z125/$Z$7*100</f>
        <v>7.8916021441334125</v>
      </c>
    </row>
    <row r="127" spans="19:32" x14ac:dyDescent="0.25">
      <c r="S127" s="105" t="s">
        <v>107</v>
      </c>
      <c r="T127" s="116"/>
      <c r="U127" s="116"/>
      <c r="V127" s="116">
        <v>3044</v>
      </c>
      <c r="W127" s="116">
        <v>3575</v>
      </c>
      <c r="X127" s="116">
        <v>3583</v>
      </c>
      <c r="Y127" s="116">
        <v>3068</v>
      </c>
      <c r="Z127" s="116">
        <v>3688</v>
      </c>
      <c r="AB127" s="113" t="str">
        <f>TEXT(Z127,"###,###")</f>
        <v>3,688</v>
      </c>
      <c r="AD127" s="131">
        <f>Z127/$Z$7*100</f>
        <v>54.913639070875519</v>
      </c>
    </row>
    <row r="128" spans="19:32" x14ac:dyDescent="0.25">
      <c r="S128" s="105" t="s">
        <v>108</v>
      </c>
      <c r="T128" s="116"/>
      <c r="U128" s="116"/>
      <c r="V128" s="116">
        <v>2617</v>
      </c>
      <c r="W128" s="116">
        <v>3116</v>
      </c>
      <c r="X128" s="116">
        <v>3024</v>
      </c>
      <c r="Y128" s="116">
        <v>2659</v>
      </c>
      <c r="Z128" s="116">
        <v>3022</v>
      </c>
      <c r="AB128" s="113" t="str">
        <f>TEXT(Z128,"###,###")</f>
        <v>3,022</v>
      </c>
      <c r="AD128" s="131">
        <f>Z128/$Z$7*100</f>
        <v>44.997022036926744</v>
      </c>
    </row>
    <row r="130" spans="19:20" x14ac:dyDescent="0.25">
      <c r="S130" s="105" t="s">
        <v>161</v>
      </c>
      <c r="T130" s="131">
        <v>92.123287671232873</v>
      </c>
    </row>
    <row r="131" spans="19:20" x14ac:dyDescent="0.25">
      <c r="S131" s="105" t="s">
        <v>162</v>
      </c>
      <c r="T131" s="131">
        <v>3.0524121500893391</v>
      </c>
    </row>
    <row r="132" spans="19:20" x14ac:dyDescent="0.25">
      <c r="S132" s="105" t="s">
        <v>163</v>
      </c>
      <c r="T132" s="131">
        <v>4.8391899940440739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333AB81-A142-469E-9112-64389875860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3244F89-F9BD-4D7A-9BB9-AAB424F04F7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56549A9C-98DA-4059-A829-BD2229C516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2A004E2-8597-4937-9C2D-938077A59B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Contents</vt:lpstr>
      <vt:lpstr>Table 13.1</vt:lpstr>
      <vt:lpstr>Table 13.2</vt:lpstr>
      <vt:lpstr>Table 13.3</vt:lpstr>
      <vt:lpstr>Table 13.4</vt:lpstr>
      <vt:lpstr>Table 13.5</vt:lpstr>
      <vt:lpstr>Table 13.6</vt:lpstr>
      <vt:lpstr>Table 13.7</vt:lpstr>
      <vt:lpstr>Table 13.8</vt:lpstr>
      <vt:lpstr>Table 13.9</vt:lpstr>
      <vt:lpstr>Table 13.10</vt:lpstr>
      <vt:lpstr>Table 13.11</vt:lpstr>
      <vt:lpstr>Table 13.12</vt:lpstr>
      <vt:lpstr>Table 13.13</vt:lpstr>
      <vt:lpstr>Table 13.14</vt:lpstr>
      <vt:lpstr>Table 13.15</vt:lpstr>
      <vt:lpstr>Table 13.16</vt:lpstr>
      <vt:lpstr>Table 13.17</vt:lpstr>
      <vt:lpstr>State data for spotlight</vt:lpstr>
      <vt:lpstr>'Table 13.1'!Print_Area</vt:lpstr>
      <vt:lpstr>'Table 13.10'!Print_Area</vt:lpstr>
      <vt:lpstr>'Table 13.11'!Print_Area</vt:lpstr>
      <vt:lpstr>'Table 13.12'!Print_Area</vt:lpstr>
      <vt:lpstr>'Table 13.13'!Print_Area</vt:lpstr>
      <vt:lpstr>'Table 13.14'!Print_Area</vt:lpstr>
      <vt:lpstr>'Table 13.15'!Print_Area</vt:lpstr>
      <vt:lpstr>'Table 13.16'!Print_Area</vt:lpstr>
      <vt:lpstr>'Table 13.17'!Print_Area</vt:lpstr>
      <vt:lpstr>'Table 13.2'!Print_Area</vt:lpstr>
      <vt:lpstr>'Table 13.3'!Print_Area</vt:lpstr>
      <vt:lpstr>'Table 13.4'!Print_Area</vt:lpstr>
      <vt:lpstr>'Table 13.5'!Print_Area</vt:lpstr>
      <vt:lpstr>'Table 13.6'!Print_Area</vt:lpstr>
      <vt:lpstr>'Table 13.7'!Print_Area</vt:lpstr>
      <vt:lpstr>'Table 13.8'!Print_Area</vt:lpstr>
      <vt:lpstr>'Table 13.9'!Print_Area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Mark Murray</cp:lastModifiedBy>
  <cp:lastPrinted>2021-10-22T04:56:09Z</cp:lastPrinted>
  <dcterms:created xsi:type="dcterms:W3CDTF">2019-07-02T01:38:47Z</dcterms:created>
  <dcterms:modified xsi:type="dcterms:W3CDTF">2022-10-28T06:14:14Z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