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1 JIA Publication\Output tables\"/>
    </mc:Choice>
  </mc:AlternateContent>
  <xr:revisionPtr revIDLastSave="0" documentId="13_ncr:1_{4DD086BF-52F6-4A5B-88FE-2F1C173B31DD}" xr6:coauthVersionLast="45" xr6:coauthVersionMax="45" xr10:uidLastSave="{00000000-0000-0000-0000-000000000000}"/>
  <bookViews>
    <workbookView xWindow="-120" yWindow="-120" windowWidth="29040" windowHeight="15840" tabRatio="841" xr2:uid="{00000000-000D-0000-FFFF-FFFF00000000}"/>
  </bookViews>
  <sheets>
    <sheet name="Contents" sheetId="175" r:id="rId1"/>
    <sheet name="Table 13.1" sheetId="180" r:id="rId2"/>
    <sheet name="Table 13.2" sheetId="181" r:id="rId3"/>
    <sheet name="Table 13.3" sheetId="182" r:id="rId4"/>
    <sheet name="Table 13.4" sheetId="183" r:id="rId5"/>
    <sheet name="Table 13.5" sheetId="184" r:id="rId6"/>
    <sheet name="Table 13.6" sheetId="185" r:id="rId7"/>
    <sheet name="Table 13.7" sheetId="186" r:id="rId8"/>
    <sheet name="Table 13.8" sheetId="187" r:id="rId9"/>
    <sheet name="Table 13.9" sheetId="188" r:id="rId10"/>
    <sheet name="Table 13.10" sheetId="189" r:id="rId11"/>
    <sheet name="Table 13.11" sheetId="190" r:id="rId12"/>
    <sheet name="Table 13.12" sheetId="191" r:id="rId13"/>
    <sheet name="Table 13.13" sheetId="192" r:id="rId14"/>
    <sheet name="Table 13.14" sheetId="193" r:id="rId15"/>
    <sheet name="Table 13.15" sheetId="194" r:id="rId16"/>
    <sheet name="Table 13.16" sheetId="195" r:id="rId17"/>
    <sheet name="Table 13.17" sheetId="196" r:id="rId18"/>
    <sheet name="State data for spotlight" sheetId="179" state="hidden" r:id="rId19"/>
  </sheets>
  <definedNames>
    <definedName name="_AMO_UniqueIdentifier" hidden="1">"'2995e12c-7f92-4103-a2d1-a1d598d57c6f'"</definedName>
    <definedName name="_xlnm.Print_Area" localSheetId="1">'Table 13.1'!$A$1:$P$98</definedName>
    <definedName name="_xlnm.Print_Area" localSheetId="10">'Table 13.10'!$A$1:$P$98</definedName>
    <definedName name="_xlnm.Print_Area" localSheetId="11">'Table 13.11'!$A$1:$P$98</definedName>
    <definedName name="_xlnm.Print_Area" localSheetId="12">'Table 13.12'!$A$1:$P$98</definedName>
    <definedName name="_xlnm.Print_Area" localSheetId="13">'Table 13.13'!$A$1:$P$98</definedName>
    <definedName name="_xlnm.Print_Area" localSheetId="14">'Table 13.14'!$A$1:$P$98</definedName>
    <definedName name="_xlnm.Print_Area" localSheetId="15">'Table 13.15'!$A$1:$P$98</definedName>
    <definedName name="_xlnm.Print_Area" localSheetId="16">'Table 13.16'!$A$1:$P$98</definedName>
    <definedName name="_xlnm.Print_Area" localSheetId="17">'Table 13.17'!$A$1:$P$98</definedName>
    <definedName name="_xlnm.Print_Area" localSheetId="2">'Table 13.2'!$A$1:$P$98</definedName>
    <definedName name="_xlnm.Print_Area" localSheetId="3">'Table 13.3'!$A$1:$P$98</definedName>
    <definedName name="_xlnm.Print_Area" localSheetId="4">'Table 13.4'!$A$1:$P$98</definedName>
    <definedName name="_xlnm.Print_Area" localSheetId="5">'Table 13.5'!$A$1:$P$98</definedName>
    <definedName name="_xlnm.Print_Area" localSheetId="6">'Table 13.6'!$A$1:$P$98</definedName>
    <definedName name="_xlnm.Print_Area" localSheetId="7">'Table 13.7'!$A$1:$P$98</definedName>
    <definedName name="_xlnm.Print_Area" localSheetId="8">'Table 13.8'!$A$1:$P$98</definedName>
    <definedName name="_xlnm.Print_Area" localSheetId="9">'Table 13.9'!$A$1:$P$98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8" i="181" l="1"/>
  <c r="AB37" i="181"/>
  <c r="AB38" i="182"/>
  <c r="AB37" i="182"/>
  <c r="AB38" i="183"/>
  <c r="AB37" i="183"/>
  <c r="AB38" i="184"/>
  <c r="AB37" i="184"/>
  <c r="AB38" i="185"/>
  <c r="AB37" i="185"/>
  <c r="AB38" i="186"/>
  <c r="AB37" i="186"/>
  <c r="AB38" i="187"/>
  <c r="AB37" i="187"/>
  <c r="AB38" i="188"/>
  <c r="AB37" i="188"/>
  <c r="AB38" i="189"/>
  <c r="AB37" i="189"/>
  <c r="AB38" i="190"/>
  <c r="AB37" i="190"/>
  <c r="AB38" i="191"/>
  <c r="AB37" i="191"/>
  <c r="AB38" i="192"/>
  <c r="AB37" i="192"/>
  <c r="AB38" i="193"/>
  <c r="AB37" i="193"/>
  <c r="AB38" i="194"/>
  <c r="AB37" i="194"/>
  <c r="AB38" i="195"/>
  <c r="AB37" i="195"/>
  <c r="AB38" i="196"/>
  <c r="AB37" i="196"/>
  <c r="AB38" i="180"/>
  <c r="AB37" i="180"/>
  <c r="O15" i="181"/>
  <c r="O14" i="181"/>
  <c r="O15" i="183"/>
  <c r="O14" i="183"/>
  <c r="O15" i="184"/>
  <c r="O14" i="184"/>
  <c r="O15" i="185"/>
  <c r="O14" i="185"/>
  <c r="O15" i="186"/>
  <c r="O14" i="186"/>
  <c r="O15" i="187"/>
  <c r="O14" i="187"/>
  <c r="O15" i="188"/>
  <c r="O14" i="188"/>
  <c r="O15" i="189"/>
  <c r="O14" i="189"/>
  <c r="O15" i="190"/>
  <c r="O14" i="190"/>
  <c r="O15" i="191"/>
  <c r="O14" i="191"/>
  <c r="O15" i="192"/>
  <c r="O14" i="192"/>
  <c r="O15" i="193"/>
  <c r="O14" i="193"/>
  <c r="O15" i="194"/>
  <c r="O14" i="194"/>
  <c r="O15" i="195"/>
  <c r="O14" i="195"/>
  <c r="O15" i="196"/>
  <c r="O14" i="196"/>
  <c r="O15" i="180"/>
  <c r="O14" i="180"/>
  <c r="A2" i="175"/>
  <c r="AD128" i="196"/>
  <c r="AB128" i="196"/>
  <c r="AD127" i="196"/>
  <c r="AB127" i="196"/>
  <c r="AD125" i="196"/>
  <c r="AB125" i="196"/>
  <c r="AD124" i="196"/>
  <c r="AB124" i="196"/>
  <c r="AB122" i="196"/>
  <c r="AB121" i="196"/>
  <c r="AB120" i="196"/>
  <c r="AB118" i="196"/>
  <c r="AD111" i="196"/>
  <c r="AB111" i="196"/>
  <c r="AD110" i="196"/>
  <c r="AB110" i="196"/>
  <c r="AD109" i="196"/>
  <c r="AB109" i="196"/>
  <c r="AD108" i="196"/>
  <c r="AB108" i="196"/>
  <c r="AD105" i="196"/>
  <c r="AB105" i="196"/>
  <c r="AD104" i="196"/>
  <c r="AB104" i="196"/>
  <c r="N9" i="179"/>
  <c r="O90" i="196"/>
  <c r="N90" i="196"/>
  <c r="L9" i="179"/>
  <c r="M90" i="196"/>
  <c r="L90" i="196"/>
  <c r="J9" i="179"/>
  <c r="K90" i="196"/>
  <c r="AF9" i="196"/>
  <c r="G90" i="196"/>
  <c r="F90" i="196"/>
  <c r="AD9" i="196"/>
  <c r="E90" i="196"/>
  <c r="D90" i="196"/>
  <c r="AB9" i="196"/>
  <c r="C90" i="196"/>
  <c r="N8" i="179"/>
  <c r="O89" i="196"/>
  <c r="N89" i="196"/>
  <c r="L8" i="179"/>
  <c r="M89" i="196"/>
  <c r="L89" i="196"/>
  <c r="J8" i="179"/>
  <c r="K89" i="196"/>
  <c r="AF8" i="196"/>
  <c r="G89" i="196"/>
  <c r="F89" i="196"/>
  <c r="AD8" i="196"/>
  <c r="E89" i="196"/>
  <c r="D89" i="196"/>
  <c r="AB8" i="196"/>
  <c r="C89" i="196"/>
  <c r="N7" i="179"/>
  <c r="O88" i="196"/>
  <c r="N88" i="196"/>
  <c r="L7" i="179"/>
  <c r="M88" i="196"/>
  <c r="L88" i="196"/>
  <c r="J7" i="179"/>
  <c r="J88" i="196"/>
  <c r="AF7" i="196"/>
  <c r="G88" i="196"/>
  <c r="F88" i="196"/>
  <c r="AD7" i="196"/>
  <c r="E88" i="196"/>
  <c r="D88" i="196"/>
  <c r="AB7" i="196"/>
  <c r="C88" i="196"/>
  <c r="N6" i="179"/>
  <c r="O87" i="196"/>
  <c r="N87" i="196"/>
  <c r="L6" i="179"/>
  <c r="M87" i="196"/>
  <c r="L87" i="196"/>
  <c r="J6" i="179"/>
  <c r="J87" i="196"/>
  <c r="AF6" i="196"/>
  <c r="G87" i="196"/>
  <c r="F87" i="196"/>
  <c r="AD6" i="196"/>
  <c r="E87" i="196"/>
  <c r="D87" i="196"/>
  <c r="AB6" i="196"/>
  <c r="C87" i="196"/>
  <c r="N5" i="179"/>
  <c r="O86" i="196"/>
  <c r="N86" i="196"/>
  <c r="L5" i="179"/>
  <c r="M86" i="196"/>
  <c r="L86" i="196"/>
  <c r="J5" i="179"/>
  <c r="J86" i="196"/>
  <c r="AF5" i="196"/>
  <c r="G86" i="196"/>
  <c r="F86" i="196"/>
  <c r="AD5" i="196"/>
  <c r="E86" i="196"/>
  <c r="D86" i="196"/>
  <c r="AB5" i="196"/>
  <c r="C86" i="196"/>
  <c r="N4" i="179"/>
  <c r="O85" i="196"/>
  <c r="N85" i="196"/>
  <c r="L4" i="179"/>
  <c r="M85" i="196"/>
  <c r="L85" i="196"/>
  <c r="J4" i="179"/>
  <c r="J85" i="196"/>
  <c r="AF4" i="196"/>
  <c r="G85" i="196"/>
  <c r="F85" i="196"/>
  <c r="AD4" i="196"/>
  <c r="E85" i="196"/>
  <c r="D85" i="196"/>
  <c r="AB4" i="196"/>
  <c r="C85" i="196"/>
  <c r="N84" i="196"/>
  <c r="F84" i="196"/>
  <c r="A1" i="179"/>
  <c r="J82" i="196"/>
  <c r="S1" i="196"/>
  <c r="C82" i="196"/>
  <c r="A64" i="196"/>
  <c r="AB34" i="196"/>
  <c r="AB33" i="196"/>
  <c r="AB32" i="196"/>
  <c r="AB31" i="196"/>
  <c r="A31" i="196"/>
  <c r="AB30" i="196"/>
  <c r="AB29" i="196"/>
  <c r="AB28" i="196"/>
  <c r="AB27" i="196"/>
  <c r="AB26" i="196"/>
  <c r="AB25" i="196"/>
  <c r="AB24" i="196"/>
  <c r="AB23" i="196"/>
  <c r="AB22" i="196"/>
  <c r="AB21" i="196"/>
  <c r="AB20" i="196"/>
  <c r="AB19" i="196"/>
  <c r="AB18" i="196"/>
  <c r="G18" i="196"/>
  <c r="AB17" i="196"/>
  <c r="AB16" i="196"/>
  <c r="AB15" i="196"/>
  <c r="D15" i="196"/>
  <c r="D14" i="196"/>
  <c r="O13" i="196"/>
  <c r="D13" i="196"/>
  <c r="O12" i="196"/>
  <c r="D12" i="196"/>
  <c r="O11" i="196"/>
  <c r="O10" i="196"/>
  <c r="D10" i="196"/>
  <c r="O9" i="196"/>
  <c r="D9" i="196"/>
  <c r="O8" i="196"/>
  <c r="A7" i="196"/>
  <c r="A4" i="196"/>
  <c r="AB2" i="196"/>
  <c r="A2" i="196"/>
  <c r="Y1" i="196"/>
  <c r="AD128" i="195"/>
  <c r="AB128" i="195"/>
  <c r="AD127" i="195"/>
  <c r="AB127" i="195"/>
  <c r="AD125" i="195"/>
  <c r="AB125" i="195"/>
  <c r="AD124" i="195"/>
  <c r="AB124" i="195"/>
  <c r="AB122" i="195"/>
  <c r="AB121" i="195"/>
  <c r="AB120" i="195"/>
  <c r="AB118" i="195"/>
  <c r="O13" i="195"/>
  <c r="AD111" i="195"/>
  <c r="AB111" i="195"/>
  <c r="AD110" i="195"/>
  <c r="AB110" i="195"/>
  <c r="AD109" i="195"/>
  <c r="AB109" i="195"/>
  <c r="AD108" i="195"/>
  <c r="AB108" i="195"/>
  <c r="AD105" i="195"/>
  <c r="AB105" i="195"/>
  <c r="AD104" i="195"/>
  <c r="AB104" i="195"/>
  <c r="O90" i="195"/>
  <c r="N90" i="195"/>
  <c r="M90" i="195"/>
  <c r="L90" i="195"/>
  <c r="K90" i="195"/>
  <c r="AF9" i="195"/>
  <c r="G90" i="195"/>
  <c r="F90" i="195"/>
  <c r="AD9" i="195"/>
  <c r="E90" i="195"/>
  <c r="D90" i="195"/>
  <c r="AB9" i="195"/>
  <c r="C90" i="195"/>
  <c r="O89" i="195"/>
  <c r="N89" i="195"/>
  <c r="M89" i="195"/>
  <c r="L89" i="195"/>
  <c r="K89" i="195"/>
  <c r="AF8" i="195"/>
  <c r="G89" i="195"/>
  <c r="F89" i="195"/>
  <c r="AD8" i="195"/>
  <c r="E89" i="195"/>
  <c r="D89" i="195"/>
  <c r="AB8" i="195"/>
  <c r="C89" i="195"/>
  <c r="O88" i="195"/>
  <c r="N88" i="195"/>
  <c r="M88" i="195"/>
  <c r="L88" i="195"/>
  <c r="J88" i="195"/>
  <c r="AF7" i="195"/>
  <c r="G88" i="195"/>
  <c r="F88" i="195"/>
  <c r="AD7" i="195"/>
  <c r="E88" i="195"/>
  <c r="D88" i="195"/>
  <c r="AB7" i="195"/>
  <c r="C88" i="195"/>
  <c r="O87" i="195"/>
  <c r="N87" i="195"/>
  <c r="M87" i="195"/>
  <c r="L87" i="195"/>
  <c r="J87" i="195"/>
  <c r="AF6" i="195"/>
  <c r="G87" i="195"/>
  <c r="F87" i="195"/>
  <c r="AD6" i="195"/>
  <c r="E87" i="195"/>
  <c r="D87" i="195"/>
  <c r="AB6" i="195"/>
  <c r="C87" i="195"/>
  <c r="O86" i="195"/>
  <c r="N86" i="195"/>
  <c r="M86" i="195"/>
  <c r="L86" i="195"/>
  <c r="J86" i="195"/>
  <c r="AF5" i="195"/>
  <c r="G86" i="195"/>
  <c r="F86" i="195"/>
  <c r="AD5" i="195"/>
  <c r="E86" i="195"/>
  <c r="D86" i="195"/>
  <c r="AB5" i="195"/>
  <c r="C86" i="195"/>
  <c r="O85" i="195"/>
  <c r="N85" i="195"/>
  <c r="M85" i="195"/>
  <c r="L85" i="195"/>
  <c r="J85" i="195"/>
  <c r="AF4" i="195"/>
  <c r="G85" i="195"/>
  <c r="F85" i="195"/>
  <c r="AD4" i="195"/>
  <c r="E85" i="195"/>
  <c r="D85" i="195"/>
  <c r="AB4" i="195"/>
  <c r="C85" i="195"/>
  <c r="N84" i="195"/>
  <c r="F84" i="195"/>
  <c r="J82" i="195"/>
  <c r="S1" i="195"/>
  <c r="C82" i="195"/>
  <c r="A64" i="195"/>
  <c r="AB34" i="195"/>
  <c r="AB33" i="195"/>
  <c r="AB32" i="195"/>
  <c r="AB31" i="195"/>
  <c r="A31" i="195"/>
  <c r="AB30" i="195"/>
  <c r="AB29" i="195"/>
  <c r="AB28" i="195"/>
  <c r="AB27" i="195"/>
  <c r="AB26" i="195"/>
  <c r="AB25" i="195"/>
  <c r="AB24" i="195"/>
  <c r="AB23" i="195"/>
  <c r="AB22" i="195"/>
  <c r="AB21" i="195"/>
  <c r="AB20" i="195"/>
  <c r="AB19" i="195"/>
  <c r="AB18" i="195"/>
  <c r="AB17" i="195"/>
  <c r="AB16" i="195"/>
  <c r="AB15" i="195"/>
  <c r="D15" i="195"/>
  <c r="D14" i="195"/>
  <c r="D13" i="195"/>
  <c r="O12" i="195"/>
  <c r="D12" i="195"/>
  <c r="O11" i="195"/>
  <c r="O10" i="195"/>
  <c r="D10" i="195"/>
  <c r="O9" i="195"/>
  <c r="D9" i="195"/>
  <c r="O8" i="195"/>
  <c r="D8" i="195"/>
  <c r="A7" i="195"/>
  <c r="A4" i="195"/>
  <c r="AB2" i="195"/>
  <c r="A2" i="195"/>
  <c r="Y1" i="195"/>
  <c r="AD128" i="194"/>
  <c r="AB128" i="194"/>
  <c r="AD127" i="194"/>
  <c r="AB127" i="194"/>
  <c r="AD125" i="194"/>
  <c r="AB125" i="194"/>
  <c r="AD124" i="194"/>
  <c r="AB124" i="194"/>
  <c r="AB122" i="194"/>
  <c r="AB121" i="194"/>
  <c r="AB120" i="194"/>
  <c r="AB118" i="194"/>
  <c r="O13" i="194"/>
  <c r="AD111" i="194"/>
  <c r="AB111" i="194"/>
  <c r="AD110" i="194"/>
  <c r="AB110" i="194"/>
  <c r="AD109" i="194"/>
  <c r="AB109" i="194"/>
  <c r="AD108" i="194"/>
  <c r="AB108" i="194"/>
  <c r="AD105" i="194"/>
  <c r="AB105" i="194"/>
  <c r="AD104" i="194"/>
  <c r="AB104" i="194"/>
  <c r="O90" i="194"/>
  <c r="N90" i="194"/>
  <c r="M90" i="194"/>
  <c r="L90" i="194"/>
  <c r="K90" i="194"/>
  <c r="AF9" i="194"/>
  <c r="G90" i="194"/>
  <c r="F90" i="194"/>
  <c r="AD9" i="194"/>
  <c r="E90" i="194"/>
  <c r="D90" i="194"/>
  <c r="AB9" i="194"/>
  <c r="C90" i="194"/>
  <c r="O89" i="194"/>
  <c r="N89" i="194"/>
  <c r="M89" i="194"/>
  <c r="L89" i="194"/>
  <c r="K89" i="194"/>
  <c r="AF8" i="194"/>
  <c r="G89" i="194"/>
  <c r="F89" i="194"/>
  <c r="AD8" i="194"/>
  <c r="E89" i="194"/>
  <c r="D89" i="194"/>
  <c r="AB8" i="194"/>
  <c r="C89" i="194"/>
  <c r="O88" i="194"/>
  <c r="N88" i="194"/>
  <c r="M88" i="194"/>
  <c r="L88" i="194"/>
  <c r="J88" i="194"/>
  <c r="AF7" i="194"/>
  <c r="G88" i="194"/>
  <c r="F88" i="194"/>
  <c r="AD7" i="194"/>
  <c r="E88" i="194"/>
  <c r="D88" i="194"/>
  <c r="AB7" i="194"/>
  <c r="C88" i="194"/>
  <c r="O87" i="194"/>
  <c r="N87" i="194"/>
  <c r="M87" i="194"/>
  <c r="L87" i="194"/>
  <c r="J87" i="194"/>
  <c r="AF6" i="194"/>
  <c r="G87" i="194"/>
  <c r="F87" i="194"/>
  <c r="AD6" i="194"/>
  <c r="E87" i="194"/>
  <c r="D87" i="194"/>
  <c r="AB6" i="194"/>
  <c r="C87" i="194"/>
  <c r="O86" i="194"/>
  <c r="N86" i="194"/>
  <c r="M86" i="194"/>
  <c r="L86" i="194"/>
  <c r="J86" i="194"/>
  <c r="AF5" i="194"/>
  <c r="G86" i="194"/>
  <c r="F86" i="194"/>
  <c r="AD5" i="194"/>
  <c r="E86" i="194"/>
  <c r="D86" i="194"/>
  <c r="AB5" i="194"/>
  <c r="C86" i="194"/>
  <c r="O85" i="194"/>
  <c r="N85" i="194"/>
  <c r="M85" i="194"/>
  <c r="L85" i="194"/>
  <c r="J85" i="194"/>
  <c r="AF4" i="194"/>
  <c r="G85" i="194"/>
  <c r="F85" i="194"/>
  <c r="AD4" i="194"/>
  <c r="E85" i="194"/>
  <c r="D85" i="194"/>
  <c r="AB4" i="194"/>
  <c r="C85" i="194"/>
  <c r="N84" i="194"/>
  <c r="F84" i="194"/>
  <c r="J82" i="194"/>
  <c r="S1" i="194"/>
  <c r="C82" i="194"/>
  <c r="A64" i="194"/>
  <c r="AB34" i="194"/>
  <c r="AB33" i="194"/>
  <c r="AB32" i="194"/>
  <c r="AB31" i="194"/>
  <c r="A31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8" i="194"/>
  <c r="AB17" i="194"/>
  <c r="AB16" i="194"/>
  <c r="AB15" i="194"/>
  <c r="D15" i="194"/>
  <c r="D14" i="194"/>
  <c r="D13" i="194"/>
  <c r="O12" i="194"/>
  <c r="D12" i="194"/>
  <c r="O11" i="194"/>
  <c r="O10" i="194"/>
  <c r="D10" i="194"/>
  <c r="O9" i="194"/>
  <c r="D9" i="194"/>
  <c r="O8" i="194"/>
  <c r="D8" i="194"/>
  <c r="A7" i="194"/>
  <c r="A4" i="194"/>
  <c r="AB2" i="194"/>
  <c r="A2" i="194"/>
  <c r="Y1" i="194"/>
  <c r="AD128" i="193"/>
  <c r="AB128" i="193"/>
  <c r="AD127" i="193"/>
  <c r="AB127" i="193"/>
  <c r="AD125" i="193"/>
  <c r="AB125" i="193"/>
  <c r="AD124" i="193"/>
  <c r="AB124" i="193"/>
  <c r="AB122" i="193"/>
  <c r="AB121" i="193"/>
  <c r="AB120" i="193"/>
  <c r="AB118" i="193"/>
  <c r="O13" i="193"/>
  <c r="AD111" i="193"/>
  <c r="AB111" i="193"/>
  <c r="AD110" i="193"/>
  <c r="AB110" i="193"/>
  <c r="AD109" i="193"/>
  <c r="AB109" i="193"/>
  <c r="AD108" i="193"/>
  <c r="AB108" i="193"/>
  <c r="AD105" i="193"/>
  <c r="AB105" i="193"/>
  <c r="AD104" i="193"/>
  <c r="AB104" i="193"/>
  <c r="O90" i="193"/>
  <c r="N90" i="193"/>
  <c r="M90" i="193"/>
  <c r="L90" i="193"/>
  <c r="K90" i="193"/>
  <c r="AF9" i="193"/>
  <c r="G90" i="193"/>
  <c r="F90" i="193"/>
  <c r="AD9" i="193"/>
  <c r="E90" i="193"/>
  <c r="D90" i="193"/>
  <c r="AB9" i="193"/>
  <c r="C90" i="193"/>
  <c r="O89" i="193"/>
  <c r="N89" i="193"/>
  <c r="M89" i="193"/>
  <c r="L89" i="193"/>
  <c r="K89" i="193"/>
  <c r="AF8" i="193"/>
  <c r="G89" i="193"/>
  <c r="F89" i="193"/>
  <c r="AD8" i="193"/>
  <c r="E89" i="193"/>
  <c r="AB8" i="193"/>
  <c r="C89" i="193"/>
  <c r="O88" i="193"/>
  <c r="N88" i="193"/>
  <c r="M88" i="193"/>
  <c r="L88" i="193"/>
  <c r="J88" i="193"/>
  <c r="AF7" i="193"/>
  <c r="G88" i="193"/>
  <c r="F88" i="193"/>
  <c r="AD7" i="193"/>
  <c r="E88" i="193"/>
  <c r="D88" i="193"/>
  <c r="AB7" i="193"/>
  <c r="C88" i="193"/>
  <c r="O87" i="193"/>
  <c r="N87" i="193"/>
  <c r="M87" i="193"/>
  <c r="L87" i="193"/>
  <c r="J87" i="193"/>
  <c r="AF6" i="193"/>
  <c r="G87" i="193"/>
  <c r="F87" i="193"/>
  <c r="AD6" i="193"/>
  <c r="E87" i="193"/>
  <c r="D87" i="193"/>
  <c r="AB6" i="193"/>
  <c r="C87" i="193"/>
  <c r="O86" i="193"/>
  <c r="N86" i="193"/>
  <c r="M86" i="193"/>
  <c r="L86" i="193"/>
  <c r="J86" i="193"/>
  <c r="AF5" i="193"/>
  <c r="G86" i="193"/>
  <c r="AD5" i="193"/>
  <c r="E86" i="193"/>
  <c r="D86" i="193"/>
  <c r="AB5" i="193"/>
  <c r="C86" i="193"/>
  <c r="O85" i="193"/>
  <c r="N85" i="193"/>
  <c r="M85" i="193"/>
  <c r="L85" i="193"/>
  <c r="J85" i="193"/>
  <c r="AF4" i="193"/>
  <c r="G85" i="193"/>
  <c r="F85" i="193"/>
  <c r="AD4" i="193"/>
  <c r="E85" i="193"/>
  <c r="AB4" i="193"/>
  <c r="C85" i="193"/>
  <c r="N84" i="193"/>
  <c r="F84" i="193"/>
  <c r="J82" i="193"/>
  <c r="S1" i="193"/>
  <c r="A64" i="193"/>
  <c r="AB34" i="193"/>
  <c r="AB33" i="193"/>
  <c r="AB32" i="193"/>
  <c r="AB31" i="193"/>
  <c r="A31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8" i="193"/>
  <c r="AB17" i="193"/>
  <c r="AB16" i="193"/>
  <c r="AB15" i="193"/>
  <c r="D15" i="193"/>
  <c r="D14" i="193"/>
  <c r="D13" i="193"/>
  <c r="O12" i="193"/>
  <c r="D12" i="193"/>
  <c r="O11" i="193"/>
  <c r="O10" i="193"/>
  <c r="D10" i="193"/>
  <c r="O9" i="193"/>
  <c r="D9" i="193"/>
  <c r="D8" i="193"/>
  <c r="A7" i="193"/>
  <c r="A4" i="193"/>
  <c r="AB2" i="193"/>
  <c r="A2" i="193"/>
  <c r="Y1" i="193"/>
  <c r="AD128" i="192"/>
  <c r="AB128" i="192"/>
  <c r="AD127" i="192"/>
  <c r="AB127" i="192"/>
  <c r="AD125" i="192"/>
  <c r="AB125" i="192"/>
  <c r="AD124" i="192"/>
  <c r="AB124" i="192"/>
  <c r="AB122" i="192"/>
  <c r="AB121" i="192"/>
  <c r="AB120" i="192"/>
  <c r="AB118" i="192"/>
  <c r="O13" i="192"/>
  <c r="AD111" i="192"/>
  <c r="AB111" i="192"/>
  <c r="AD110" i="192"/>
  <c r="AB110" i="192"/>
  <c r="AD109" i="192"/>
  <c r="AB109" i="192"/>
  <c r="AD108" i="192"/>
  <c r="AB108" i="192"/>
  <c r="AD105" i="192"/>
  <c r="AB105" i="192"/>
  <c r="AD104" i="192"/>
  <c r="AB104" i="192"/>
  <c r="O90" i="192"/>
  <c r="N90" i="192"/>
  <c r="M90" i="192"/>
  <c r="L90" i="192"/>
  <c r="K90" i="192"/>
  <c r="AF9" i="192"/>
  <c r="G90" i="192"/>
  <c r="F90" i="192"/>
  <c r="AD9" i="192"/>
  <c r="E90" i="192"/>
  <c r="D90" i="192"/>
  <c r="AB9" i="192"/>
  <c r="C90" i="192"/>
  <c r="O89" i="192"/>
  <c r="N89" i="192"/>
  <c r="M89" i="192"/>
  <c r="L89" i="192"/>
  <c r="K89" i="192"/>
  <c r="AF8" i="192"/>
  <c r="G89" i="192"/>
  <c r="F89" i="192"/>
  <c r="AD8" i="192"/>
  <c r="E89" i="192"/>
  <c r="D89" i="192"/>
  <c r="AB8" i="192"/>
  <c r="C89" i="192"/>
  <c r="O88" i="192"/>
  <c r="N88" i="192"/>
  <c r="M88" i="192"/>
  <c r="L88" i="192"/>
  <c r="J88" i="192"/>
  <c r="AF7" i="192"/>
  <c r="G88" i="192"/>
  <c r="AD7" i="192"/>
  <c r="E88" i="192"/>
  <c r="D88" i="192"/>
  <c r="AB7" i="192"/>
  <c r="C88" i="192"/>
  <c r="O87" i="192"/>
  <c r="N87" i="192"/>
  <c r="M87" i="192"/>
  <c r="L87" i="192"/>
  <c r="J87" i="192"/>
  <c r="AF6" i="192"/>
  <c r="G87" i="192"/>
  <c r="F87" i="192"/>
  <c r="AD6" i="192"/>
  <c r="E87" i="192"/>
  <c r="AB6" i="192"/>
  <c r="C87" i="192"/>
  <c r="O86" i="192"/>
  <c r="N86" i="192"/>
  <c r="M86" i="192"/>
  <c r="L86" i="192"/>
  <c r="J86" i="192"/>
  <c r="AF5" i="192"/>
  <c r="G86" i="192"/>
  <c r="F86" i="192"/>
  <c r="AD5" i="192"/>
  <c r="E86" i="192"/>
  <c r="D86" i="192"/>
  <c r="AB5" i="192"/>
  <c r="C86" i="192"/>
  <c r="O85" i="192"/>
  <c r="N85" i="192"/>
  <c r="M85" i="192"/>
  <c r="L85" i="192"/>
  <c r="J85" i="192"/>
  <c r="AF4" i="192"/>
  <c r="G85" i="192"/>
  <c r="F85" i="192"/>
  <c r="AD4" i="192"/>
  <c r="E85" i="192"/>
  <c r="D85" i="192"/>
  <c r="AB4" i="192"/>
  <c r="C85" i="192"/>
  <c r="N84" i="192"/>
  <c r="F84" i="192"/>
  <c r="J82" i="192"/>
  <c r="S1" i="192"/>
  <c r="AB34" i="192"/>
  <c r="AB33" i="192"/>
  <c r="AB32" i="192"/>
  <c r="AB31" i="192"/>
  <c r="A31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8" i="192"/>
  <c r="AB17" i="192"/>
  <c r="AB16" i="192"/>
  <c r="AB15" i="192"/>
  <c r="D15" i="192"/>
  <c r="D14" i="192"/>
  <c r="D13" i="192"/>
  <c r="O12" i="192"/>
  <c r="D12" i="192"/>
  <c r="O11" i="192"/>
  <c r="O10" i="192"/>
  <c r="D10" i="192"/>
  <c r="O9" i="192"/>
  <c r="D9" i="192"/>
  <c r="O8" i="192"/>
  <c r="A7" i="192"/>
  <c r="A4" i="192"/>
  <c r="AB2" i="192"/>
  <c r="A2" i="192"/>
  <c r="Y1" i="192"/>
  <c r="AD128" i="191"/>
  <c r="AB128" i="191"/>
  <c r="AD127" i="191"/>
  <c r="AB127" i="191"/>
  <c r="AD125" i="191"/>
  <c r="AB125" i="191"/>
  <c r="AD124" i="191"/>
  <c r="AB124" i="191"/>
  <c r="AB122" i="191"/>
  <c r="AB121" i="191"/>
  <c r="AB120" i="191"/>
  <c r="AB118" i="191"/>
  <c r="AD111" i="191"/>
  <c r="AB111" i="191"/>
  <c r="AD110" i="191"/>
  <c r="AB110" i="191"/>
  <c r="AD109" i="191"/>
  <c r="AB109" i="191"/>
  <c r="AD108" i="191"/>
  <c r="AB108" i="191"/>
  <c r="AD105" i="191"/>
  <c r="AB105" i="191"/>
  <c r="AD104" i="191"/>
  <c r="AB104" i="191"/>
  <c r="O90" i="191"/>
  <c r="N90" i="191"/>
  <c r="M90" i="191"/>
  <c r="L90" i="191"/>
  <c r="K90" i="191"/>
  <c r="AF9" i="191"/>
  <c r="G90" i="191"/>
  <c r="AD9" i="191"/>
  <c r="E90" i="191"/>
  <c r="D90" i="191"/>
  <c r="AB9" i="191"/>
  <c r="C90" i="191"/>
  <c r="O89" i="191"/>
  <c r="N89" i="191"/>
  <c r="M89" i="191"/>
  <c r="L89" i="191"/>
  <c r="K89" i="191"/>
  <c r="AF8" i="191"/>
  <c r="G89" i="191"/>
  <c r="F89" i="191"/>
  <c r="AD8" i="191"/>
  <c r="E89" i="191"/>
  <c r="AB8" i="191"/>
  <c r="C89" i="191"/>
  <c r="O88" i="191"/>
  <c r="N88" i="191"/>
  <c r="M88" i="191"/>
  <c r="L88" i="191"/>
  <c r="J88" i="191"/>
  <c r="AF7" i="191"/>
  <c r="G88" i="191"/>
  <c r="F88" i="191"/>
  <c r="AD7" i="191"/>
  <c r="E88" i="191"/>
  <c r="D88" i="191"/>
  <c r="AB7" i="191"/>
  <c r="C88" i="191"/>
  <c r="O87" i="191"/>
  <c r="N87" i="191"/>
  <c r="M87" i="191"/>
  <c r="L87" i="191"/>
  <c r="J87" i="191"/>
  <c r="AF6" i="191"/>
  <c r="G87" i="191"/>
  <c r="F87" i="191"/>
  <c r="AD6" i="191"/>
  <c r="E87" i="191"/>
  <c r="D87" i="191"/>
  <c r="AB6" i="191"/>
  <c r="C87" i="191"/>
  <c r="O86" i="191"/>
  <c r="N86" i="191"/>
  <c r="M86" i="191"/>
  <c r="L86" i="191"/>
  <c r="J86" i="191"/>
  <c r="AF5" i="191"/>
  <c r="G86" i="191"/>
  <c r="AD5" i="191"/>
  <c r="E86" i="191"/>
  <c r="D86" i="191"/>
  <c r="AB5" i="191"/>
  <c r="C86" i="191"/>
  <c r="O85" i="191"/>
  <c r="N85" i="191"/>
  <c r="M85" i="191"/>
  <c r="L85" i="191"/>
  <c r="J85" i="191"/>
  <c r="AF4" i="191"/>
  <c r="G85" i="191"/>
  <c r="F85" i="191"/>
  <c r="AD4" i="191"/>
  <c r="E85" i="191"/>
  <c r="D85" i="191"/>
  <c r="AB4" i="191"/>
  <c r="C85" i="191"/>
  <c r="N84" i="191"/>
  <c r="F84" i="191"/>
  <c r="J82" i="191"/>
  <c r="S1" i="191"/>
  <c r="C82" i="191"/>
  <c r="A64" i="191"/>
  <c r="A49" i="191"/>
  <c r="AB34" i="191"/>
  <c r="AB33" i="191"/>
  <c r="AB32" i="191"/>
  <c r="AB31" i="191"/>
  <c r="A31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8" i="191"/>
  <c r="A18" i="191"/>
  <c r="AB17" i="191"/>
  <c r="AB16" i="191"/>
  <c r="AB15" i="191"/>
  <c r="D15" i="191"/>
  <c r="D14" i="191"/>
  <c r="O13" i="191"/>
  <c r="D13" i="191"/>
  <c r="O12" i="191"/>
  <c r="D12" i="191"/>
  <c r="O11" i="191"/>
  <c r="O10" i="191"/>
  <c r="D10" i="191"/>
  <c r="O9" i="191"/>
  <c r="D9" i="191"/>
  <c r="D8" i="191"/>
  <c r="A7" i="191"/>
  <c r="A4" i="191"/>
  <c r="AB2" i="191"/>
  <c r="A2" i="191"/>
  <c r="Y1" i="191"/>
  <c r="AD128" i="190"/>
  <c r="O10" i="190"/>
  <c r="AB128" i="190"/>
  <c r="AD127" i="190"/>
  <c r="O9" i="190"/>
  <c r="AB127" i="190"/>
  <c r="AD125" i="190"/>
  <c r="AB125" i="190"/>
  <c r="AD124" i="190"/>
  <c r="AB124" i="190"/>
  <c r="AB122" i="190"/>
  <c r="AB121" i="190"/>
  <c r="AB120" i="190"/>
  <c r="AB118" i="190"/>
  <c r="AD111" i="190"/>
  <c r="AB111" i="190"/>
  <c r="AD110" i="190"/>
  <c r="D14" i="190"/>
  <c r="AB110" i="190"/>
  <c r="AD109" i="190"/>
  <c r="D13" i="190"/>
  <c r="AB109" i="190"/>
  <c r="AD108" i="190"/>
  <c r="D12" i="190"/>
  <c r="AB108" i="190"/>
  <c r="AD105" i="190"/>
  <c r="AB105" i="190"/>
  <c r="AD104" i="190"/>
  <c r="AB104" i="190"/>
  <c r="O90" i="190"/>
  <c r="N90" i="190"/>
  <c r="M90" i="190"/>
  <c r="L90" i="190"/>
  <c r="K90" i="190"/>
  <c r="AF9" i="190"/>
  <c r="G90" i="190"/>
  <c r="F90" i="190"/>
  <c r="AD9" i="190"/>
  <c r="E90" i="190"/>
  <c r="D90" i="190"/>
  <c r="AB9" i="190"/>
  <c r="C90" i="190"/>
  <c r="O89" i="190"/>
  <c r="N89" i="190"/>
  <c r="M89" i="190"/>
  <c r="L89" i="190"/>
  <c r="K89" i="190"/>
  <c r="AF8" i="190"/>
  <c r="G89" i="190"/>
  <c r="F89" i="190"/>
  <c r="AD8" i="190"/>
  <c r="E89" i="190"/>
  <c r="D89" i="190"/>
  <c r="AB8" i="190"/>
  <c r="C89" i="190"/>
  <c r="O88" i="190"/>
  <c r="N88" i="190"/>
  <c r="M88" i="190"/>
  <c r="L88" i="190"/>
  <c r="J88" i="190"/>
  <c r="AF7" i="190"/>
  <c r="G88" i="190"/>
  <c r="F88" i="190"/>
  <c r="AD7" i="190"/>
  <c r="E88" i="190"/>
  <c r="D88" i="190"/>
  <c r="AB7" i="190"/>
  <c r="C88" i="190"/>
  <c r="O87" i="190"/>
  <c r="N87" i="190"/>
  <c r="M87" i="190"/>
  <c r="L87" i="190"/>
  <c r="J87" i="190"/>
  <c r="AF6" i="190"/>
  <c r="G87" i="190"/>
  <c r="F87" i="190"/>
  <c r="AD6" i="190"/>
  <c r="E87" i="190"/>
  <c r="D87" i="190"/>
  <c r="AB6" i="190"/>
  <c r="C87" i="190"/>
  <c r="O86" i="190"/>
  <c r="N86" i="190"/>
  <c r="M86" i="190"/>
  <c r="L86" i="190"/>
  <c r="J86" i="190"/>
  <c r="AF5" i="190"/>
  <c r="G86" i="190"/>
  <c r="F86" i="190"/>
  <c r="AD5" i="190"/>
  <c r="E86" i="190"/>
  <c r="D86" i="190"/>
  <c r="AB5" i="190"/>
  <c r="C86" i="190"/>
  <c r="O85" i="190"/>
  <c r="N85" i="190"/>
  <c r="M85" i="190"/>
  <c r="L85" i="190"/>
  <c r="J85" i="190"/>
  <c r="AF4" i="190"/>
  <c r="G85" i="190"/>
  <c r="F85" i="190"/>
  <c r="AD4" i="190"/>
  <c r="E85" i="190"/>
  <c r="D85" i="190"/>
  <c r="AB4" i="190"/>
  <c r="C85" i="190"/>
  <c r="N84" i="190"/>
  <c r="F84" i="190"/>
  <c r="J82" i="190"/>
  <c r="S1" i="190"/>
  <c r="C82" i="190"/>
  <c r="A64" i="190"/>
  <c r="AB34" i="190"/>
  <c r="AB33" i="190"/>
  <c r="AB32" i="190"/>
  <c r="AB31" i="190"/>
  <c r="A31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8" i="190"/>
  <c r="AB17" i="190"/>
  <c r="AB16" i="190"/>
  <c r="AB15" i="190"/>
  <c r="D15" i="190"/>
  <c r="O13" i="190"/>
  <c r="O12" i="190"/>
  <c r="O11" i="190"/>
  <c r="D10" i="190"/>
  <c r="D9" i="190"/>
  <c r="O8" i="190"/>
  <c r="D8" i="190"/>
  <c r="A7" i="190"/>
  <c r="A4" i="190"/>
  <c r="AB2" i="190"/>
  <c r="A2" i="190"/>
  <c r="Y1" i="190"/>
  <c r="AD128" i="189"/>
  <c r="O10" i="189"/>
  <c r="AB128" i="189"/>
  <c r="AD127" i="189"/>
  <c r="O9" i="189"/>
  <c r="AB127" i="189"/>
  <c r="AD125" i="189"/>
  <c r="AB125" i="189"/>
  <c r="AD124" i="189"/>
  <c r="AB124" i="189"/>
  <c r="AB122" i="189"/>
  <c r="AB121" i="189"/>
  <c r="AB120" i="189"/>
  <c r="AB118" i="189"/>
  <c r="AD111" i="189"/>
  <c r="AB111" i="189"/>
  <c r="AD110" i="189"/>
  <c r="D14" i="189"/>
  <c r="AB110" i="189"/>
  <c r="AD109" i="189"/>
  <c r="D13" i="189"/>
  <c r="AB109" i="189"/>
  <c r="AD108" i="189"/>
  <c r="D12" i="189"/>
  <c r="AB108" i="189"/>
  <c r="AD105" i="189"/>
  <c r="AB105" i="189"/>
  <c r="AD104" i="189"/>
  <c r="AB104" i="189"/>
  <c r="O90" i="189"/>
  <c r="N90" i="189"/>
  <c r="M90" i="189"/>
  <c r="L90" i="189"/>
  <c r="K90" i="189"/>
  <c r="AF9" i="189"/>
  <c r="G90" i="189"/>
  <c r="F90" i="189"/>
  <c r="AD9" i="189"/>
  <c r="E90" i="189"/>
  <c r="D90" i="189"/>
  <c r="AB9" i="189"/>
  <c r="C90" i="189"/>
  <c r="O89" i="189"/>
  <c r="N89" i="189"/>
  <c r="M89" i="189"/>
  <c r="L89" i="189"/>
  <c r="K89" i="189"/>
  <c r="AF8" i="189"/>
  <c r="G89" i="189"/>
  <c r="F89" i="189"/>
  <c r="AD8" i="189"/>
  <c r="E89" i="189"/>
  <c r="D89" i="189"/>
  <c r="AB8" i="189"/>
  <c r="C89" i="189"/>
  <c r="O88" i="189"/>
  <c r="N88" i="189"/>
  <c r="M88" i="189"/>
  <c r="L88" i="189"/>
  <c r="J88" i="189"/>
  <c r="AF7" i="189"/>
  <c r="G88" i="189"/>
  <c r="F88" i="189"/>
  <c r="AD7" i="189"/>
  <c r="E88" i="189"/>
  <c r="D88" i="189"/>
  <c r="AB7" i="189"/>
  <c r="C88" i="189"/>
  <c r="O87" i="189"/>
  <c r="N87" i="189"/>
  <c r="M87" i="189"/>
  <c r="L87" i="189"/>
  <c r="J87" i="189"/>
  <c r="AF6" i="189"/>
  <c r="G87" i="189"/>
  <c r="F87" i="189"/>
  <c r="AD6" i="189"/>
  <c r="E87" i="189"/>
  <c r="D87" i="189"/>
  <c r="AB6" i="189"/>
  <c r="C87" i="189"/>
  <c r="O86" i="189"/>
  <c r="N86" i="189"/>
  <c r="M86" i="189"/>
  <c r="L86" i="189"/>
  <c r="J86" i="189"/>
  <c r="AF5" i="189"/>
  <c r="G86" i="189"/>
  <c r="F86" i="189"/>
  <c r="AD5" i="189"/>
  <c r="E86" i="189"/>
  <c r="D86" i="189"/>
  <c r="AB5" i="189"/>
  <c r="C86" i="189"/>
  <c r="O85" i="189"/>
  <c r="N85" i="189"/>
  <c r="M85" i="189"/>
  <c r="L85" i="189"/>
  <c r="J85" i="189"/>
  <c r="AF4" i="189"/>
  <c r="G85" i="189"/>
  <c r="F85" i="189"/>
  <c r="AD4" i="189"/>
  <c r="E85" i="189"/>
  <c r="D85" i="189"/>
  <c r="AB4" i="189"/>
  <c r="C85" i="189"/>
  <c r="N84" i="189"/>
  <c r="F84" i="189"/>
  <c r="J82" i="189"/>
  <c r="S1" i="189"/>
  <c r="C82" i="189"/>
  <c r="A64" i="189"/>
  <c r="AB34" i="189"/>
  <c r="AB33" i="189"/>
  <c r="AB32" i="189"/>
  <c r="AB31" i="189"/>
  <c r="A31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8" i="189"/>
  <c r="AB17" i="189"/>
  <c r="AB16" i="189"/>
  <c r="AB15" i="189"/>
  <c r="D15" i="189"/>
  <c r="O13" i="189"/>
  <c r="O12" i="189"/>
  <c r="O11" i="189"/>
  <c r="D10" i="189"/>
  <c r="D9" i="189"/>
  <c r="D8" i="189"/>
  <c r="A7" i="189"/>
  <c r="A4" i="189"/>
  <c r="AB2" i="189"/>
  <c r="A2" i="189"/>
  <c r="Y1" i="189"/>
  <c r="AD128" i="188"/>
  <c r="O10" i="188"/>
  <c r="AB128" i="188"/>
  <c r="AD127" i="188"/>
  <c r="O9" i="188"/>
  <c r="AB127" i="188"/>
  <c r="AD125" i="188"/>
  <c r="AB125" i="188"/>
  <c r="AD124" i="188"/>
  <c r="AB124" i="188"/>
  <c r="AB122" i="188"/>
  <c r="AB121" i="188"/>
  <c r="AB120" i="188"/>
  <c r="AB118" i="188"/>
  <c r="AD111" i="188"/>
  <c r="AB111" i="188"/>
  <c r="AD110" i="188"/>
  <c r="D14" i="188"/>
  <c r="AB110" i="188"/>
  <c r="AD109" i="188"/>
  <c r="D13" i="188"/>
  <c r="AB109" i="188"/>
  <c r="AD108" i="188"/>
  <c r="D12" i="188"/>
  <c r="AB108" i="188"/>
  <c r="AD105" i="188"/>
  <c r="AB105" i="188"/>
  <c r="AD104" i="188"/>
  <c r="AB104" i="188"/>
  <c r="O90" i="188"/>
  <c r="N90" i="188"/>
  <c r="M90" i="188"/>
  <c r="L90" i="188"/>
  <c r="K90" i="188"/>
  <c r="AF9" i="188"/>
  <c r="G90" i="188"/>
  <c r="F90" i="188"/>
  <c r="AD9" i="188"/>
  <c r="E90" i="188"/>
  <c r="D90" i="188"/>
  <c r="AB9" i="188"/>
  <c r="C90" i="188"/>
  <c r="O89" i="188"/>
  <c r="N89" i="188"/>
  <c r="M89" i="188"/>
  <c r="L89" i="188"/>
  <c r="K89" i="188"/>
  <c r="AF8" i="188"/>
  <c r="G89" i="188"/>
  <c r="F89" i="188"/>
  <c r="AD8" i="188"/>
  <c r="E89" i="188"/>
  <c r="D89" i="188"/>
  <c r="AB8" i="188"/>
  <c r="C89" i="188"/>
  <c r="O88" i="188"/>
  <c r="N88" i="188"/>
  <c r="M88" i="188"/>
  <c r="L88" i="188"/>
  <c r="J88" i="188"/>
  <c r="AF7" i="188"/>
  <c r="G88" i="188"/>
  <c r="F88" i="188"/>
  <c r="AD7" i="188"/>
  <c r="E88" i="188"/>
  <c r="D88" i="188"/>
  <c r="AB7" i="188"/>
  <c r="C88" i="188"/>
  <c r="O87" i="188"/>
  <c r="N87" i="188"/>
  <c r="M87" i="188"/>
  <c r="L87" i="188"/>
  <c r="J87" i="188"/>
  <c r="AF6" i="188"/>
  <c r="G87" i="188"/>
  <c r="F87" i="188"/>
  <c r="AD6" i="188"/>
  <c r="E87" i="188"/>
  <c r="D87" i="188"/>
  <c r="AB6" i="188"/>
  <c r="C87" i="188"/>
  <c r="O86" i="188"/>
  <c r="N86" i="188"/>
  <c r="M86" i="188"/>
  <c r="L86" i="188"/>
  <c r="J86" i="188"/>
  <c r="AF5" i="188"/>
  <c r="G86" i="188"/>
  <c r="F86" i="188"/>
  <c r="AD5" i="188"/>
  <c r="E86" i="188"/>
  <c r="D86" i="188"/>
  <c r="AB5" i="188"/>
  <c r="C86" i="188"/>
  <c r="O85" i="188"/>
  <c r="N85" i="188"/>
  <c r="M85" i="188"/>
  <c r="L85" i="188"/>
  <c r="J85" i="188"/>
  <c r="AF4" i="188"/>
  <c r="G85" i="188"/>
  <c r="F85" i="188"/>
  <c r="AD4" i="188"/>
  <c r="E85" i="188"/>
  <c r="D85" i="188"/>
  <c r="AB4" i="188"/>
  <c r="C85" i="188"/>
  <c r="N84" i="188"/>
  <c r="F84" i="188"/>
  <c r="J82" i="188"/>
  <c r="S1" i="188"/>
  <c r="C82" i="188"/>
  <c r="A64" i="188"/>
  <c r="AB34" i="188"/>
  <c r="AB33" i="188"/>
  <c r="AB32" i="188"/>
  <c r="AB31" i="188"/>
  <c r="A31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8" i="188"/>
  <c r="A18" i="188"/>
  <c r="AB17" i="188"/>
  <c r="AB16" i="188"/>
  <c r="AB15" i="188"/>
  <c r="D15" i="188"/>
  <c r="O13" i="188"/>
  <c r="O12" i="188"/>
  <c r="O11" i="188"/>
  <c r="D10" i="188"/>
  <c r="D9" i="188"/>
  <c r="O8" i="188"/>
  <c r="D8" i="188"/>
  <c r="A7" i="188"/>
  <c r="A4" i="188"/>
  <c r="AB2" i="188"/>
  <c r="A2" i="188"/>
  <c r="Y1" i="188"/>
  <c r="AD128" i="187"/>
  <c r="O10" i="187"/>
  <c r="AB128" i="187"/>
  <c r="AD127" i="187"/>
  <c r="O9" i="187"/>
  <c r="AB127" i="187"/>
  <c r="AD125" i="187"/>
  <c r="AB125" i="187"/>
  <c r="AD124" i="187"/>
  <c r="AB124" i="187"/>
  <c r="AB122" i="187"/>
  <c r="AB121" i="187"/>
  <c r="AB120" i="187"/>
  <c r="AB118" i="187"/>
  <c r="AD111" i="187"/>
  <c r="AB111" i="187"/>
  <c r="AD110" i="187"/>
  <c r="D14" i="187"/>
  <c r="AB110" i="187"/>
  <c r="AD109" i="187"/>
  <c r="D13" i="187"/>
  <c r="AB109" i="187"/>
  <c r="AD108" i="187"/>
  <c r="D12" i="187"/>
  <c r="AB108" i="187"/>
  <c r="AD105" i="187"/>
  <c r="AB105" i="187"/>
  <c r="AD104" i="187"/>
  <c r="AB104" i="187"/>
  <c r="O90" i="187"/>
  <c r="N90" i="187"/>
  <c r="M90" i="187"/>
  <c r="L90" i="187"/>
  <c r="K90" i="187"/>
  <c r="AF9" i="187"/>
  <c r="G90" i="187"/>
  <c r="F90" i="187"/>
  <c r="AD9" i="187"/>
  <c r="E90" i="187"/>
  <c r="D90" i="187"/>
  <c r="AB9" i="187"/>
  <c r="C90" i="187"/>
  <c r="O89" i="187"/>
  <c r="N89" i="187"/>
  <c r="M89" i="187"/>
  <c r="L89" i="187"/>
  <c r="K89" i="187"/>
  <c r="AF8" i="187"/>
  <c r="G89" i="187"/>
  <c r="F89" i="187"/>
  <c r="AD8" i="187"/>
  <c r="E89" i="187"/>
  <c r="D89" i="187"/>
  <c r="AB8" i="187"/>
  <c r="C89" i="187"/>
  <c r="O88" i="187"/>
  <c r="N88" i="187"/>
  <c r="M88" i="187"/>
  <c r="L88" i="187"/>
  <c r="J88" i="187"/>
  <c r="AF7" i="187"/>
  <c r="G88" i="187"/>
  <c r="F88" i="187"/>
  <c r="AD7" i="187"/>
  <c r="E88" i="187"/>
  <c r="D88" i="187"/>
  <c r="AB7" i="187"/>
  <c r="C88" i="187"/>
  <c r="O87" i="187"/>
  <c r="N87" i="187"/>
  <c r="M87" i="187"/>
  <c r="L87" i="187"/>
  <c r="J87" i="187"/>
  <c r="AF6" i="187"/>
  <c r="G87" i="187"/>
  <c r="F87" i="187"/>
  <c r="AD6" i="187"/>
  <c r="E87" i="187"/>
  <c r="D87" i="187"/>
  <c r="AB6" i="187"/>
  <c r="C87" i="187"/>
  <c r="O86" i="187"/>
  <c r="N86" i="187"/>
  <c r="M86" i="187"/>
  <c r="L86" i="187"/>
  <c r="J86" i="187"/>
  <c r="AF5" i="187"/>
  <c r="G86" i="187"/>
  <c r="F86" i="187"/>
  <c r="AD5" i="187"/>
  <c r="E86" i="187"/>
  <c r="D86" i="187"/>
  <c r="AB5" i="187"/>
  <c r="C86" i="187"/>
  <c r="O85" i="187"/>
  <c r="N85" i="187"/>
  <c r="M85" i="187"/>
  <c r="L85" i="187"/>
  <c r="J85" i="187"/>
  <c r="AF4" i="187"/>
  <c r="G85" i="187"/>
  <c r="F85" i="187"/>
  <c r="AD4" i="187"/>
  <c r="E85" i="187"/>
  <c r="D85" i="187"/>
  <c r="AB4" i="187"/>
  <c r="C85" i="187"/>
  <c r="N84" i="187"/>
  <c r="F84" i="187"/>
  <c r="J82" i="187"/>
  <c r="S1" i="187"/>
  <c r="C82" i="187"/>
  <c r="A64" i="187"/>
  <c r="AB34" i="187"/>
  <c r="AB33" i="187"/>
  <c r="AB32" i="187"/>
  <c r="AB31" i="187"/>
  <c r="A31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8" i="187"/>
  <c r="A18" i="187"/>
  <c r="AB17" i="187"/>
  <c r="AB16" i="187"/>
  <c r="AB15" i="187"/>
  <c r="D15" i="187"/>
  <c r="O13" i="187"/>
  <c r="O12" i="187"/>
  <c r="O11" i="187"/>
  <c r="D10" i="187"/>
  <c r="D9" i="187"/>
  <c r="O8" i="187"/>
  <c r="D8" i="187"/>
  <c r="A7" i="187"/>
  <c r="A4" i="187"/>
  <c r="AB2" i="187"/>
  <c r="A2" i="187"/>
  <c r="Y1" i="187"/>
  <c r="AD128" i="186"/>
  <c r="O10" i="186"/>
  <c r="AB128" i="186"/>
  <c r="AD127" i="186"/>
  <c r="O9" i="186"/>
  <c r="AB127" i="186"/>
  <c r="AD125" i="186"/>
  <c r="AB125" i="186"/>
  <c r="AD124" i="186"/>
  <c r="AB124" i="186"/>
  <c r="AB122" i="186"/>
  <c r="AB121" i="186"/>
  <c r="AB120" i="186"/>
  <c r="AB118" i="186"/>
  <c r="AD111" i="186"/>
  <c r="AB111" i="186"/>
  <c r="AD110" i="186"/>
  <c r="D14" i="186"/>
  <c r="AB110" i="186"/>
  <c r="AD109" i="186"/>
  <c r="D13" i="186"/>
  <c r="AB109" i="186"/>
  <c r="AD108" i="186"/>
  <c r="D12" i="186"/>
  <c r="AB108" i="186"/>
  <c r="AD105" i="186"/>
  <c r="AB105" i="186"/>
  <c r="AD104" i="186"/>
  <c r="AB104" i="186"/>
  <c r="O90" i="186"/>
  <c r="N90" i="186"/>
  <c r="M90" i="186"/>
  <c r="L90" i="186"/>
  <c r="K90" i="186"/>
  <c r="AF9" i="186"/>
  <c r="G90" i="186"/>
  <c r="F90" i="186"/>
  <c r="AD9" i="186"/>
  <c r="E90" i="186"/>
  <c r="D90" i="186"/>
  <c r="AB9" i="186"/>
  <c r="C90" i="186"/>
  <c r="O89" i="186"/>
  <c r="N89" i="186"/>
  <c r="M89" i="186"/>
  <c r="L89" i="186"/>
  <c r="K89" i="186"/>
  <c r="AF8" i="186"/>
  <c r="G89" i="186"/>
  <c r="F89" i="186"/>
  <c r="AD8" i="186"/>
  <c r="E89" i="186"/>
  <c r="D89" i="186"/>
  <c r="AB8" i="186"/>
  <c r="C89" i="186"/>
  <c r="O88" i="186"/>
  <c r="N88" i="186"/>
  <c r="M88" i="186"/>
  <c r="L88" i="186"/>
  <c r="J88" i="186"/>
  <c r="AF7" i="186"/>
  <c r="G88" i="186"/>
  <c r="F88" i="186"/>
  <c r="AD7" i="186"/>
  <c r="E88" i="186"/>
  <c r="D88" i="186"/>
  <c r="AB7" i="186"/>
  <c r="C88" i="186"/>
  <c r="O87" i="186"/>
  <c r="N87" i="186"/>
  <c r="M87" i="186"/>
  <c r="L87" i="186"/>
  <c r="J87" i="186"/>
  <c r="AF6" i="186"/>
  <c r="G87" i="186"/>
  <c r="F87" i="186"/>
  <c r="AD6" i="186"/>
  <c r="E87" i="186"/>
  <c r="D87" i="186"/>
  <c r="AB6" i="186"/>
  <c r="C87" i="186"/>
  <c r="O86" i="186"/>
  <c r="N86" i="186"/>
  <c r="M86" i="186"/>
  <c r="L86" i="186"/>
  <c r="J86" i="186"/>
  <c r="AF5" i="186"/>
  <c r="G86" i="186"/>
  <c r="F86" i="186"/>
  <c r="AD5" i="186"/>
  <c r="E86" i="186"/>
  <c r="D86" i="186"/>
  <c r="AB5" i="186"/>
  <c r="C86" i="186"/>
  <c r="O85" i="186"/>
  <c r="N85" i="186"/>
  <c r="M85" i="186"/>
  <c r="L85" i="186"/>
  <c r="J85" i="186"/>
  <c r="AF4" i="186"/>
  <c r="G85" i="186"/>
  <c r="F85" i="186"/>
  <c r="AD4" i="186"/>
  <c r="E85" i="186"/>
  <c r="D85" i="186"/>
  <c r="AB4" i="186"/>
  <c r="C85" i="186"/>
  <c r="N84" i="186"/>
  <c r="F84" i="186"/>
  <c r="J82" i="186"/>
  <c r="S1" i="186"/>
  <c r="C82" i="186"/>
  <c r="A64" i="186"/>
  <c r="AB34" i="186"/>
  <c r="AB33" i="186"/>
  <c r="AB32" i="186"/>
  <c r="AB31" i="186"/>
  <c r="A31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8" i="186"/>
  <c r="AB17" i="186"/>
  <c r="AB16" i="186"/>
  <c r="AB15" i="186"/>
  <c r="D15" i="186"/>
  <c r="O13" i="186"/>
  <c r="O12" i="186"/>
  <c r="O11" i="186"/>
  <c r="D10" i="186"/>
  <c r="D9" i="186"/>
  <c r="O8" i="186"/>
  <c r="D8" i="186"/>
  <c r="A7" i="186"/>
  <c r="A4" i="186"/>
  <c r="AB2" i="186"/>
  <c r="A2" i="186"/>
  <c r="Y1" i="186"/>
  <c r="AD128" i="185"/>
  <c r="O10" i="185"/>
  <c r="AB128" i="185"/>
  <c r="AD127" i="185"/>
  <c r="O9" i="185"/>
  <c r="AB127" i="185"/>
  <c r="AD125" i="185"/>
  <c r="O12" i="185"/>
  <c r="AB125" i="185"/>
  <c r="AD124" i="185"/>
  <c r="AB124" i="185"/>
  <c r="AB122" i="185"/>
  <c r="AB121" i="185"/>
  <c r="AB120" i="185"/>
  <c r="AB118" i="185"/>
  <c r="AD111" i="185"/>
  <c r="D15" i="185"/>
  <c r="AB111" i="185"/>
  <c r="AD110" i="185"/>
  <c r="D14" i="185"/>
  <c r="AB110" i="185"/>
  <c r="AD109" i="185"/>
  <c r="D13" i="185"/>
  <c r="AB109" i="185"/>
  <c r="AD108" i="185"/>
  <c r="D12" i="185"/>
  <c r="AB108" i="185"/>
  <c r="AD105" i="185"/>
  <c r="AB105" i="185"/>
  <c r="AD104" i="185"/>
  <c r="AB104" i="185"/>
  <c r="O90" i="185"/>
  <c r="N90" i="185"/>
  <c r="M90" i="185"/>
  <c r="L90" i="185"/>
  <c r="K90" i="185"/>
  <c r="AF9" i="185"/>
  <c r="G90" i="185"/>
  <c r="F90" i="185"/>
  <c r="AD9" i="185"/>
  <c r="E90" i="185"/>
  <c r="D90" i="185"/>
  <c r="AB9" i="185"/>
  <c r="C90" i="185"/>
  <c r="O89" i="185"/>
  <c r="N89" i="185"/>
  <c r="M89" i="185"/>
  <c r="L89" i="185"/>
  <c r="K89" i="185"/>
  <c r="AF8" i="185"/>
  <c r="G89" i="185"/>
  <c r="F89" i="185"/>
  <c r="AD8" i="185"/>
  <c r="E89" i="185"/>
  <c r="D89" i="185"/>
  <c r="AB8" i="185"/>
  <c r="C89" i="185"/>
  <c r="O88" i="185"/>
  <c r="N88" i="185"/>
  <c r="M88" i="185"/>
  <c r="L88" i="185"/>
  <c r="J88" i="185"/>
  <c r="AF7" i="185"/>
  <c r="G88" i="185"/>
  <c r="F88" i="185"/>
  <c r="AD7" i="185"/>
  <c r="E88" i="185"/>
  <c r="D88" i="185"/>
  <c r="AB7" i="185"/>
  <c r="C88" i="185"/>
  <c r="O87" i="185"/>
  <c r="N87" i="185"/>
  <c r="M87" i="185"/>
  <c r="L87" i="185"/>
  <c r="J87" i="185"/>
  <c r="AF6" i="185"/>
  <c r="G87" i="185"/>
  <c r="F87" i="185"/>
  <c r="AD6" i="185"/>
  <c r="E87" i="185"/>
  <c r="D87" i="185"/>
  <c r="AB6" i="185"/>
  <c r="C87" i="185"/>
  <c r="O86" i="185"/>
  <c r="N86" i="185"/>
  <c r="M86" i="185"/>
  <c r="L86" i="185"/>
  <c r="J86" i="185"/>
  <c r="AF5" i="185"/>
  <c r="G86" i="185"/>
  <c r="F86" i="185"/>
  <c r="AD5" i="185"/>
  <c r="E86" i="185"/>
  <c r="D86" i="185"/>
  <c r="AB5" i="185"/>
  <c r="C86" i="185"/>
  <c r="O85" i="185"/>
  <c r="N85" i="185"/>
  <c r="M85" i="185"/>
  <c r="L85" i="185"/>
  <c r="J85" i="185"/>
  <c r="AF4" i="185"/>
  <c r="G85" i="185"/>
  <c r="F85" i="185"/>
  <c r="AD4" i="185"/>
  <c r="E85" i="185"/>
  <c r="D85" i="185"/>
  <c r="AB4" i="185"/>
  <c r="C85" i="185"/>
  <c r="N84" i="185"/>
  <c r="F84" i="185"/>
  <c r="J82" i="185"/>
  <c r="S1" i="185"/>
  <c r="C82" i="185"/>
  <c r="A64" i="185"/>
  <c r="AB34" i="185"/>
  <c r="AB33" i="185"/>
  <c r="AB32" i="185"/>
  <c r="AB31" i="185"/>
  <c r="A31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8" i="185"/>
  <c r="AB17" i="185"/>
  <c r="AB16" i="185"/>
  <c r="AB15" i="185"/>
  <c r="O13" i="185"/>
  <c r="O11" i="185"/>
  <c r="D10" i="185"/>
  <c r="D9" i="185"/>
  <c r="D8" i="185"/>
  <c r="A7" i="185"/>
  <c r="A4" i="185"/>
  <c r="AB2" i="185"/>
  <c r="A2" i="185"/>
  <c r="Y1" i="185"/>
  <c r="AD128" i="184"/>
  <c r="O10" i="184"/>
  <c r="AB128" i="184"/>
  <c r="AD127" i="184"/>
  <c r="O9" i="184"/>
  <c r="AB127" i="184"/>
  <c r="AD125" i="184"/>
  <c r="AB125" i="184"/>
  <c r="AD124" i="184"/>
  <c r="AB124" i="184"/>
  <c r="AB122" i="184"/>
  <c r="AB121" i="184"/>
  <c r="AB120" i="184"/>
  <c r="AB118" i="184"/>
  <c r="O13" i="184"/>
  <c r="AD111" i="184"/>
  <c r="AB111" i="184"/>
  <c r="AD110" i="184"/>
  <c r="D14" i="184"/>
  <c r="AB110" i="184"/>
  <c r="AD109" i="184"/>
  <c r="D13" i="184"/>
  <c r="AB109" i="184"/>
  <c r="AD108" i="184"/>
  <c r="D12" i="184"/>
  <c r="AB108" i="184"/>
  <c r="AD105" i="184"/>
  <c r="AB105" i="184"/>
  <c r="AD104" i="184"/>
  <c r="D9" i="184"/>
  <c r="AB104" i="184"/>
  <c r="O90" i="184"/>
  <c r="N90" i="184"/>
  <c r="M90" i="184"/>
  <c r="L90" i="184"/>
  <c r="K90" i="184"/>
  <c r="AF9" i="184"/>
  <c r="G90" i="184"/>
  <c r="F90" i="184"/>
  <c r="AD9" i="184"/>
  <c r="E90" i="184"/>
  <c r="D90" i="184"/>
  <c r="AB9" i="184"/>
  <c r="C90" i="184"/>
  <c r="O89" i="184"/>
  <c r="N89" i="184"/>
  <c r="M89" i="184"/>
  <c r="L89" i="184"/>
  <c r="K89" i="184"/>
  <c r="AF8" i="184"/>
  <c r="G89" i="184"/>
  <c r="F89" i="184"/>
  <c r="AD8" i="184"/>
  <c r="E89" i="184"/>
  <c r="D89" i="184"/>
  <c r="AB8" i="184"/>
  <c r="C89" i="184"/>
  <c r="O88" i="184"/>
  <c r="N88" i="184"/>
  <c r="M88" i="184"/>
  <c r="L88" i="184"/>
  <c r="J88" i="184"/>
  <c r="AF7" i="184"/>
  <c r="G88" i="184"/>
  <c r="F88" i="184"/>
  <c r="AD7" i="184"/>
  <c r="E88" i="184"/>
  <c r="D88" i="184"/>
  <c r="AB7" i="184"/>
  <c r="C88" i="184"/>
  <c r="O87" i="184"/>
  <c r="N87" i="184"/>
  <c r="M87" i="184"/>
  <c r="L87" i="184"/>
  <c r="J87" i="184"/>
  <c r="AF6" i="184"/>
  <c r="G87" i="184"/>
  <c r="F87" i="184"/>
  <c r="AD6" i="184"/>
  <c r="E87" i="184"/>
  <c r="D87" i="184"/>
  <c r="AB6" i="184"/>
  <c r="C87" i="184"/>
  <c r="O86" i="184"/>
  <c r="N86" i="184"/>
  <c r="M86" i="184"/>
  <c r="L86" i="184"/>
  <c r="J86" i="184"/>
  <c r="AF5" i="184"/>
  <c r="G86" i="184"/>
  <c r="F86" i="184"/>
  <c r="AD5" i="184"/>
  <c r="E86" i="184"/>
  <c r="D86" i="184"/>
  <c r="AB5" i="184"/>
  <c r="C86" i="184"/>
  <c r="O85" i="184"/>
  <c r="N85" i="184"/>
  <c r="M85" i="184"/>
  <c r="L85" i="184"/>
  <c r="J85" i="184"/>
  <c r="AF4" i="184"/>
  <c r="G85" i="184"/>
  <c r="F85" i="184"/>
  <c r="AD4" i="184"/>
  <c r="E85" i="184"/>
  <c r="D85" i="184"/>
  <c r="AB4" i="184"/>
  <c r="C85" i="184"/>
  <c r="N84" i="184"/>
  <c r="F84" i="184"/>
  <c r="J82" i="184"/>
  <c r="S1" i="184"/>
  <c r="C82" i="184"/>
  <c r="A64" i="184"/>
  <c r="A49" i="184"/>
  <c r="AB34" i="184"/>
  <c r="AB33" i="184"/>
  <c r="AB32" i="184"/>
  <c r="AB31" i="184"/>
  <c r="A31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8" i="184"/>
  <c r="A18" i="184"/>
  <c r="AB17" i="184"/>
  <c r="AB16" i="184"/>
  <c r="AB15" i="184"/>
  <c r="D15" i="184"/>
  <c r="O12" i="184"/>
  <c r="O11" i="184"/>
  <c r="D10" i="184"/>
  <c r="O8" i="184"/>
  <c r="A7" i="184"/>
  <c r="A4" i="184"/>
  <c r="AB2" i="184"/>
  <c r="A2" i="184"/>
  <c r="Y1" i="184"/>
  <c r="AD128" i="183"/>
  <c r="O10" i="183"/>
  <c r="AB128" i="183"/>
  <c r="AD127" i="183"/>
  <c r="O9" i="183"/>
  <c r="AB127" i="183"/>
  <c r="AD125" i="183"/>
  <c r="AB125" i="183"/>
  <c r="AD124" i="183"/>
  <c r="AB124" i="183"/>
  <c r="AB122" i="183"/>
  <c r="AB121" i="183"/>
  <c r="AB120" i="183"/>
  <c r="AB118" i="183"/>
  <c r="AD111" i="183"/>
  <c r="AB111" i="183"/>
  <c r="AD110" i="183"/>
  <c r="D14" i="183"/>
  <c r="AB110" i="183"/>
  <c r="AD109" i="183"/>
  <c r="D13" i="183"/>
  <c r="AB109" i="183"/>
  <c r="AD108" i="183"/>
  <c r="D12" i="183"/>
  <c r="AB108" i="183"/>
  <c r="AD105" i="183"/>
  <c r="AB105" i="183"/>
  <c r="AD104" i="183"/>
  <c r="AB104" i="183"/>
  <c r="O90" i="183"/>
  <c r="N90" i="183"/>
  <c r="M90" i="183"/>
  <c r="L90" i="183"/>
  <c r="K90" i="183"/>
  <c r="AF9" i="183"/>
  <c r="G90" i="183"/>
  <c r="F90" i="183"/>
  <c r="AD9" i="183"/>
  <c r="E90" i="183"/>
  <c r="D90" i="183"/>
  <c r="AB9" i="183"/>
  <c r="C90" i="183"/>
  <c r="O89" i="183"/>
  <c r="N89" i="183"/>
  <c r="M89" i="183"/>
  <c r="L89" i="183"/>
  <c r="K89" i="183"/>
  <c r="AF8" i="183"/>
  <c r="G89" i="183"/>
  <c r="F89" i="183"/>
  <c r="AD8" i="183"/>
  <c r="E89" i="183"/>
  <c r="D89" i="183"/>
  <c r="AB8" i="183"/>
  <c r="C89" i="183"/>
  <c r="O88" i="183"/>
  <c r="N88" i="183"/>
  <c r="M88" i="183"/>
  <c r="L88" i="183"/>
  <c r="J88" i="183"/>
  <c r="AF7" i="183"/>
  <c r="G88" i="183"/>
  <c r="F88" i="183"/>
  <c r="AD7" i="183"/>
  <c r="E88" i="183"/>
  <c r="D88" i="183"/>
  <c r="AB7" i="183"/>
  <c r="C88" i="183"/>
  <c r="O87" i="183"/>
  <c r="N87" i="183"/>
  <c r="M87" i="183"/>
  <c r="L87" i="183"/>
  <c r="J87" i="183"/>
  <c r="AF6" i="183"/>
  <c r="G87" i="183"/>
  <c r="F87" i="183"/>
  <c r="AD6" i="183"/>
  <c r="E87" i="183"/>
  <c r="D87" i="183"/>
  <c r="AB6" i="183"/>
  <c r="C87" i="183"/>
  <c r="O86" i="183"/>
  <c r="N86" i="183"/>
  <c r="M86" i="183"/>
  <c r="L86" i="183"/>
  <c r="J86" i="183"/>
  <c r="AF5" i="183"/>
  <c r="G86" i="183"/>
  <c r="F86" i="183"/>
  <c r="AD5" i="183"/>
  <c r="E86" i="183"/>
  <c r="D86" i="183"/>
  <c r="AB5" i="183"/>
  <c r="C86" i="183"/>
  <c r="O85" i="183"/>
  <c r="N85" i="183"/>
  <c r="M85" i="183"/>
  <c r="L85" i="183"/>
  <c r="J85" i="183"/>
  <c r="AF4" i="183"/>
  <c r="G85" i="183"/>
  <c r="F85" i="183"/>
  <c r="AD4" i="183"/>
  <c r="E85" i="183"/>
  <c r="D85" i="183"/>
  <c r="AB4" i="183"/>
  <c r="C85" i="183"/>
  <c r="N84" i="183"/>
  <c r="F84" i="183"/>
  <c r="J82" i="183"/>
  <c r="S1" i="183"/>
  <c r="C82" i="183"/>
  <c r="A64" i="183"/>
  <c r="AB34" i="183"/>
  <c r="AB33" i="183"/>
  <c r="AB32" i="183"/>
  <c r="AB31" i="183"/>
  <c r="A31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8" i="183"/>
  <c r="A18" i="183"/>
  <c r="AB17" i="183"/>
  <c r="AB16" i="183"/>
  <c r="AB15" i="183"/>
  <c r="D15" i="183"/>
  <c r="O13" i="183"/>
  <c r="O12" i="183"/>
  <c r="O11" i="183"/>
  <c r="D10" i="183"/>
  <c r="D9" i="183"/>
  <c r="O8" i="183"/>
  <c r="D8" i="183"/>
  <c r="A7" i="183"/>
  <c r="A4" i="183"/>
  <c r="AB2" i="183"/>
  <c r="A2" i="183"/>
  <c r="Y1" i="183"/>
  <c r="AD128" i="182"/>
  <c r="AB128" i="182"/>
  <c r="AD127" i="182"/>
  <c r="AB127" i="182"/>
  <c r="AD125" i="182"/>
  <c r="AB125" i="182"/>
  <c r="AD124" i="182"/>
  <c r="AB124" i="182"/>
  <c r="AB122" i="182"/>
  <c r="AB121" i="182"/>
  <c r="AB120" i="182"/>
  <c r="AB118" i="182"/>
  <c r="AD111" i="182"/>
  <c r="AB111" i="182"/>
  <c r="AD110" i="182"/>
  <c r="AB110" i="182"/>
  <c r="AD109" i="182"/>
  <c r="AB109" i="182"/>
  <c r="AD108" i="182"/>
  <c r="AB108" i="182"/>
  <c r="AD105" i="182"/>
  <c r="AB105" i="182"/>
  <c r="AD104" i="182"/>
  <c r="AB104" i="182"/>
  <c r="O90" i="182"/>
  <c r="N90" i="182"/>
  <c r="M90" i="182"/>
  <c r="L90" i="182"/>
  <c r="K90" i="182"/>
  <c r="G90" i="182"/>
  <c r="F90" i="182"/>
  <c r="E90" i="182"/>
  <c r="O89" i="182"/>
  <c r="N89" i="182"/>
  <c r="M89" i="182"/>
  <c r="L89" i="182"/>
  <c r="K89" i="182"/>
  <c r="G89" i="182"/>
  <c r="F89" i="182"/>
  <c r="E89" i="182"/>
  <c r="O88" i="182"/>
  <c r="N88" i="182"/>
  <c r="M88" i="182"/>
  <c r="L88" i="182"/>
  <c r="J88" i="182"/>
  <c r="AF7" i="182"/>
  <c r="G88" i="182"/>
  <c r="F88" i="182"/>
  <c r="AD7" i="182"/>
  <c r="E88" i="182"/>
  <c r="D88" i="182"/>
  <c r="AB7" i="182"/>
  <c r="O87" i="182"/>
  <c r="N87" i="182"/>
  <c r="M87" i="182"/>
  <c r="L87" i="182"/>
  <c r="J87" i="182"/>
  <c r="AF6" i="182"/>
  <c r="G87" i="182"/>
  <c r="F87" i="182"/>
  <c r="AD6" i="182"/>
  <c r="E87" i="182"/>
  <c r="D87" i="182"/>
  <c r="AB6" i="182"/>
  <c r="O86" i="182"/>
  <c r="N86" i="182"/>
  <c r="M86" i="182"/>
  <c r="L86" i="182"/>
  <c r="J86" i="182"/>
  <c r="G86" i="182"/>
  <c r="F86" i="182"/>
  <c r="AD5" i="182"/>
  <c r="E86" i="182"/>
  <c r="D86" i="182"/>
  <c r="AB5" i="182"/>
  <c r="O85" i="182"/>
  <c r="N85" i="182"/>
  <c r="M85" i="182"/>
  <c r="L85" i="182"/>
  <c r="J85" i="182"/>
  <c r="AF4" i="182"/>
  <c r="G85" i="182"/>
  <c r="F85" i="182"/>
  <c r="AD4" i="182"/>
  <c r="E85" i="182"/>
  <c r="D85" i="182"/>
  <c r="AB4" i="182"/>
  <c r="N84" i="182"/>
  <c r="F84" i="182"/>
  <c r="J82" i="182"/>
  <c r="S1" i="182"/>
  <c r="C82" i="182"/>
  <c r="A64" i="182"/>
  <c r="AB34" i="182"/>
  <c r="AB33" i="182"/>
  <c r="AB32" i="182"/>
  <c r="AB31" i="182"/>
  <c r="A31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8" i="182"/>
  <c r="AB17" i="182"/>
  <c r="AB16" i="182"/>
  <c r="AB15" i="182"/>
  <c r="D8" i="182"/>
  <c r="A7" i="182"/>
  <c r="A4" i="182"/>
  <c r="AB2" i="182"/>
  <c r="A2" i="182"/>
  <c r="Y1" i="182"/>
  <c r="AD128" i="181"/>
  <c r="O10" i="181"/>
  <c r="AB128" i="181"/>
  <c r="AD127" i="181"/>
  <c r="O9" i="181"/>
  <c r="AB127" i="181"/>
  <c r="AD125" i="181"/>
  <c r="AB125" i="181"/>
  <c r="AD124" i="181"/>
  <c r="AB124" i="181"/>
  <c r="AB122" i="181"/>
  <c r="AB121" i="181"/>
  <c r="AB120" i="181"/>
  <c r="AB118" i="181"/>
  <c r="AD111" i="181"/>
  <c r="AB111" i="181"/>
  <c r="AD110" i="181"/>
  <c r="D14" i="181"/>
  <c r="AB110" i="181"/>
  <c r="AD109" i="181"/>
  <c r="D13" i="181"/>
  <c r="AB109" i="181"/>
  <c r="AD108" i="181"/>
  <c r="D12" i="181"/>
  <c r="AB108" i="181"/>
  <c r="AD105" i="181"/>
  <c r="AB105" i="181"/>
  <c r="AD104" i="181"/>
  <c r="AB104" i="181"/>
  <c r="O90" i="181"/>
  <c r="N90" i="181"/>
  <c r="M90" i="181"/>
  <c r="L90" i="181"/>
  <c r="K90" i="181"/>
  <c r="AF9" i="181"/>
  <c r="G90" i="181"/>
  <c r="F90" i="181"/>
  <c r="AD9" i="181"/>
  <c r="E90" i="181"/>
  <c r="D90" i="181"/>
  <c r="AB9" i="181"/>
  <c r="C90" i="181"/>
  <c r="O89" i="181"/>
  <c r="N89" i="181"/>
  <c r="M89" i="181"/>
  <c r="L89" i="181"/>
  <c r="K89" i="181"/>
  <c r="AF8" i="181"/>
  <c r="G89" i="181"/>
  <c r="F89" i="181"/>
  <c r="AD8" i="181"/>
  <c r="E89" i="181"/>
  <c r="D89" i="181"/>
  <c r="AB8" i="181"/>
  <c r="C89" i="181"/>
  <c r="O88" i="181"/>
  <c r="N88" i="181"/>
  <c r="M88" i="181"/>
  <c r="L88" i="181"/>
  <c r="J88" i="181"/>
  <c r="AF7" i="181"/>
  <c r="G88" i="181"/>
  <c r="F88" i="181"/>
  <c r="AD7" i="181"/>
  <c r="E88" i="181"/>
  <c r="D88" i="181"/>
  <c r="AB7" i="181"/>
  <c r="C88" i="181"/>
  <c r="O87" i="181"/>
  <c r="N87" i="181"/>
  <c r="M87" i="181"/>
  <c r="L87" i="181"/>
  <c r="J87" i="181"/>
  <c r="AF6" i="181"/>
  <c r="G87" i="181"/>
  <c r="F87" i="181"/>
  <c r="AD6" i="181"/>
  <c r="E87" i="181"/>
  <c r="D87" i="181"/>
  <c r="AB6" i="181"/>
  <c r="C87" i="181"/>
  <c r="O86" i="181"/>
  <c r="N86" i="181"/>
  <c r="M86" i="181"/>
  <c r="L86" i="181"/>
  <c r="J86" i="181"/>
  <c r="AF5" i="181"/>
  <c r="G86" i="181"/>
  <c r="F86" i="181"/>
  <c r="AD5" i="181"/>
  <c r="E86" i="181"/>
  <c r="D86" i="181"/>
  <c r="AB5" i="181"/>
  <c r="C86" i="181"/>
  <c r="O85" i="181"/>
  <c r="N85" i="181"/>
  <c r="M85" i="181"/>
  <c r="L85" i="181"/>
  <c r="J85" i="181"/>
  <c r="AF4" i="181"/>
  <c r="G85" i="181"/>
  <c r="F85" i="181"/>
  <c r="AD4" i="181"/>
  <c r="E85" i="181"/>
  <c r="D85" i="181"/>
  <c r="AB4" i="181"/>
  <c r="C85" i="181"/>
  <c r="N84" i="181"/>
  <c r="F84" i="181"/>
  <c r="J82" i="181"/>
  <c r="S1" i="181"/>
  <c r="C82" i="181"/>
  <c r="A64" i="181"/>
  <c r="A49" i="181"/>
  <c r="AB34" i="181"/>
  <c r="AB33" i="181"/>
  <c r="AB32" i="181"/>
  <c r="AB31" i="181"/>
  <c r="A31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8" i="181"/>
  <c r="A18" i="181"/>
  <c r="AB17" i="181"/>
  <c r="AB16" i="181"/>
  <c r="AB15" i="181"/>
  <c r="D15" i="181"/>
  <c r="O13" i="181"/>
  <c r="O12" i="181"/>
  <c r="O11" i="181"/>
  <c r="D10" i="181"/>
  <c r="D9" i="181"/>
  <c r="O8" i="181"/>
  <c r="D8" i="181"/>
  <c r="A7" i="181"/>
  <c r="A4" i="181"/>
  <c r="AB2" i="181"/>
  <c r="A2" i="181"/>
  <c r="Y1" i="181"/>
  <c r="AD128" i="180"/>
  <c r="O10" i="180"/>
  <c r="AB128" i="180"/>
  <c r="AD127" i="180"/>
  <c r="O9" i="180"/>
  <c r="AB127" i="180"/>
  <c r="AD125" i="180"/>
  <c r="AB125" i="180"/>
  <c r="AD124" i="180"/>
  <c r="AB124" i="180"/>
  <c r="AB122" i="180"/>
  <c r="AB121" i="180"/>
  <c r="AB120" i="180"/>
  <c r="AB118" i="180"/>
  <c r="AD111" i="180"/>
  <c r="AB111" i="180"/>
  <c r="AD110" i="180"/>
  <c r="D14" i="180"/>
  <c r="AB110" i="180"/>
  <c r="AD109" i="180"/>
  <c r="D13" i="180"/>
  <c r="AB109" i="180"/>
  <c r="AD108" i="180"/>
  <c r="D12" i="180"/>
  <c r="AB108" i="180"/>
  <c r="AD105" i="180"/>
  <c r="AB105" i="180"/>
  <c r="AD104" i="180"/>
  <c r="AB104" i="180"/>
  <c r="O90" i="180"/>
  <c r="N90" i="180"/>
  <c r="M90" i="180"/>
  <c r="L90" i="180"/>
  <c r="K90" i="180"/>
  <c r="AF9" i="180"/>
  <c r="G90" i="180"/>
  <c r="F90" i="180"/>
  <c r="AD9" i="180"/>
  <c r="E90" i="180"/>
  <c r="D90" i="180"/>
  <c r="AB9" i="180"/>
  <c r="C90" i="180"/>
  <c r="O89" i="180"/>
  <c r="N89" i="180"/>
  <c r="M89" i="180"/>
  <c r="L89" i="180"/>
  <c r="K89" i="180"/>
  <c r="AF8" i="180"/>
  <c r="G89" i="180"/>
  <c r="F89" i="180"/>
  <c r="AD8" i="180"/>
  <c r="E89" i="180"/>
  <c r="D89" i="180"/>
  <c r="AB8" i="180"/>
  <c r="C89" i="180"/>
  <c r="O88" i="180"/>
  <c r="N88" i="180"/>
  <c r="M88" i="180"/>
  <c r="L88" i="180"/>
  <c r="J88" i="180"/>
  <c r="AF7" i="180"/>
  <c r="G88" i="180"/>
  <c r="F88" i="180"/>
  <c r="AD7" i="180"/>
  <c r="E88" i="180"/>
  <c r="D88" i="180"/>
  <c r="AB7" i="180"/>
  <c r="C88" i="180"/>
  <c r="O87" i="180"/>
  <c r="N87" i="180"/>
  <c r="M87" i="180"/>
  <c r="L87" i="180"/>
  <c r="J87" i="180"/>
  <c r="AF6" i="180"/>
  <c r="G87" i="180"/>
  <c r="F87" i="180"/>
  <c r="AD6" i="180"/>
  <c r="E87" i="180"/>
  <c r="D87" i="180"/>
  <c r="AB6" i="180"/>
  <c r="C87" i="180"/>
  <c r="O86" i="180"/>
  <c r="N86" i="180"/>
  <c r="M86" i="180"/>
  <c r="L86" i="180"/>
  <c r="J86" i="180"/>
  <c r="AF5" i="180"/>
  <c r="G86" i="180"/>
  <c r="F86" i="180"/>
  <c r="AD5" i="180"/>
  <c r="E86" i="180"/>
  <c r="D86" i="180"/>
  <c r="AB5" i="180"/>
  <c r="C86" i="180"/>
  <c r="O85" i="180"/>
  <c r="N85" i="180"/>
  <c r="M85" i="180"/>
  <c r="L85" i="180"/>
  <c r="J85" i="180"/>
  <c r="AF4" i="180"/>
  <c r="G85" i="180"/>
  <c r="F85" i="180"/>
  <c r="AD4" i="180"/>
  <c r="E85" i="180"/>
  <c r="D85" i="180"/>
  <c r="AB4" i="180"/>
  <c r="C85" i="180"/>
  <c r="N84" i="180"/>
  <c r="F84" i="180"/>
  <c r="J82" i="180"/>
  <c r="S1" i="180"/>
  <c r="C82" i="180"/>
  <c r="A64" i="180"/>
  <c r="AB34" i="180"/>
  <c r="AB33" i="180"/>
  <c r="AB32" i="180"/>
  <c r="AB31" i="180"/>
  <c r="A31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8" i="180"/>
  <c r="AB17" i="180"/>
  <c r="AB16" i="180"/>
  <c r="AB15" i="180"/>
  <c r="D15" i="180"/>
  <c r="O13" i="180"/>
  <c r="O12" i="180"/>
  <c r="O11" i="180"/>
  <c r="D10" i="180"/>
  <c r="D9" i="180"/>
  <c r="O8" i="180"/>
  <c r="D8" i="180"/>
  <c r="A7" i="180"/>
  <c r="A4" i="180"/>
  <c r="AB2" i="180"/>
  <c r="A2" i="180"/>
  <c r="Y1" i="180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J2" i="179"/>
  <c r="G1" i="179"/>
  <c r="C82" i="192"/>
  <c r="A49" i="192"/>
  <c r="A18" i="192"/>
  <c r="O8" i="191"/>
  <c r="F86" i="191"/>
  <c r="D89" i="191"/>
  <c r="F90" i="191"/>
  <c r="A64" i="192"/>
  <c r="D87" i="192"/>
  <c r="F88" i="192"/>
  <c r="O8" i="193"/>
  <c r="C82" i="193"/>
  <c r="A49" i="193"/>
  <c r="A18" i="193"/>
  <c r="D85" i="193"/>
  <c r="F86" i="193"/>
  <c r="D89" i="193"/>
  <c r="A18" i="194"/>
  <c r="A49" i="194"/>
  <c r="A18" i="195"/>
  <c r="A49" i="195"/>
  <c r="D8" i="196"/>
  <c r="A18" i="196"/>
  <c r="A49" i="196"/>
  <c r="G18" i="195"/>
  <c r="D8" i="192"/>
  <c r="A18" i="190"/>
  <c r="A49" i="190"/>
  <c r="O8" i="189"/>
  <c r="A18" i="189"/>
  <c r="A49" i="189"/>
  <c r="A49" i="188"/>
  <c r="A49" i="187"/>
  <c r="A18" i="186"/>
  <c r="A49" i="186"/>
  <c r="O8" i="185"/>
  <c r="A18" i="185"/>
  <c r="A49" i="185"/>
  <c r="D8" i="184"/>
  <c r="A49" i="183"/>
  <c r="O8" i="182"/>
  <c r="A18" i="182"/>
  <c r="A49" i="182"/>
  <c r="A18" i="180"/>
  <c r="A49" i="180"/>
</calcChain>
</file>

<file path=xl/sharedStrings.xml><?xml version="1.0" encoding="utf-8"?>
<sst xmlns="http://schemas.openxmlformats.org/spreadsheetml/2006/main" count="3318" uniqueCount="164">
  <si>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</si>
  <si>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</si>
  <si>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</si>
  <si>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</si>
  <si>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</si>
  <si>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</si>
  <si>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</si>
  <si>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</si>
  <si>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</si>
  <si>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Median employee income per job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</si>
  <si>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</si>
  <si>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</si>
  <si>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</si>
  <si>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</si>
  <si>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</si>
  <si>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</si>
  <si>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</si>
  <si>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</si>
  <si>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</si>
  <si>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</si>
  <si>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</si>
  <si>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</si>
  <si>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</si>
  <si>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</si>
  <si>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</si>
  <si>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</si>
  <si>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</si>
  <si>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</si>
  <si>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</si>
  <si>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</si>
  <si>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</si>
  <si>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</si>
  <si>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</si>
  <si>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</si>
  <si>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</si>
  <si>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</si>
  <si>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</si>
  <si>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</si>
  <si>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</si>
  <si>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</si>
  <si>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</si>
  <si>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</si>
  <si>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</si>
  <si>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</si>
  <si>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</si>
  <si>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</si>
  <si>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</si>
  <si>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</si>
  <si>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</si>
  <si>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</si>
  <si>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</si>
  <si>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</si>
  <si>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</si>
  <si>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</si>
  <si>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</si>
  <si>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</si>
  <si>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</si>
  <si>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</si>
  <si>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</si>
  <si>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</si>
  <si>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</si>
  <si>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2012-13</t>
  </si>
  <si>
    <t>2013-14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</si>
  <si>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</si>
  <si>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</si>
  <si>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</si>
  <si>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</si>
  <si>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</si>
  <si>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</si>
  <si>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</si>
  <si>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</si>
  <si>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</si>
  <si>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</si>
  <si>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</si>
  <si>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</si>
  <si>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</si>
  <si>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</si>
  <si>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</si>
  <si>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</si>
  <si>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</si>
  <si>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</si>
  <si>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</si>
  <si>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</si>
  <si>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</si>
  <si>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</si>
  <si>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</si>
  <si>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</si>
  <si>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</si>
  <si>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</si>
  <si>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</si>
  <si>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Owner Managers of Unincorporated Enterprises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</si>
  <si>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</si>
  <si>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</si>
  <si>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</si>
  <si>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</si>
  <si>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</si>
  <si>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</si>
  <si>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</si>
  <si>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</si>
  <si>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</si>
  <si>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</si>
  <si>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</si>
  <si>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</si>
  <si>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</si>
  <si>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</si>
  <si>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</si>
  <si>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</si>
  <si>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</si>
  <si>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</si>
  <si>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</si>
  <si>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</si>
  <si>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Alice Springs</t>
  </si>
  <si>
    <t>Barkly</t>
  </si>
  <si>
    <t>Belyuen</t>
  </si>
  <si>
    <t>Central Desert</t>
  </si>
  <si>
    <t>Coomalie</t>
  </si>
  <si>
    <t>Darwin</t>
  </si>
  <si>
    <t>East Arnhem</t>
  </si>
  <si>
    <t>Katherine</t>
  </si>
  <si>
    <t>Litchfield</t>
  </si>
  <si>
    <t>MacDonnell</t>
  </si>
  <si>
    <t>13.10</t>
  </si>
  <si>
    <t>Palmerston</t>
  </si>
  <si>
    <t>Roper Gulf</t>
  </si>
  <si>
    <t>Tiwi Islands</t>
  </si>
  <si>
    <t>Victoria Daly</t>
  </si>
  <si>
    <t>Wagait</t>
  </si>
  <si>
    <t>West Arnhem</t>
  </si>
  <si>
    <t>West Daly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</si>
  <si>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</si>
  <si>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</si>
  <si>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</si>
  <si>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</si>
  <si>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</si>
  <si>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</si>
  <si>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</si>
  <si>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</si>
  <si>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© Commonwealth of Australia 2021</t>
  </si>
  <si>
    <t>Change</t>
  </si>
  <si>
    <t>* Totals may differ from the sum of their components due to perturbation</t>
  </si>
  <si>
    <t>and data which could not be classified to component characteristics.</t>
  </si>
  <si>
    <t>2018-19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</si>
  <si>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</si>
  <si>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</si>
  <si>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</si>
  <si>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</si>
  <si>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</si>
  <si>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</si>
  <si>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</si>
  <si>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</si>
  <si>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</si>
  <si>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13.11</t>
  </si>
  <si>
    <t>13.12</t>
  </si>
  <si>
    <t>13.13</t>
  </si>
  <si>
    <t>13.14</t>
  </si>
  <si>
    <t>13.15</t>
  </si>
  <si>
    <t>13.16</t>
  </si>
  <si>
    <t>13.17</t>
  </si>
  <si>
    <t>Northern Territory</t>
  </si>
  <si>
    <t>Released at 11.30am (Canberra time) 26 October 2021</t>
  </si>
  <si>
    <t>* Data for some LGAs are supressed due to small counts.</t>
  </si>
  <si>
    <t>Multiple Job Holders</t>
  </si>
  <si>
    <t>Single Job Holders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</si>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</sst>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</cellStyleXfs>
  <cellXfs count="148">
    <xf numFmtId="0" fontId="0" fillId="0" borderId="0" xfId="0"/>
    <xf numFmtId="0" fontId="8" fillId="0" borderId="0" xfId="0" applyFont="1"/>
    <xf numFmtId="0" fontId="9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13" fillId="0" borderId="0" xfId="3" applyFont="1" applyFill="1"/>
    <xf numFmtId="0" fontId="13" fillId="0" borderId="0" xfId="3" applyFont="1" applyBorder="1" applyAlignment="1">
      <alignment horizontal="left"/>
    </xf>
    <xf numFmtId="0" fontId="14" fillId="0" borderId="0" xfId="3" applyFont="1"/>
    <xf numFmtId="0" fontId="15" fillId="0" borderId="0" xfId="0" applyFont="1"/>
    <xf numFmtId="0" fontId="4" fillId="0" borderId="10" xfId="3" applyBorder="1" applyAlignment="1" applyProtection="1">
      <alignment wrapText="1"/>
      <protection locked="0"/>
    </xf>
    <xf numFmtId="0" fontId="4" fillId="0" borderId="10" xfId="3" applyBorder="1" applyAlignment="1">
      <alignment wrapText="1"/>
    </xf>
    <xf numFmtId="0" fontId="13" fillId="0" borderId="0" xfId="5" applyFont="1" applyAlignment="1" applyProtection="1"/>
    <xf numFmtId="0" fontId="11" fillId="0" borderId="0" xfId="5" applyAlignment="1" applyProtection="1"/>
    <xf numFmtId="0" fontId="4" fillId="0" borderId="0" xfId="3" applyFont="1" applyBorder="1" applyAlignment="1">
      <alignment horizontal="left"/>
    </xf>
    <xf numFmtId="0" fontId="13" fillId="0" borderId="0" xfId="3" applyFont="1"/>
    <xf numFmtId="0" fontId="4" fillId="0" borderId="0" xfId="3"/>
    <xf numFmtId="0" fontId="11" fillId="0" borderId="0" xfId="5" applyAlignment="1" applyProtection="1">
      <alignment horizontal="right"/>
    </xf>
    <xf numFmtId="0" fontId="17" fillId="0" borderId="0" xfId="5" applyFont="1" applyFill="1" applyAlignment="1" applyProtection="1">
      <alignment horizontal="left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3" applyFont="1" applyBorder="1" applyAlignment="1" applyProtection="1">
      <alignment vertical="center"/>
      <protection locked="0" hidden="1"/>
    </xf>
    <xf numFmtId="0" fontId="28" fillId="0" borderId="11" xfId="6" applyAlignment="1">
      <alignment horizontal="right"/>
    </xf>
    <xf numFmtId="0" fontId="28" fillId="0" borderId="11" xfId="6" applyFill="1" applyAlignment="1">
      <alignment horizontal="right"/>
    </xf>
    <xf numFmtId="0" fontId="7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8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8" fillId="0" borderId="0" xfId="7" applyAlignment="1">
      <alignment horizontal="left" indent="1"/>
    </xf>
    <xf numFmtId="0" fontId="24" fillId="0" borderId="3" xfId="0" applyFont="1" applyBorder="1" applyProtection="1">
      <protection locked="0" hidden="1"/>
    </xf>
    <xf numFmtId="0" fontId="24" fillId="0" borderId="5" xfId="0" applyFont="1" applyBorder="1" applyAlignment="1" applyProtection="1">
      <alignment horizontal="left" indent="1"/>
      <protection locked="0" hidden="1"/>
    </xf>
    <xf numFmtId="0" fontId="18" fillId="0" borderId="5" xfId="0" applyFont="1" applyBorder="1" applyProtection="1">
      <protection locked="0" hidden="1"/>
    </xf>
    <xf numFmtId="3" fontId="0" fillId="0" borderId="0" xfId="0" applyNumberFormat="1"/>
    <xf numFmtId="0" fontId="17" fillId="0" borderId="5" xfId="0" applyFont="1" applyBorder="1" applyAlignment="1" applyProtection="1">
      <alignment horizontal="left" indent="1"/>
      <protection locked="0" hidden="1"/>
    </xf>
    <xf numFmtId="0" fontId="28" fillId="0" borderId="11" xfId="6"/>
    <xf numFmtId="0" fontId="24" fillId="0" borderId="8" xfId="0" applyFont="1" applyBorder="1" applyProtection="1">
      <protection locked="0" hidden="1"/>
    </xf>
    <xf numFmtId="0" fontId="24" fillId="0" borderId="8" xfId="0" applyFont="1" applyBorder="1" applyAlignment="1" applyProtection="1">
      <alignment horizontal="right"/>
      <protection locked="0" hidden="1"/>
    </xf>
    <xf numFmtId="0" fontId="24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9" fillId="0" borderId="12" xfId="8" applyAlignment="1">
      <alignment horizontal="left" indent="1"/>
    </xf>
    <xf numFmtId="4" fontId="29" fillId="0" borderId="12" xfId="8" applyNumberFormat="1"/>
    <xf numFmtId="3" fontId="29" fillId="0" borderId="12" xfId="8" applyNumberFormat="1"/>
    <xf numFmtId="9" fontId="29" fillId="0" borderId="12" xfId="8" applyNumberFormat="1"/>
    <xf numFmtId="2" fontId="0" fillId="0" borderId="0" xfId="0" applyNumberFormat="1"/>
    <xf numFmtId="0" fontId="28" fillId="0" borderId="11" xfId="6" applyAlignment="1">
      <alignment horizontal="left"/>
    </xf>
    <xf numFmtId="0" fontId="19" fillId="2" borderId="0" xfId="0" applyFont="1" applyFill="1" applyProtection="1">
      <protection locked="0" hidden="1"/>
    </xf>
    <xf numFmtId="0" fontId="20" fillId="2" borderId="0" xfId="0" applyFont="1" applyFill="1" applyProtection="1">
      <protection locked="0" hidden="1"/>
    </xf>
    <xf numFmtId="0" fontId="19" fillId="2" borderId="0" xfId="0" applyFont="1" applyFill="1" applyAlignment="1" applyProtection="1">
      <alignment horizontal="right"/>
      <protection locked="0" hidden="1"/>
    </xf>
    <xf numFmtId="0" fontId="19" fillId="0" borderId="0" xfId="0" applyFont="1" applyProtection="1">
      <protection locked="0" hidden="1"/>
    </xf>
    <xf numFmtId="0" fontId="3" fillId="4" borderId="1" xfId="2" applyFill="1"/>
    <xf numFmtId="0" fontId="3" fillId="4" borderId="1" xfId="2" applyFill="1" applyAlignment="1">
      <alignment horizontal="center"/>
    </xf>
    <xf numFmtId="0" fontId="3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1" fillId="0" borderId="0" xfId="5" quotePrefix="1" applyAlignment="1" applyProtection="1">
      <alignment horizontal="right"/>
    </xf>
    <xf numFmtId="0" fontId="0" fillId="0" borderId="0" xfId="0"/>
    <xf numFmtId="0" fontId="12" fillId="0" borderId="0" xfId="5" applyFont="1" applyAlignment="1" applyProtection="1"/>
    <xf numFmtId="0" fontId="25" fillId="0" borderId="0" xfId="0" applyFont="1" applyAlignment="1">
      <alignment horizontal="left" vertical="center" indent="1"/>
    </xf>
    <xf numFmtId="0" fontId="22" fillId="2" borderId="0" xfId="0" applyFont="1" applyFill="1" applyAlignment="1" applyProtection="1">
      <alignment horizontal="right"/>
      <protection locked="0" hidden="1"/>
    </xf>
    <xf numFmtId="0" fontId="19" fillId="0" borderId="0" xfId="0" applyFont="1" applyAlignment="1" applyProtection="1">
      <alignment horizontal="right"/>
      <protection locked="0" hidden="1"/>
    </xf>
    <xf numFmtId="0" fontId="10" fillId="0" borderId="0" xfId="3" applyFont="1" applyProtection="1">
      <protection locked="0" hidden="1"/>
    </xf>
    <xf numFmtId="0" fontId="5" fillId="0" borderId="0" xfId="3" applyFont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8" fillId="0" borderId="0" xfId="0" applyFont="1" applyProtection="1">
      <protection locked="0" hidden="1"/>
    </xf>
    <xf numFmtId="0" fontId="23" fillId="0" borderId="2" xfId="0" applyFont="1" applyBorder="1" applyAlignment="1" applyProtection="1">
      <alignment vertical="center"/>
      <protection locked="0" hidden="1"/>
    </xf>
    <xf numFmtId="0" fontId="17" fillId="0" borderId="3" xfId="0" applyFont="1" applyBorder="1" applyProtection="1">
      <protection locked="0" hidden="1"/>
    </xf>
    <xf numFmtId="3" fontId="23" fillId="0" borderId="3" xfId="0" applyNumberFormat="1" applyFont="1" applyBorder="1" applyAlignment="1" applyProtection="1">
      <alignment horizontal="right"/>
      <protection locked="0" hidden="1"/>
    </xf>
    <xf numFmtId="0" fontId="17" fillId="0" borderId="4" xfId="0" applyFont="1" applyBorder="1" applyAlignment="1" applyProtection="1">
      <alignment horizontal="right"/>
      <protection locked="0" hidden="1"/>
    </xf>
    <xf numFmtId="0" fontId="17" fillId="0" borderId="3" xfId="0" applyFont="1" applyBorder="1" applyAlignment="1" applyProtection="1">
      <alignment vertical="center"/>
      <protection locked="0" hidden="1"/>
    </xf>
    <xf numFmtId="0" fontId="17" fillId="0" borderId="3" xfId="0" applyFont="1" applyBorder="1" applyAlignment="1" applyProtection="1">
      <alignment horizontal="center" vertical="center"/>
      <protection locked="0" hidden="1"/>
    </xf>
    <xf numFmtId="0" fontId="23" fillId="0" borderId="3" xfId="0" applyFont="1" applyBorder="1" applyAlignment="1" applyProtection="1">
      <alignment horizontal="right"/>
      <protection locked="0" hidden="1"/>
    </xf>
    <xf numFmtId="0" fontId="17" fillId="0" borderId="0" xfId="0" applyFont="1" applyProtection="1">
      <protection locked="0" hidden="1"/>
    </xf>
    <xf numFmtId="0" fontId="2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right"/>
      <protection locked="0" hidden="1"/>
    </xf>
    <xf numFmtId="0" fontId="17" fillId="0" borderId="6" xfId="0" applyFont="1" applyBorder="1" applyAlignment="1" applyProtection="1">
      <alignment horizontal="center"/>
      <protection locked="0" hidden="1"/>
    </xf>
    <xf numFmtId="0" fontId="17" fillId="0" borderId="5" xfId="0" applyFont="1" applyBorder="1" applyAlignment="1" applyProtection="1">
      <alignment horizontal="left" indent="2"/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17" fillId="0" borderId="0" xfId="0" applyFont="1" applyAlignment="1" applyProtection="1">
      <alignment horizontal="right"/>
      <protection locked="0" hidden="1"/>
    </xf>
    <xf numFmtId="0" fontId="17" fillId="0" borderId="5" xfId="0" applyFont="1" applyBorder="1" applyAlignment="1" applyProtection="1">
      <alignment horizontal="left" vertical="center" indent="1"/>
      <protection locked="0" hidden="1"/>
    </xf>
    <xf numFmtId="0" fontId="24" fillId="0" borderId="0" xfId="0" applyFont="1" applyAlignment="1" applyProtection="1">
      <alignment horizontal="left" indent="1"/>
      <protection locked="0" hidden="1"/>
    </xf>
    <xf numFmtId="0" fontId="17" fillId="0" borderId="0" xfId="0" applyFont="1" applyAlignment="1" applyProtection="1">
      <alignment horizontal="left" indent="1"/>
      <protection locked="0" hidden="1"/>
    </xf>
    <xf numFmtId="0" fontId="17" fillId="0" borderId="0" xfId="0" applyFont="1" applyAlignment="1" applyProtection="1">
      <alignment vertical="center" wrapText="1"/>
      <protection locked="0" hidden="1"/>
    </xf>
    <xf numFmtId="0" fontId="24" fillId="0" borderId="0" xfId="0" applyFont="1" applyAlignment="1" applyProtection="1">
      <alignment horizontal="right"/>
      <protection locked="0" hidden="1"/>
    </xf>
    <xf numFmtId="0" fontId="24" fillId="0" borderId="7" xfId="0" applyFont="1" applyBorder="1" applyAlignment="1" applyProtection="1">
      <alignment horizontal="left" indent="1"/>
      <protection locked="0" hidden="1"/>
    </xf>
    <xf numFmtId="165" fontId="17" fillId="0" borderId="8" xfId="0" applyNumberFormat="1" applyFont="1" applyBorder="1" applyAlignment="1" applyProtection="1">
      <alignment horizontal="right"/>
      <protection locked="0" hidden="1"/>
    </xf>
    <xf numFmtId="0" fontId="17" fillId="0" borderId="9" xfId="0" applyFont="1" applyBorder="1" applyAlignment="1" applyProtection="1">
      <alignment horizontal="center"/>
      <protection locked="0" hidden="1"/>
    </xf>
    <xf numFmtId="0" fontId="17" fillId="0" borderId="7" xfId="0" applyFont="1" applyBorder="1" applyAlignment="1" applyProtection="1">
      <alignment horizontal="left" vertical="center" indent="1"/>
      <protection locked="0" hidden="1"/>
    </xf>
    <xf numFmtId="0" fontId="18" fillId="0" borderId="0" xfId="0" applyFont="1"/>
    <xf numFmtId="9" fontId="28" fillId="0" borderId="0" xfId="6" applyNumberFormat="1" applyBorder="1" applyAlignment="1">
      <alignment horizontal="right"/>
    </xf>
    <xf numFmtId="0" fontId="28" fillId="0" borderId="0" xfId="6" applyBorder="1" applyAlignment="1">
      <alignment horizontal="right"/>
    </xf>
    <xf numFmtId="0" fontId="28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19" fillId="0" borderId="0" xfId="0" applyNumberFormat="1" applyFont="1" applyAlignment="1" applyProtection="1">
      <alignment horizontal="right"/>
      <protection locked="0" hidden="1"/>
    </xf>
    <xf numFmtId="9" fontId="19" fillId="0" borderId="0" xfId="0" applyNumberFormat="1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left" indent="1"/>
      <protection locked="0" hidden="1"/>
    </xf>
    <xf numFmtId="0" fontId="32" fillId="0" borderId="0" xfId="2" applyFont="1" applyFill="1" applyBorder="1" applyProtection="1">
      <protection hidden="1"/>
    </xf>
    <xf numFmtId="0" fontId="32" fillId="0" borderId="0" xfId="2" applyFont="1" applyFill="1" applyBorder="1" applyAlignment="1" applyProtection="1">
      <alignment horizontal="center"/>
      <protection hidden="1"/>
    </xf>
    <xf numFmtId="0" fontId="31" fillId="0" borderId="0" xfId="0" applyFont="1" applyFill="1" applyBorder="1"/>
    <xf numFmtId="0" fontId="32" fillId="0" borderId="0" xfId="2" applyFont="1" applyFill="1" applyBorder="1" applyAlignment="1"/>
    <xf numFmtId="0" fontId="32" fillId="0" borderId="0" xfId="2" applyFont="1" applyFill="1" applyBorder="1" applyAlignment="1" applyProtection="1">
      <alignment horizontal="right"/>
      <protection hidden="1"/>
    </xf>
    <xf numFmtId="0" fontId="33" fillId="0" borderId="0" xfId="3" applyFont="1" applyFill="1" applyBorder="1" applyAlignment="1" applyProtection="1">
      <alignment vertical="center"/>
      <protection locked="0" hidden="1"/>
    </xf>
    <xf numFmtId="0" fontId="31" fillId="0" borderId="0" xfId="0" applyFont="1" applyFill="1" applyBorder="1" applyAlignment="1">
      <alignment horizontal="center"/>
    </xf>
    <xf numFmtId="0" fontId="30" fillId="0" borderId="0" xfId="6" applyFont="1" applyFill="1" applyBorder="1" applyAlignment="1">
      <alignment horizontal="right"/>
    </xf>
    <xf numFmtId="0" fontId="30" fillId="0" borderId="0" xfId="7" applyFont="1" applyFill="1" applyBorder="1"/>
    <xf numFmtId="3" fontId="31" fillId="0" borderId="0" xfId="0" applyNumberFormat="1" applyFont="1" applyFill="1" applyBorder="1" applyProtection="1">
      <protection hidden="1"/>
    </xf>
    <xf numFmtId="0" fontId="31" fillId="0" borderId="0" xfId="0" applyFont="1" applyFill="1" applyBorder="1" applyAlignment="1">
      <alignment horizontal="right"/>
    </xf>
    <xf numFmtId="2" fontId="31" fillId="0" borderId="0" xfId="1" applyNumberFormat="1" applyFont="1" applyFill="1" applyBorder="1"/>
    <xf numFmtId="0" fontId="30" fillId="0" borderId="0" xfId="7" applyFont="1" applyFill="1" applyBorder="1" applyAlignment="1">
      <alignment horizontal="left" indent="1"/>
    </xf>
    <xf numFmtId="3" fontId="31" fillId="0" borderId="0" xfId="0" applyNumberFormat="1" applyFont="1" applyFill="1" applyBorder="1"/>
    <xf numFmtId="0" fontId="30" fillId="0" borderId="0" xfId="6" applyFont="1" applyFill="1" applyBorder="1" applyAlignment="1">
      <alignment horizontal="center"/>
    </xf>
    <xf numFmtId="0" fontId="30" fillId="0" borderId="0" xfId="6" applyFont="1" applyFill="1" applyBorder="1"/>
    <xf numFmtId="0" fontId="31" fillId="0" borderId="0" xfId="0" applyFont="1" applyFill="1" applyBorder="1" applyAlignment="1">
      <alignment horizontal="left" indent="1"/>
    </xf>
    <xf numFmtId="4" fontId="31" fillId="0" borderId="0" xfId="0" applyNumberFormat="1" applyFont="1" applyFill="1" applyBorder="1"/>
    <xf numFmtId="164" fontId="31" fillId="0" borderId="0" xfId="1" applyNumberFormat="1" applyFont="1" applyFill="1" applyBorder="1"/>
    <xf numFmtId="0" fontId="30" fillId="0" borderId="0" xfId="8" applyFont="1" applyFill="1" applyBorder="1" applyAlignment="1">
      <alignment horizontal="left" indent="1"/>
    </xf>
    <xf numFmtId="4" fontId="30" fillId="0" borderId="0" xfId="8" applyNumberFormat="1" applyFont="1" applyFill="1" applyBorder="1"/>
    <xf numFmtId="3" fontId="30" fillId="0" borderId="0" xfId="8" applyNumberFormat="1" applyFont="1" applyFill="1" applyBorder="1"/>
    <xf numFmtId="0" fontId="30" fillId="0" borderId="0" xfId="8" applyFont="1" applyFill="1" applyBorder="1"/>
    <xf numFmtId="9" fontId="30" fillId="0" borderId="0" xfId="8" applyNumberFormat="1" applyFont="1" applyFill="1" applyBorder="1"/>
    <xf numFmtId="2" fontId="31" fillId="0" borderId="0" xfId="0" applyNumberFormat="1" applyFont="1" applyFill="1" applyBorder="1"/>
    <xf numFmtId="0" fontId="30" fillId="0" borderId="0" xfId="6" applyFont="1" applyFill="1" applyBorder="1" applyAlignment="1"/>
    <xf numFmtId="9" fontId="30" fillId="0" borderId="0" xfId="6" applyNumberFormat="1" applyFont="1" applyFill="1" applyBorder="1" applyAlignment="1">
      <alignment horizontal="right"/>
    </xf>
    <xf numFmtId="0" fontId="30" fillId="0" borderId="0" xfId="7" applyFont="1" applyFill="1" applyBorder="1" applyAlignment="1">
      <alignment horizontal="right"/>
    </xf>
    <xf numFmtId="165" fontId="31" fillId="0" borderId="0" xfId="0" applyNumberFormat="1" applyFont="1" applyFill="1" applyBorder="1"/>
    <xf numFmtId="0" fontId="30" fillId="0" borderId="0" xfId="6" applyFont="1" applyFill="1" applyBorder="1" applyAlignment="1">
      <alignment horizontal="left"/>
    </xf>
    <xf numFmtId="0" fontId="30" fillId="0" borderId="0" xfId="7" applyFont="1" applyFill="1" applyBorder="1" applyAlignment="1">
      <alignment horizontal="left"/>
    </xf>
    <xf numFmtId="165" fontId="31" fillId="0" borderId="0" xfId="1" applyNumberFormat="1" applyFont="1" applyFill="1" applyBorder="1"/>
    <xf numFmtId="166" fontId="31" fillId="0" borderId="0" xfId="0" applyNumberFormat="1" applyFont="1" applyFill="1" applyBorder="1"/>
    <xf numFmtId="165" fontId="31" fillId="0" borderId="0" xfId="1" applyNumberFormat="1" applyFont="1" applyBorder="1" applyAlignment="1">
      <alignment horizontal="right"/>
    </xf>
    <xf numFmtId="0" fontId="1" fillId="0" borderId="0" xfId="0" applyFont="1" applyAlignment="1" applyProtection="1">
      <alignment horizontal="right"/>
      <protection locked="0" hidden="1"/>
    </xf>
    <xf numFmtId="0" fontId="17" fillId="0" borderId="0" xfId="3" applyFont="1" applyAlignment="1">
      <alignment vertical="center" wrapText="1"/>
    </xf>
    <xf numFmtId="0" fontId="12" fillId="0" borderId="0" xfId="5" applyFont="1" applyAlignment="1" applyProtection="1"/>
    <xf numFmtId="0" fontId="22" fillId="2" borderId="0" xfId="0" applyFont="1" applyFill="1" applyAlignment="1" applyProtection="1">
      <alignment horizontal="right"/>
      <protection locked="0" hidden="1"/>
    </xf>
    <xf numFmtId="0" fontId="19" fillId="0" borderId="0" xfId="0" applyFont="1" applyAlignment="1" applyProtection="1">
      <alignment horizontal="right"/>
      <protection locked="0" hidden="1"/>
    </xf>
    <xf numFmtId="0" fontId="32" fillId="0" borderId="0" xfId="2" applyFont="1" applyFill="1" applyBorder="1" applyAlignment="1">
      <alignment horizontal="center"/>
    </xf>
    <xf numFmtId="0" fontId="17" fillId="0" borderId="5" xfId="0" applyFont="1" applyBorder="1" applyAlignment="1" applyProtection="1">
      <alignment horizontal="left" vertical="center" wrapText="1" indent="1"/>
      <protection locked="0" hidden="1"/>
    </xf>
    <xf numFmtId="0" fontId="17" fillId="0" borderId="0" xfId="0" applyFont="1" applyAlignment="1" applyProtection="1">
      <alignment horizontal="left" vertical="center" wrapText="1" indent="1"/>
      <protection locked="0" hidden="1"/>
    </xf>
    <xf numFmtId="0" fontId="21" fillId="2" borderId="0" xfId="0" applyFont="1" applyFill="1" applyAlignment="1" applyProtection="1">
      <alignment horizontal="center" vertical="top" wrapText="1"/>
      <protection locked="0" hidden="1"/>
    </xf>
    <xf numFmtId="0" fontId="21" fillId="2" borderId="0" xfId="0" applyFont="1" applyFill="1" applyAlignment="1" applyProtection="1">
      <alignment horizontal="center" vertical="top"/>
      <protection locked="0" hidden="1"/>
    </xf>
    <xf numFmtId="0" fontId="3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13.1'!$U$4:$Y$4</c:f>
              <c:numCache>
                <c:formatCode>#,##0</c:formatCode>
                <c:ptCount val="5"/>
                <c:pt idx="1">
                  <c:v>25017</c:v>
                </c:pt>
                <c:pt idx="2">
                  <c:v>24879</c:v>
                </c:pt>
                <c:pt idx="3">
                  <c:v>26290</c:v>
                </c:pt>
                <c:pt idx="4">
                  <c:v>32303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892-BFF1-6A5384341589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13.1'!$U$7:$Y$7</c:f>
              <c:numCache>
                <c:formatCode>#,##0</c:formatCode>
                <c:ptCount val="5"/>
                <c:pt idx="1">
                  <c:v>15819</c:v>
                </c:pt>
                <c:pt idx="2">
                  <c:v>15828</c:v>
                </c:pt>
                <c:pt idx="3">
                  <c:v>16545</c:v>
                </c:pt>
                <c:pt idx="4">
                  <c:v>20927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6-4892-BFF1-6A5384341589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13.1'!$U$11:$Y$11</c:f>
              <c:numCache>
                <c:formatCode>#,##0</c:formatCode>
                <c:ptCount val="5"/>
                <c:pt idx="1">
                  <c:v>23600</c:v>
                </c:pt>
                <c:pt idx="2">
                  <c:v>23512</c:v>
                </c:pt>
                <c:pt idx="3">
                  <c:v>24842</c:v>
                </c:pt>
                <c:pt idx="4">
                  <c:v>30572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6-4892-BFF1-6A5384341589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13.1'!$U$12:$Y$12</c:f>
              <c:numCache>
                <c:formatCode>#,##0</c:formatCode>
                <c:ptCount val="5"/>
                <c:pt idx="1">
                  <c:v>1415</c:v>
                </c:pt>
                <c:pt idx="2">
                  <c:v>1365</c:v>
                </c:pt>
                <c:pt idx="3">
                  <c:v>1448</c:v>
                </c:pt>
                <c:pt idx="4">
                  <c:v>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6-4892-BFF1-6A5384341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13.1'!$V$8:$Z$8</c:f>
              <c:numCache>
                <c:formatCode>#,##0</c:formatCode>
                <c:ptCount val="5"/>
                <c:pt idx="0">
                  <c:v>44797.32</c:v>
                </c:pt>
                <c:pt idx="1">
                  <c:v>47256</c:v>
                </c:pt>
                <c:pt idx="2">
                  <c:v>46871</c:v>
                </c:pt>
                <c:pt idx="3">
                  <c:v>42441.04</c:v>
                </c:pt>
                <c:pt idx="4">
                  <c:v>47954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8-4E51-9000-0E22923120E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8-4E51-9000-0E229231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13.10'!$V$8:$Z$8</c:f>
              <c:numCache>
                <c:formatCode>#,##0</c:formatCode>
                <c:ptCount val="5"/>
                <c:pt idx="0">
                  <c:v>19084</c:v>
                </c:pt>
                <c:pt idx="1">
                  <c:v>19499.810000000001</c:v>
                </c:pt>
                <c:pt idx="2">
                  <c:v>19986.41</c:v>
                </c:pt>
                <c:pt idx="3">
                  <c:v>20015</c:v>
                </c:pt>
                <c:pt idx="4">
                  <c:v>21014.94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0-4E6E-B702-577742B215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0-4E6E-B702-577742B2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13.11'!$U$4:$Y$4</c:f>
              <c:numCache>
                <c:formatCode>#,##0</c:formatCode>
                <c:ptCount val="5"/>
                <c:pt idx="1">
                  <c:v>33174</c:v>
                </c:pt>
                <c:pt idx="2">
                  <c:v>32734</c:v>
                </c:pt>
                <c:pt idx="3">
                  <c:v>34256</c:v>
                </c:pt>
                <c:pt idx="4">
                  <c:v>35284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6-405E-8582-2E7D618A85FE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13.11'!$U$7:$Y$7</c:f>
              <c:numCache>
                <c:formatCode>#,##0</c:formatCode>
                <c:ptCount val="5"/>
                <c:pt idx="1">
                  <c:v>21927</c:v>
                </c:pt>
                <c:pt idx="2">
                  <c:v>22019</c:v>
                </c:pt>
                <c:pt idx="3">
                  <c:v>23008</c:v>
                </c:pt>
                <c:pt idx="4">
                  <c:v>23545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6-405E-8582-2E7D618A85FE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13.11'!$U$11:$Y$11</c:f>
              <c:numCache>
                <c:formatCode>#,##0</c:formatCode>
                <c:ptCount val="5"/>
                <c:pt idx="1">
                  <c:v>31605</c:v>
                </c:pt>
                <c:pt idx="2">
                  <c:v>31098</c:v>
                </c:pt>
                <c:pt idx="3">
                  <c:v>32625</c:v>
                </c:pt>
                <c:pt idx="4">
                  <c:v>33605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6-405E-8582-2E7D618A85FE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13.11'!$U$12:$Y$12</c:f>
              <c:numCache>
                <c:formatCode>#,##0</c:formatCode>
                <c:ptCount val="5"/>
                <c:pt idx="1">
                  <c:v>1567</c:v>
                </c:pt>
                <c:pt idx="2">
                  <c:v>1636</c:v>
                </c:pt>
                <c:pt idx="3">
                  <c:v>1631</c:v>
                </c:pt>
                <c:pt idx="4">
                  <c:v>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26-405E-8582-2E7D618A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1.2101210121012101E-2</c:v>
                </c:pt>
                <c:pt idx="1">
                  <c:v>1.9096781473019096E-2</c:v>
                </c:pt>
                <c:pt idx="2">
                  <c:v>3.6924205241036921E-2</c:v>
                </c:pt>
                <c:pt idx="3">
                  <c:v>1.1537051141011537E-2</c:v>
                </c:pt>
                <c:pt idx="4">
                  <c:v>0.10995458520210996</c:v>
                </c:pt>
                <c:pt idx="5">
                  <c:v>3.0351753124030351E-2</c:v>
                </c:pt>
                <c:pt idx="6">
                  <c:v>8.9221742687089226E-2</c:v>
                </c:pt>
                <c:pt idx="7">
                  <c:v>7.2861132267072859E-2</c:v>
                </c:pt>
                <c:pt idx="8">
                  <c:v>4.7756057657047754E-2</c:v>
                </c:pt>
                <c:pt idx="9">
                  <c:v>4.5414797890045416E-3</c:v>
                </c:pt>
                <c:pt idx="10">
                  <c:v>1.7009393247017009E-2</c:v>
                </c:pt>
                <c:pt idx="11">
                  <c:v>1.6304194522016303E-2</c:v>
                </c:pt>
                <c:pt idx="12">
                  <c:v>5.1620546670051622E-2</c:v>
                </c:pt>
                <c:pt idx="13">
                  <c:v>8.7783137288087787E-2</c:v>
                </c:pt>
                <c:pt idx="14">
                  <c:v>0.13796507855913798</c:v>
                </c:pt>
                <c:pt idx="15">
                  <c:v>7.2438013032072437E-2</c:v>
                </c:pt>
                <c:pt idx="16">
                  <c:v>0.10019463484810019</c:v>
                </c:pt>
                <c:pt idx="17">
                  <c:v>2.3525429466023526E-2</c:v>
                </c:pt>
                <c:pt idx="18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C-49A3-8423-8E54F387E91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C-49A3-8423-8E54F387E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13.11'!$Y$44:$Y$60</c:f>
              <c:numCache>
                <c:formatCode>#,##0</c:formatCode>
                <c:ptCount val="17"/>
                <c:pt idx="0">
                  <c:v>21</c:v>
                </c:pt>
                <c:pt idx="1">
                  <c:v>348</c:v>
                </c:pt>
                <c:pt idx="2">
                  <c:v>1102</c:v>
                </c:pt>
                <c:pt idx="3">
                  <c:v>2015</c:v>
                </c:pt>
                <c:pt idx="4">
                  <c:v>2771</c:v>
                </c:pt>
                <c:pt idx="5">
                  <c:v>2962</c:v>
                </c:pt>
                <c:pt idx="6">
                  <c:v>2444</c:v>
                </c:pt>
                <c:pt idx="7">
                  <c:v>2007</c:v>
                </c:pt>
                <c:pt idx="8">
                  <c:v>1758</c:v>
                </c:pt>
                <c:pt idx="9">
                  <c:v>1431</c:v>
                </c:pt>
                <c:pt idx="10">
                  <c:v>999</c:v>
                </c:pt>
                <c:pt idx="11">
                  <c:v>724</c:v>
                </c:pt>
                <c:pt idx="12">
                  <c:v>250</c:v>
                </c:pt>
                <c:pt idx="13">
                  <c:v>69</c:v>
                </c:pt>
                <c:pt idx="14">
                  <c:v>19</c:v>
                </c:pt>
                <c:pt idx="15">
                  <c:v>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A-426C-95D6-F2449DBBE508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13.11'!$Y$63:$Y$79</c:f>
              <c:numCache>
                <c:formatCode>#,##0</c:formatCode>
                <c:ptCount val="17"/>
                <c:pt idx="0">
                  <c:v>44</c:v>
                </c:pt>
                <c:pt idx="1">
                  <c:v>466</c:v>
                </c:pt>
                <c:pt idx="2">
                  <c:v>1186</c:v>
                </c:pt>
                <c:pt idx="3">
                  <c:v>1772</c:v>
                </c:pt>
                <c:pt idx="4">
                  <c:v>2484</c:v>
                </c:pt>
                <c:pt idx="5">
                  <c:v>2427</c:v>
                </c:pt>
                <c:pt idx="6">
                  <c:v>2006</c:v>
                </c:pt>
                <c:pt idx="7">
                  <c:v>1658</c:v>
                </c:pt>
                <c:pt idx="8">
                  <c:v>1484</c:v>
                </c:pt>
                <c:pt idx="9">
                  <c:v>1177</c:v>
                </c:pt>
                <c:pt idx="10">
                  <c:v>905</c:v>
                </c:pt>
                <c:pt idx="11">
                  <c:v>450</c:v>
                </c:pt>
                <c:pt idx="12">
                  <c:v>206</c:v>
                </c:pt>
                <c:pt idx="13">
                  <c:v>56</c:v>
                </c:pt>
                <c:pt idx="14">
                  <c:v>11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A-426C-95D6-F2449DBB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13.11'!$Y$83:$Y$90</c:f>
              <c:numCache>
                <c:formatCode>#,##0</c:formatCode>
                <c:ptCount val="8"/>
                <c:pt idx="0">
                  <c:v>1395</c:v>
                </c:pt>
                <c:pt idx="1">
                  <c:v>1016</c:v>
                </c:pt>
                <c:pt idx="2">
                  <c:v>3180</c:v>
                </c:pt>
                <c:pt idx="3">
                  <c:v>1639</c:v>
                </c:pt>
                <c:pt idx="4">
                  <c:v>616</c:v>
                </c:pt>
                <c:pt idx="5">
                  <c:v>454</c:v>
                </c:pt>
                <c:pt idx="6">
                  <c:v>1322</c:v>
                </c:pt>
                <c:pt idx="7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9-4735-A35E-393A35B78F2D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13.11'!$Y$93:$Y$100</c:f>
              <c:numCache>
                <c:formatCode>#,##0</c:formatCode>
                <c:ptCount val="8"/>
                <c:pt idx="0">
                  <c:v>1157</c:v>
                </c:pt>
                <c:pt idx="1">
                  <c:v>1718</c:v>
                </c:pt>
                <c:pt idx="2">
                  <c:v>410</c:v>
                </c:pt>
                <c:pt idx="3">
                  <c:v>1834</c:v>
                </c:pt>
                <c:pt idx="4">
                  <c:v>2674</c:v>
                </c:pt>
                <c:pt idx="5">
                  <c:v>1122</c:v>
                </c:pt>
                <c:pt idx="6">
                  <c:v>166</c:v>
                </c:pt>
                <c:pt idx="7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9-4735-A35E-393A35B78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13.11'!$U$8:$Y$8</c:f>
              <c:numCache>
                <c:formatCode>#,##0</c:formatCode>
                <c:ptCount val="5"/>
                <c:pt idx="1">
                  <c:v>55936</c:v>
                </c:pt>
                <c:pt idx="2">
                  <c:v>57425.2</c:v>
                </c:pt>
                <c:pt idx="3">
                  <c:v>55851.02</c:v>
                </c:pt>
                <c:pt idx="4">
                  <c:v>56741.34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3-4814-81F7-ADDE958D16E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3-4814-81F7-ADDE958D1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13.11'!$V$4:$Z$4</c:f>
              <c:numCache>
                <c:formatCode>#,##0</c:formatCode>
                <c:ptCount val="5"/>
                <c:pt idx="0">
                  <c:v>33174</c:v>
                </c:pt>
                <c:pt idx="1">
                  <c:v>32734</c:v>
                </c:pt>
                <c:pt idx="2">
                  <c:v>34256</c:v>
                </c:pt>
                <c:pt idx="3">
                  <c:v>35284</c:v>
                </c:pt>
                <c:pt idx="4">
                  <c:v>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E-4B9B-AE2D-2E64D661D5B8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13.11'!$V$7:$Z$7</c:f>
              <c:numCache>
                <c:formatCode>#,##0</c:formatCode>
                <c:ptCount val="5"/>
                <c:pt idx="0">
                  <c:v>21927</c:v>
                </c:pt>
                <c:pt idx="1">
                  <c:v>22019</c:v>
                </c:pt>
                <c:pt idx="2">
                  <c:v>23008</c:v>
                </c:pt>
                <c:pt idx="3">
                  <c:v>23545</c:v>
                </c:pt>
                <c:pt idx="4">
                  <c:v>23588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E-4B9B-AE2D-2E64D661D5B8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13.11'!$V$11:$Z$11</c:f>
              <c:numCache>
                <c:formatCode>#,##0</c:formatCode>
                <c:ptCount val="5"/>
                <c:pt idx="0">
                  <c:v>31605</c:v>
                </c:pt>
                <c:pt idx="1">
                  <c:v>31098</c:v>
                </c:pt>
                <c:pt idx="2">
                  <c:v>32625</c:v>
                </c:pt>
                <c:pt idx="3">
                  <c:v>33605</c:v>
                </c:pt>
                <c:pt idx="4">
                  <c:v>33656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E-4B9B-AE2D-2E64D661D5B8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13.11'!$V$12:$Z$12</c:f>
              <c:numCache>
                <c:formatCode>#,##0</c:formatCode>
                <c:ptCount val="5"/>
                <c:pt idx="0">
                  <c:v>1567</c:v>
                </c:pt>
                <c:pt idx="1">
                  <c:v>1636</c:v>
                </c:pt>
                <c:pt idx="2">
                  <c:v>1631</c:v>
                </c:pt>
                <c:pt idx="3">
                  <c:v>1677</c:v>
                </c:pt>
                <c:pt idx="4">
                  <c:v>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DE-4B9B-AE2D-2E64D661D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1.2101210121012101E-2</c:v>
                </c:pt>
                <c:pt idx="1">
                  <c:v>1.9096781473019096E-2</c:v>
                </c:pt>
                <c:pt idx="2">
                  <c:v>3.6924205241036921E-2</c:v>
                </c:pt>
                <c:pt idx="3">
                  <c:v>1.1537051141011537E-2</c:v>
                </c:pt>
                <c:pt idx="4">
                  <c:v>0.10995458520210996</c:v>
                </c:pt>
                <c:pt idx="5">
                  <c:v>3.0351753124030351E-2</c:v>
                </c:pt>
                <c:pt idx="6">
                  <c:v>8.9221742687089226E-2</c:v>
                </c:pt>
                <c:pt idx="7">
                  <c:v>7.2861132267072859E-2</c:v>
                </c:pt>
                <c:pt idx="8">
                  <c:v>4.7756057657047754E-2</c:v>
                </c:pt>
                <c:pt idx="9">
                  <c:v>4.5414797890045416E-3</c:v>
                </c:pt>
                <c:pt idx="10">
                  <c:v>1.7009393247017009E-2</c:v>
                </c:pt>
                <c:pt idx="11">
                  <c:v>1.6304194522016303E-2</c:v>
                </c:pt>
                <c:pt idx="12">
                  <c:v>5.1620546670051622E-2</c:v>
                </c:pt>
                <c:pt idx="13">
                  <c:v>8.7783137288087787E-2</c:v>
                </c:pt>
                <c:pt idx="14">
                  <c:v>0.13796507855913798</c:v>
                </c:pt>
                <c:pt idx="15">
                  <c:v>7.2438013032072437E-2</c:v>
                </c:pt>
                <c:pt idx="16">
                  <c:v>0.10019463484810019</c:v>
                </c:pt>
                <c:pt idx="17">
                  <c:v>2.3525429466023526E-2</c:v>
                </c:pt>
                <c:pt idx="18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3-4CE6-93D9-A0407821972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3-4CE6-93D9-A0407821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13.11'!$Z$44:$Z$60</c:f>
              <c:numCache>
                <c:formatCode>#,##0</c:formatCode>
                <c:ptCount val="17"/>
                <c:pt idx="0">
                  <c:v>23</c:v>
                </c:pt>
                <c:pt idx="1">
                  <c:v>362</c:v>
                </c:pt>
                <c:pt idx="2">
                  <c:v>921</c:v>
                </c:pt>
                <c:pt idx="3">
                  <c:v>1962</c:v>
                </c:pt>
                <c:pt idx="4">
                  <c:v>2733</c:v>
                </c:pt>
                <c:pt idx="5">
                  <c:v>2967</c:v>
                </c:pt>
                <c:pt idx="6">
                  <c:v>2417</c:v>
                </c:pt>
                <c:pt idx="7">
                  <c:v>2018</c:v>
                </c:pt>
                <c:pt idx="8">
                  <c:v>1817</c:v>
                </c:pt>
                <c:pt idx="9">
                  <c:v>1468</c:v>
                </c:pt>
                <c:pt idx="10">
                  <c:v>1038</c:v>
                </c:pt>
                <c:pt idx="11">
                  <c:v>715</c:v>
                </c:pt>
                <c:pt idx="12">
                  <c:v>281</c:v>
                </c:pt>
                <c:pt idx="13">
                  <c:v>88</c:v>
                </c:pt>
                <c:pt idx="14">
                  <c:v>29</c:v>
                </c:pt>
                <c:pt idx="15">
                  <c:v>4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F-46B8-921B-4DCF255E9C65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13.11'!$Z$63:$Z$79</c:f>
              <c:numCache>
                <c:formatCode>#,##0</c:formatCode>
                <c:ptCount val="17"/>
                <c:pt idx="0">
                  <c:v>55</c:v>
                </c:pt>
                <c:pt idx="1">
                  <c:v>459</c:v>
                </c:pt>
                <c:pt idx="2">
                  <c:v>1063</c:v>
                </c:pt>
                <c:pt idx="3">
                  <c:v>1764</c:v>
                </c:pt>
                <c:pt idx="4">
                  <c:v>2572</c:v>
                </c:pt>
                <c:pt idx="5">
                  <c:v>2343</c:v>
                </c:pt>
                <c:pt idx="6">
                  <c:v>2131</c:v>
                </c:pt>
                <c:pt idx="7">
                  <c:v>1730</c:v>
                </c:pt>
                <c:pt idx="8">
                  <c:v>1525</c:v>
                </c:pt>
                <c:pt idx="9">
                  <c:v>1171</c:v>
                </c:pt>
                <c:pt idx="10">
                  <c:v>971</c:v>
                </c:pt>
                <c:pt idx="11">
                  <c:v>498</c:v>
                </c:pt>
                <c:pt idx="12">
                  <c:v>208</c:v>
                </c:pt>
                <c:pt idx="13">
                  <c:v>67</c:v>
                </c:pt>
                <c:pt idx="14">
                  <c:v>16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F-46B8-921B-4DCF255E9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13.11'!$Z$83:$Z$90</c:f>
              <c:numCache>
                <c:formatCode>#,##0</c:formatCode>
                <c:ptCount val="8"/>
                <c:pt idx="0">
                  <c:v>1449</c:v>
                </c:pt>
                <c:pt idx="1">
                  <c:v>1033</c:v>
                </c:pt>
                <c:pt idx="2">
                  <c:v>3085</c:v>
                </c:pt>
                <c:pt idx="3">
                  <c:v>1691</c:v>
                </c:pt>
                <c:pt idx="4">
                  <c:v>638</c:v>
                </c:pt>
                <c:pt idx="5">
                  <c:v>480</c:v>
                </c:pt>
                <c:pt idx="6">
                  <c:v>1324</c:v>
                </c:pt>
                <c:pt idx="7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5-45E8-A435-51DB65C71E11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13.11'!$Z$93:$Z$100</c:f>
              <c:numCache>
                <c:formatCode>#,##0</c:formatCode>
                <c:ptCount val="8"/>
                <c:pt idx="0">
                  <c:v>1220</c:v>
                </c:pt>
                <c:pt idx="1">
                  <c:v>1814</c:v>
                </c:pt>
                <c:pt idx="2">
                  <c:v>434</c:v>
                </c:pt>
                <c:pt idx="3">
                  <c:v>1958</c:v>
                </c:pt>
                <c:pt idx="4">
                  <c:v>2699</c:v>
                </c:pt>
                <c:pt idx="5">
                  <c:v>1117</c:v>
                </c:pt>
                <c:pt idx="6">
                  <c:v>175</c:v>
                </c:pt>
                <c:pt idx="7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5-45E8-A435-51DB65C71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13.2'!$U$4:$Y$4</c:f>
              <c:numCache>
                <c:formatCode>#,##0</c:formatCode>
                <c:ptCount val="5"/>
                <c:pt idx="1">
                  <c:v>2368</c:v>
                </c:pt>
                <c:pt idx="2">
                  <c:v>2294</c:v>
                </c:pt>
                <c:pt idx="3">
                  <c:v>2730</c:v>
                </c:pt>
                <c:pt idx="4">
                  <c:v>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C-43AD-8B53-9759364B42C5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13.2'!$U$7:$Y$7</c:f>
              <c:numCache>
                <c:formatCode>#,##0</c:formatCode>
                <c:ptCount val="5"/>
                <c:pt idx="1">
                  <c:v>1585</c:v>
                </c:pt>
                <c:pt idx="2">
                  <c:v>1513</c:v>
                </c:pt>
                <c:pt idx="3">
                  <c:v>1800</c:v>
                </c:pt>
                <c:pt idx="4">
                  <c:v>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C-43AD-8B53-9759364B42C5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13.2'!$U$11:$Y$11</c:f>
              <c:numCache>
                <c:formatCode>#,##0</c:formatCode>
                <c:ptCount val="5"/>
                <c:pt idx="1">
                  <c:v>2269</c:v>
                </c:pt>
                <c:pt idx="2">
                  <c:v>2216</c:v>
                </c:pt>
                <c:pt idx="3">
                  <c:v>2639</c:v>
                </c:pt>
                <c:pt idx="4">
                  <c:v>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C-43AD-8B53-9759364B42C5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13.2'!$U$12:$Y$12</c:f>
              <c:numCache>
                <c:formatCode>#,##0</c:formatCode>
                <c:ptCount val="5"/>
                <c:pt idx="1">
                  <c:v>96</c:v>
                </c:pt>
                <c:pt idx="2">
                  <c:v>84</c:v>
                </c:pt>
                <c:pt idx="3">
                  <c:v>91</c:v>
                </c:pt>
                <c:pt idx="4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7C-43AD-8B53-9759364B4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13.11'!$V$8:$Z$8</c:f>
              <c:numCache>
                <c:formatCode>#,##0</c:formatCode>
                <c:ptCount val="5"/>
                <c:pt idx="0">
                  <c:v>55936</c:v>
                </c:pt>
                <c:pt idx="1">
                  <c:v>57425.2</c:v>
                </c:pt>
                <c:pt idx="2">
                  <c:v>55851.02</c:v>
                </c:pt>
                <c:pt idx="3">
                  <c:v>56741.34</c:v>
                </c:pt>
                <c:pt idx="4">
                  <c:v>56464.44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38A-A22E-16406C8B44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38A-A22E-16406C8B4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13.12'!$U$4:$Y$4</c:f>
              <c:numCache>
                <c:formatCode>#,##0</c:formatCode>
                <c:ptCount val="5"/>
                <c:pt idx="1">
                  <c:v>712</c:v>
                </c:pt>
                <c:pt idx="2">
                  <c:v>816</c:v>
                </c:pt>
                <c:pt idx="3">
                  <c:v>995</c:v>
                </c:pt>
                <c:pt idx="4">
                  <c:v>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0-466C-B647-A4FE4DE9945A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13.12'!$U$7:$Y$7</c:f>
              <c:numCache>
                <c:formatCode>#,##0</c:formatCode>
                <c:ptCount val="5"/>
                <c:pt idx="1">
                  <c:v>492</c:v>
                </c:pt>
                <c:pt idx="2">
                  <c:v>567</c:v>
                </c:pt>
                <c:pt idx="3">
                  <c:v>639</c:v>
                </c:pt>
                <c:pt idx="4">
                  <c:v>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0-466C-B647-A4FE4DE9945A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13.12'!$U$11:$Y$11</c:f>
              <c:numCache>
                <c:formatCode>#,##0</c:formatCode>
                <c:ptCount val="5"/>
                <c:pt idx="1">
                  <c:v>682</c:v>
                </c:pt>
                <c:pt idx="2">
                  <c:v>774</c:v>
                </c:pt>
                <c:pt idx="3">
                  <c:v>948</c:v>
                </c:pt>
                <c:pt idx="4">
                  <c:v>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20-466C-B647-A4FE4DE9945A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13.12'!$U$12:$Y$12</c:f>
              <c:numCache>
                <c:formatCode>#,##0</c:formatCode>
                <c:ptCount val="5"/>
                <c:pt idx="1">
                  <c:v>33</c:v>
                </c:pt>
                <c:pt idx="2">
                  <c:v>35</c:v>
                </c:pt>
                <c:pt idx="3">
                  <c:v>47</c:v>
                </c:pt>
                <c:pt idx="4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20-466C-B647-A4FE4DE99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8.2343626286619162E-2</c:v>
                </c:pt>
                <c:pt idx="1">
                  <c:v>1.66270783847981E-2</c:v>
                </c:pt>
                <c:pt idx="2">
                  <c:v>1.1876484560570071E-2</c:v>
                </c:pt>
                <c:pt idx="3">
                  <c:v>0</c:v>
                </c:pt>
                <c:pt idx="4">
                  <c:v>4.2755344418052253E-2</c:v>
                </c:pt>
                <c:pt idx="5">
                  <c:v>5.5423594615993665E-3</c:v>
                </c:pt>
                <c:pt idx="6">
                  <c:v>9.9762470308788598E-2</c:v>
                </c:pt>
                <c:pt idx="7">
                  <c:v>5.7007125890736345E-2</c:v>
                </c:pt>
                <c:pt idx="8">
                  <c:v>2.0585906571654791E-2</c:v>
                </c:pt>
                <c:pt idx="9">
                  <c:v>0</c:v>
                </c:pt>
                <c:pt idx="10">
                  <c:v>6.3341250989707044E-3</c:v>
                </c:pt>
                <c:pt idx="11">
                  <c:v>7.1258907363420431E-3</c:v>
                </c:pt>
                <c:pt idx="12">
                  <c:v>1.5043547110055424E-2</c:v>
                </c:pt>
                <c:pt idx="13">
                  <c:v>3.800475059382423E-2</c:v>
                </c:pt>
                <c:pt idx="14">
                  <c:v>0.19398258115597783</c:v>
                </c:pt>
                <c:pt idx="15">
                  <c:v>0.15043547110055425</c:v>
                </c:pt>
                <c:pt idx="16">
                  <c:v>6.1757719714964368E-2</c:v>
                </c:pt>
                <c:pt idx="17">
                  <c:v>2.1377672209026127E-2</c:v>
                </c:pt>
                <c:pt idx="18">
                  <c:v>0.14172604908946951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F-44E1-B50C-703EF7516FE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F-44E1-B50C-703EF751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13.12'!$Y$44:$Y$60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54</c:v>
                </c:pt>
                <c:pt idx="3">
                  <c:v>109</c:v>
                </c:pt>
                <c:pt idx="4">
                  <c:v>157</c:v>
                </c:pt>
                <c:pt idx="5">
                  <c:v>109</c:v>
                </c:pt>
                <c:pt idx="6">
                  <c:v>68</c:v>
                </c:pt>
                <c:pt idx="7">
                  <c:v>71</c:v>
                </c:pt>
                <c:pt idx="8">
                  <c:v>71</c:v>
                </c:pt>
                <c:pt idx="9">
                  <c:v>75</c:v>
                </c:pt>
                <c:pt idx="10">
                  <c:v>59</c:v>
                </c:pt>
                <c:pt idx="11">
                  <c:v>42</c:v>
                </c:pt>
                <c:pt idx="12">
                  <c:v>24</c:v>
                </c:pt>
                <c:pt idx="13">
                  <c:v>11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E-4B30-BA70-1DA647DB3B1C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13.12'!$Y$63:$Y$79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47</c:v>
                </c:pt>
                <c:pt idx="3">
                  <c:v>87</c:v>
                </c:pt>
                <c:pt idx="4">
                  <c:v>153</c:v>
                </c:pt>
                <c:pt idx="5">
                  <c:v>78</c:v>
                </c:pt>
                <c:pt idx="6">
                  <c:v>84</c:v>
                </c:pt>
                <c:pt idx="7">
                  <c:v>56</c:v>
                </c:pt>
                <c:pt idx="8">
                  <c:v>70</c:v>
                </c:pt>
                <c:pt idx="9">
                  <c:v>72</c:v>
                </c:pt>
                <c:pt idx="10">
                  <c:v>69</c:v>
                </c:pt>
                <c:pt idx="11">
                  <c:v>32</c:v>
                </c:pt>
                <c:pt idx="12">
                  <c:v>18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E-4B30-BA70-1DA647DB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13.12'!$Y$83:$Y$90</c:f>
              <c:numCache>
                <c:formatCode>#,##0</c:formatCode>
                <c:ptCount val="8"/>
                <c:pt idx="0">
                  <c:v>36</c:v>
                </c:pt>
                <c:pt idx="1">
                  <c:v>54</c:v>
                </c:pt>
                <c:pt idx="2">
                  <c:v>61</c:v>
                </c:pt>
                <c:pt idx="3">
                  <c:v>87</c:v>
                </c:pt>
                <c:pt idx="4">
                  <c:v>12</c:v>
                </c:pt>
                <c:pt idx="5">
                  <c:v>7</c:v>
                </c:pt>
                <c:pt idx="6">
                  <c:v>45</c:v>
                </c:pt>
                <c:pt idx="7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F-4EC0-A5E1-388565F3BD68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13.12'!$Y$93:$Y$100</c:f>
              <c:numCache>
                <c:formatCode>#,##0</c:formatCode>
                <c:ptCount val="8"/>
                <c:pt idx="0">
                  <c:v>38</c:v>
                </c:pt>
                <c:pt idx="1">
                  <c:v>72</c:v>
                </c:pt>
                <c:pt idx="2">
                  <c:v>13</c:v>
                </c:pt>
                <c:pt idx="3">
                  <c:v>145</c:v>
                </c:pt>
                <c:pt idx="4">
                  <c:v>54</c:v>
                </c:pt>
                <c:pt idx="5">
                  <c:v>21</c:v>
                </c:pt>
                <c:pt idx="6">
                  <c:v>9</c:v>
                </c:pt>
                <c:pt idx="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F-4EC0-A5E1-388565F3B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13.12'!$U$8:$Y$8</c:f>
              <c:numCache>
                <c:formatCode>#,##0</c:formatCode>
                <c:ptCount val="5"/>
                <c:pt idx="1">
                  <c:v>27994.31</c:v>
                </c:pt>
                <c:pt idx="2">
                  <c:v>33597.5</c:v>
                </c:pt>
                <c:pt idx="3">
                  <c:v>32081.75</c:v>
                </c:pt>
                <c:pt idx="4">
                  <c:v>29277.200000000001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E-4C58-BDC1-8E07A1818D6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E-4C58-BDC1-8E07A181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13.12'!$V$4:$Z$4</c:f>
              <c:numCache>
                <c:formatCode>#,##0</c:formatCode>
                <c:ptCount val="5"/>
                <c:pt idx="0">
                  <c:v>712</c:v>
                </c:pt>
                <c:pt idx="1">
                  <c:v>816</c:v>
                </c:pt>
                <c:pt idx="2">
                  <c:v>995</c:v>
                </c:pt>
                <c:pt idx="3">
                  <c:v>1639</c:v>
                </c:pt>
                <c:pt idx="4">
                  <c:v>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1-416E-A935-1B21051B4BD9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13.12'!$V$7:$Z$7</c:f>
              <c:numCache>
                <c:formatCode>#,##0</c:formatCode>
                <c:ptCount val="5"/>
                <c:pt idx="0">
                  <c:v>492</c:v>
                </c:pt>
                <c:pt idx="1">
                  <c:v>567</c:v>
                </c:pt>
                <c:pt idx="2">
                  <c:v>639</c:v>
                </c:pt>
                <c:pt idx="3">
                  <c:v>1099</c:v>
                </c:pt>
                <c:pt idx="4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1-416E-A935-1B21051B4BD9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13.12'!$V$11:$Z$11</c:f>
              <c:numCache>
                <c:formatCode>#,##0</c:formatCode>
                <c:ptCount val="5"/>
                <c:pt idx="0">
                  <c:v>682</c:v>
                </c:pt>
                <c:pt idx="1">
                  <c:v>774</c:v>
                </c:pt>
                <c:pt idx="2">
                  <c:v>948</c:v>
                </c:pt>
                <c:pt idx="3">
                  <c:v>1546</c:v>
                </c:pt>
                <c:pt idx="4">
                  <c:v>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1-416E-A935-1B21051B4BD9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13.12'!$V$12:$Z$12</c:f>
              <c:numCache>
                <c:formatCode>#,##0</c:formatCode>
                <c:ptCount val="5"/>
                <c:pt idx="0">
                  <c:v>33</c:v>
                </c:pt>
                <c:pt idx="1">
                  <c:v>35</c:v>
                </c:pt>
                <c:pt idx="2">
                  <c:v>47</c:v>
                </c:pt>
                <c:pt idx="3">
                  <c:v>88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01-416E-A935-1B21051B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8.2343626286619162E-2</c:v>
                </c:pt>
                <c:pt idx="1">
                  <c:v>1.66270783847981E-2</c:v>
                </c:pt>
                <c:pt idx="2">
                  <c:v>1.1876484560570071E-2</c:v>
                </c:pt>
                <c:pt idx="3">
                  <c:v>0</c:v>
                </c:pt>
                <c:pt idx="4">
                  <c:v>4.2755344418052253E-2</c:v>
                </c:pt>
                <c:pt idx="5">
                  <c:v>5.5423594615993665E-3</c:v>
                </c:pt>
                <c:pt idx="6">
                  <c:v>9.9762470308788598E-2</c:v>
                </c:pt>
                <c:pt idx="7">
                  <c:v>5.7007125890736345E-2</c:v>
                </c:pt>
                <c:pt idx="8">
                  <c:v>2.0585906571654791E-2</c:v>
                </c:pt>
                <c:pt idx="9">
                  <c:v>0</c:v>
                </c:pt>
                <c:pt idx="10">
                  <c:v>6.3341250989707044E-3</c:v>
                </c:pt>
                <c:pt idx="11">
                  <c:v>7.1258907363420431E-3</c:v>
                </c:pt>
                <c:pt idx="12">
                  <c:v>1.5043547110055424E-2</c:v>
                </c:pt>
                <c:pt idx="13">
                  <c:v>3.800475059382423E-2</c:v>
                </c:pt>
                <c:pt idx="14">
                  <c:v>0.19398258115597783</c:v>
                </c:pt>
                <c:pt idx="15">
                  <c:v>0.15043547110055425</c:v>
                </c:pt>
                <c:pt idx="16">
                  <c:v>6.1757719714964368E-2</c:v>
                </c:pt>
                <c:pt idx="17">
                  <c:v>2.1377672209026127E-2</c:v>
                </c:pt>
                <c:pt idx="18">
                  <c:v>0.14172604908946951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8-4852-B1F0-7F4A7F17EBA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8-4852-B1F0-7F4A7F17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25</c:v>
                </c:pt>
                <c:pt idx="3">
                  <c:v>64</c:v>
                </c:pt>
                <c:pt idx="4">
                  <c:v>130</c:v>
                </c:pt>
                <c:pt idx="5">
                  <c:v>94</c:v>
                </c:pt>
                <c:pt idx="6">
                  <c:v>69</c:v>
                </c:pt>
                <c:pt idx="7">
                  <c:v>37</c:v>
                </c:pt>
                <c:pt idx="8">
                  <c:v>58</c:v>
                </c:pt>
                <c:pt idx="9">
                  <c:v>55</c:v>
                </c:pt>
                <c:pt idx="10">
                  <c:v>40</c:v>
                </c:pt>
                <c:pt idx="11">
                  <c:v>32</c:v>
                </c:pt>
                <c:pt idx="12">
                  <c:v>21</c:v>
                </c:pt>
                <c:pt idx="13">
                  <c:v>11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C-4359-A3B3-15417805BC3E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13.12'!$Z$63:$Z$79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23</c:v>
                </c:pt>
                <c:pt idx="3">
                  <c:v>75</c:v>
                </c:pt>
                <c:pt idx="4">
                  <c:v>105</c:v>
                </c:pt>
                <c:pt idx="5">
                  <c:v>69</c:v>
                </c:pt>
                <c:pt idx="6">
                  <c:v>61</c:v>
                </c:pt>
                <c:pt idx="7">
                  <c:v>48</c:v>
                </c:pt>
                <c:pt idx="8">
                  <c:v>59</c:v>
                </c:pt>
                <c:pt idx="9">
                  <c:v>66</c:v>
                </c:pt>
                <c:pt idx="10">
                  <c:v>41</c:v>
                </c:pt>
                <c:pt idx="11">
                  <c:v>39</c:v>
                </c:pt>
                <c:pt idx="12">
                  <c:v>8</c:v>
                </c:pt>
                <c:pt idx="13">
                  <c:v>10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C-4359-A3B3-15417805B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13.12'!$Z$83:$Z$90</c:f>
              <c:numCache>
                <c:formatCode>#,##0</c:formatCode>
                <c:ptCount val="8"/>
                <c:pt idx="0">
                  <c:v>30</c:v>
                </c:pt>
                <c:pt idx="1">
                  <c:v>45</c:v>
                </c:pt>
                <c:pt idx="2">
                  <c:v>51</c:v>
                </c:pt>
                <c:pt idx="3">
                  <c:v>93</c:v>
                </c:pt>
                <c:pt idx="4">
                  <c:v>15</c:v>
                </c:pt>
                <c:pt idx="5">
                  <c:v>14</c:v>
                </c:pt>
                <c:pt idx="6">
                  <c:v>38</c:v>
                </c:pt>
                <c:pt idx="7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C-43BA-9EB2-DDCF548CEA8E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13.12'!$Z$93:$Z$100</c:f>
              <c:numCache>
                <c:formatCode>#,##0</c:formatCode>
                <c:ptCount val="8"/>
                <c:pt idx="0">
                  <c:v>22</c:v>
                </c:pt>
                <c:pt idx="1">
                  <c:v>76</c:v>
                </c:pt>
                <c:pt idx="2">
                  <c:v>14</c:v>
                </c:pt>
                <c:pt idx="3">
                  <c:v>121</c:v>
                </c:pt>
                <c:pt idx="4">
                  <c:v>52</c:v>
                </c:pt>
                <c:pt idx="5">
                  <c:v>22</c:v>
                </c:pt>
                <c:pt idx="6">
                  <c:v>6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C-43BA-9EB2-DDCF548CE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4.0595399188092018E-2</c:v>
                </c:pt>
                <c:pt idx="1">
                  <c:v>1.0825439783491205E-2</c:v>
                </c:pt>
                <c:pt idx="2">
                  <c:v>1.0148849797023005E-2</c:v>
                </c:pt>
                <c:pt idx="3">
                  <c:v>8.119079837618403E-3</c:v>
                </c:pt>
                <c:pt idx="4">
                  <c:v>7.5101488497970229E-2</c:v>
                </c:pt>
                <c:pt idx="5">
                  <c:v>2.1312584573748308E-2</c:v>
                </c:pt>
                <c:pt idx="6">
                  <c:v>7.3410013531799725E-2</c:v>
                </c:pt>
                <c:pt idx="7">
                  <c:v>7.5439783491204324E-2</c:v>
                </c:pt>
                <c:pt idx="8">
                  <c:v>1.6238159675236806E-2</c:v>
                </c:pt>
                <c:pt idx="9">
                  <c:v>1.3531799729364006E-3</c:v>
                </c:pt>
                <c:pt idx="10">
                  <c:v>6.4276048714479025E-3</c:v>
                </c:pt>
                <c:pt idx="11">
                  <c:v>1.4546684709066306E-2</c:v>
                </c:pt>
                <c:pt idx="12">
                  <c:v>2.097428958051421E-2</c:v>
                </c:pt>
                <c:pt idx="13">
                  <c:v>3.6874154262516917E-2</c:v>
                </c:pt>
                <c:pt idx="14">
                  <c:v>0.16136671177266576</c:v>
                </c:pt>
                <c:pt idx="15">
                  <c:v>0.14174560216508797</c:v>
                </c:pt>
                <c:pt idx="16">
                  <c:v>0.21549391069012178</c:v>
                </c:pt>
                <c:pt idx="17">
                  <c:v>6.4276048714479025E-3</c:v>
                </c:pt>
                <c:pt idx="18">
                  <c:v>3.2814614343707714E-2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B-41A0-B981-97C8DA322BF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B-41A0-B981-97C8DA32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13.12'!$V$8:$Z$8</c:f>
              <c:numCache>
                <c:formatCode>#,##0</c:formatCode>
                <c:ptCount val="5"/>
                <c:pt idx="0">
                  <c:v>27994.31</c:v>
                </c:pt>
                <c:pt idx="1">
                  <c:v>33597.5</c:v>
                </c:pt>
                <c:pt idx="2">
                  <c:v>32081.75</c:v>
                </c:pt>
                <c:pt idx="3">
                  <c:v>29277.200000000001</c:v>
                </c:pt>
                <c:pt idx="4">
                  <c:v>31482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8-4E40-A4C9-AC2D672913F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8-4E40-A4C9-AC2D6729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13.13'!$U$4:$Y$4</c:f>
              <c:numCache>
                <c:formatCode>#,##0</c:formatCode>
                <c:ptCount val="5"/>
                <c:pt idx="1">
                  <c:v>488</c:v>
                </c:pt>
                <c:pt idx="2">
                  <c:v>296</c:v>
                </c:pt>
                <c:pt idx="3">
                  <c:v>327</c:v>
                </c:pt>
                <c:pt idx="4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2-415F-88FC-991F5796ADA5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13.13'!$U$7:$Y$7</c:f>
              <c:numCache>
                <c:formatCode>#,##0</c:formatCode>
                <c:ptCount val="5"/>
                <c:pt idx="1">
                  <c:v>364</c:v>
                </c:pt>
                <c:pt idx="2">
                  <c:v>218</c:v>
                </c:pt>
                <c:pt idx="3">
                  <c:v>242</c:v>
                </c:pt>
                <c:pt idx="4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2-415F-88FC-991F5796ADA5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13.13'!$U$11:$Y$11</c:f>
              <c:numCache>
                <c:formatCode>#,##0</c:formatCode>
                <c:ptCount val="5"/>
                <c:pt idx="1">
                  <c:v>485</c:v>
                </c:pt>
                <c:pt idx="2">
                  <c:v>297</c:v>
                </c:pt>
                <c:pt idx="3">
                  <c:v>325</c:v>
                </c:pt>
                <c:pt idx="4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2-415F-88FC-991F5796ADA5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13.13'!$U$12:$Y$12</c:f>
              <c:numCache>
                <c:formatCode>#,##0</c:formatCode>
                <c:ptCount val="5"/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C2-415F-88FC-991F5796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6.6666666666666666E-2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2.0833333333333332E-2</c:v>
                </c:pt>
                <c:pt idx="5">
                  <c:v>0</c:v>
                </c:pt>
                <c:pt idx="6">
                  <c:v>4.8611111111111112E-2</c:v>
                </c:pt>
                <c:pt idx="7">
                  <c:v>4.027777777777778E-2</c:v>
                </c:pt>
                <c:pt idx="8">
                  <c:v>4.1666666666666666E-3</c:v>
                </c:pt>
                <c:pt idx="9">
                  <c:v>1.3888888888888888E-2</c:v>
                </c:pt>
                <c:pt idx="10">
                  <c:v>6.9444444444444441E-3</c:v>
                </c:pt>
                <c:pt idx="11">
                  <c:v>0</c:v>
                </c:pt>
                <c:pt idx="12">
                  <c:v>6.9444444444444441E-3</c:v>
                </c:pt>
                <c:pt idx="13">
                  <c:v>2.0833333333333332E-2</c:v>
                </c:pt>
                <c:pt idx="14">
                  <c:v>0.22361111111111112</c:v>
                </c:pt>
                <c:pt idx="15">
                  <c:v>0.22500000000000001</c:v>
                </c:pt>
                <c:pt idx="16">
                  <c:v>0.12638888888888888</c:v>
                </c:pt>
                <c:pt idx="17">
                  <c:v>2.0833333333333332E-2</c:v>
                </c:pt>
                <c:pt idx="1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1-47F2-A053-6ADAA13A9E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1-47F2-A053-6ADAA13A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21</c:v>
                </c:pt>
                <c:pt idx="4">
                  <c:v>35</c:v>
                </c:pt>
                <c:pt idx="5">
                  <c:v>59</c:v>
                </c:pt>
                <c:pt idx="6">
                  <c:v>35</c:v>
                </c:pt>
                <c:pt idx="7">
                  <c:v>31</c:v>
                </c:pt>
                <c:pt idx="8">
                  <c:v>26</c:v>
                </c:pt>
                <c:pt idx="9">
                  <c:v>20</c:v>
                </c:pt>
                <c:pt idx="10">
                  <c:v>15</c:v>
                </c:pt>
                <c:pt idx="11">
                  <c:v>18</c:v>
                </c:pt>
                <c:pt idx="12">
                  <c:v>5</c:v>
                </c:pt>
                <c:pt idx="13">
                  <c:v>0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1-4288-823B-95AA3E10B15E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13.13'!$Y$63:$Y$79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19</c:v>
                </c:pt>
                <c:pt idx="3">
                  <c:v>30</c:v>
                </c:pt>
                <c:pt idx="4">
                  <c:v>34</c:v>
                </c:pt>
                <c:pt idx="5">
                  <c:v>22</c:v>
                </c:pt>
                <c:pt idx="6">
                  <c:v>36</c:v>
                </c:pt>
                <c:pt idx="7">
                  <c:v>23</c:v>
                </c:pt>
                <c:pt idx="8">
                  <c:v>26</c:v>
                </c:pt>
                <c:pt idx="9">
                  <c:v>31</c:v>
                </c:pt>
                <c:pt idx="10">
                  <c:v>20</c:v>
                </c:pt>
                <c:pt idx="11">
                  <c:v>9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1-4288-823B-95AA3E10B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13.13'!$Y$83:$Y$90</c:f>
              <c:numCache>
                <c:formatCode>#,##0</c:formatCode>
                <c:ptCount val="8"/>
                <c:pt idx="0">
                  <c:v>13</c:v>
                </c:pt>
                <c:pt idx="1">
                  <c:v>26</c:v>
                </c:pt>
                <c:pt idx="2">
                  <c:v>29</c:v>
                </c:pt>
                <c:pt idx="3">
                  <c:v>36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2-424D-9E43-EEF0D528D6B5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13.13'!$Y$93:$Y$100</c:f>
              <c:numCache>
                <c:formatCode>#,##0</c:formatCode>
                <c:ptCount val="8"/>
                <c:pt idx="0">
                  <c:v>5</c:v>
                </c:pt>
                <c:pt idx="1">
                  <c:v>26</c:v>
                </c:pt>
                <c:pt idx="2">
                  <c:v>0</c:v>
                </c:pt>
                <c:pt idx="3">
                  <c:v>59</c:v>
                </c:pt>
                <c:pt idx="4">
                  <c:v>25</c:v>
                </c:pt>
                <c:pt idx="5">
                  <c:v>13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2-424D-9E43-EEF0D528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13.13'!$U$8:$Y$8</c:f>
              <c:numCache>
                <c:formatCode>#,##0</c:formatCode>
                <c:ptCount val="5"/>
                <c:pt idx="1">
                  <c:v>30661</c:v>
                </c:pt>
                <c:pt idx="2">
                  <c:v>32056</c:v>
                </c:pt>
                <c:pt idx="3">
                  <c:v>32316.62</c:v>
                </c:pt>
                <c:pt idx="4">
                  <c:v>25974.15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E-4089-9AA9-989F68F4805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E-4089-9AA9-989F68F4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13.13'!$V$4:$Z$4</c:f>
              <c:numCache>
                <c:formatCode>#,##0</c:formatCode>
                <c:ptCount val="5"/>
                <c:pt idx="0">
                  <c:v>488</c:v>
                </c:pt>
                <c:pt idx="1">
                  <c:v>296</c:v>
                </c:pt>
                <c:pt idx="2">
                  <c:v>327</c:v>
                </c:pt>
                <c:pt idx="3">
                  <c:v>556</c:v>
                </c:pt>
                <c:pt idx="4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9-4F9F-9EA8-03A96EC3E4F5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13.13'!$V$7:$Z$7</c:f>
              <c:numCache>
                <c:formatCode>#,##0</c:formatCode>
                <c:ptCount val="5"/>
                <c:pt idx="0">
                  <c:v>364</c:v>
                </c:pt>
                <c:pt idx="1">
                  <c:v>218</c:v>
                </c:pt>
                <c:pt idx="2">
                  <c:v>242</c:v>
                </c:pt>
                <c:pt idx="3">
                  <c:v>403</c:v>
                </c:pt>
                <c:pt idx="4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9-4F9F-9EA8-03A96EC3E4F5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13.13'!$V$11:$Z$11</c:f>
              <c:numCache>
                <c:formatCode>#,##0</c:formatCode>
                <c:ptCount val="5"/>
                <c:pt idx="0">
                  <c:v>485</c:v>
                </c:pt>
                <c:pt idx="1">
                  <c:v>297</c:v>
                </c:pt>
                <c:pt idx="2">
                  <c:v>325</c:v>
                </c:pt>
                <c:pt idx="3">
                  <c:v>542</c:v>
                </c:pt>
                <c:pt idx="4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A9-4F9F-9EA8-03A96EC3E4F5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13.13'!$V$12:$Z$12</c:f>
              <c:numCache>
                <c:formatCode>#,##0</c:formatCode>
                <c:ptCount val="5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A9-4F9F-9EA8-03A96EC3E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6.6666666666666666E-2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2.0833333333333332E-2</c:v>
                </c:pt>
                <c:pt idx="5">
                  <c:v>0</c:v>
                </c:pt>
                <c:pt idx="6">
                  <c:v>4.8611111111111112E-2</c:v>
                </c:pt>
                <c:pt idx="7">
                  <c:v>4.027777777777778E-2</c:v>
                </c:pt>
                <c:pt idx="8">
                  <c:v>4.1666666666666666E-3</c:v>
                </c:pt>
                <c:pt idx="9">
                  <c:v>1.3888888888888888E-2</c:v>
                </c:pt>
                <c:pt idx="10">
                  <c:v>6.9444444444444441E-3</c:v>
                </c:pt>
                <c:pt idx="11">
                  <c:v>0</c:v>
                </c:pt>
                <c:pt idx="12">
                  <c:v>6.9444444444444441E-3</c:v>
                </c:pt>
                <c:pt idx="13">
                  <c:v>2.0833333333333332E-2</c:v>
                </c:pt>
                <c:pt idx="14">
                  <c:v>0.22361111111111112</c:v>
                </c:pt>
                <c:pt idx="15">
                  <c:v>0.22500000000000001</c:v>
                </c:pt>
                <c:pt idx="16">
                  <c:v>0.12638888888888888</c:v>
                </c:pt>
                <c:pt idx="17">
                  <c:v>2.0833333333333332E-2</c:v>
                </c:pt>
                <c:pt idx="1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9-48E9-A21A-0245C57FC96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9-48E9-A21A-0245C57FC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32</c:v>
                </c:pt>
                <c:pt idx="4">
                  <c:v>45</c:v>
                </c:pt>
                <c:pt idx="5">
                  <c:v>59</c:v>
                </c:pt>
                <c:pt idx="6">
                  <c:v>66</c:v>
                </c:pt>
                <c:pt idx="7">
                  <c:v>49</c:v>
                </c:pt>
                <c:pt idx="8">
                  <c:v>33</c:v>
                </c:pt>
                <c:pt idx="9">
                  <c:v>27</c:v>
                </c:pt>
                <c:pt idx="10">
                  <c:v>28</c:v>
                </c:pt>
                <c:pt idx="11">
                  <c:v>21</c:v>
                </c:pt>
                <c:pt idx="12">
                  <c:v>11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D-4AF8-9A91-4FBDE4640FCB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13.13'!$Z$63:$Z$79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16</c:v>
                </c:pt>
                <c:pt idx="3">
                  <c:v>40</c:v>
                </c:pt>
                <c:pt idx="4">
                  <c:v>45</c:v>
                </c:pt>
                <c:pt idx="5">
                  <c:v>45</c:v>
                </c:pt>
                <c:pt idx="6">
                  <c:v>35</c:v>
                </c:pt>
                <c:pt idx="7">
                  <c:v>33</c:v>
                </c:pt>
                <c:pt idx="8">
                  <c:v>37</c:v>
                </c:pt>
                <c:pt idx="9">
                  <c:v>31</c:v>
                </c:pt>
                <c:pt idx="10">
                  <c:v>25</c:v>
                </c:pt>
                <c:pt idx="11">
                  <c:v>19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9D-4AF8-9A91-4FBDE464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13.13'!$Z$83:$Z$90</c:f>
              <c:numCache>
                <c:formatCode>#,##0</c:formatCode>
                <c:ptCount val="8"/>
                <c:pt idx="0">
                  <c:v>12</c:v>
                </c:pt>
                <c:pt idx="1">
                  <c:v>30</c:v>
                </c:pt>
                <c:pt idx="2">
                  <c:v>28</c:v>
                </c:pt>
                <c:pt idx="3">
                  <c:v>64</c:v>
                </c:pt>
                <c:pt idx="4">
                  <c:v>5</c:v>
                </c:pt>
                <c:pt idx="5">
                  <c:v>3</c:v>
                </c:pt>
                <c:pt idx="6">
                  <c:v>9</c:v>
                </c:pt>
                <c:pt idx="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6-4780-8CBE-33B25DB4716F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13.13'!$Z$93:$Z$100</c:f>
              <c:numCache>
                <c:formatCode>#,##0</c:formatCode>
                <c:ptCount val="8"/>
                <c:pt idx="0">
                  <c:v>8</c:v>
                </c:pt>
                <c:pt idx="1">
                  <c:v>36</c:v>
                </c:pt>
                <c:pt idx="2">
                  <c:v>0</c:v>
                </c:pt>
                <c:pt idx="3">
                  <c:v>86</c:v>
                </c:pt>
                <c:pt idx="4">
                  <c:v>28</c:v>
                </c:pt>
                <c:pt idx="5">
                  <c:v>18</c:v>
                </c:pt>
                <c:pt idx="6">
                  <c:v>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C6-4780-8CBE-33B25DB47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13.2'!$Y$44:$Y$60</c:f>
              <c:numCache>
                <c:formatCode>#,##0</c:formatCode>
                <c:ptCount val="17"/>
                <c:pt idx="0">
                  <c:v>0</c:v>
                </c:pt>
                <c:pt idx="1">
                  <c:v>28</c:v>
                </c:pt>
                <c:pt idx="2">
                  <c:v>100</c:v>
                </c:pt>
                <c:pt idx="3">
                  <c:v>190</c:v>
                </c:pt>
                <c:pt idx="4">
                  <c:v>311</c:v>
                </c:pt>
                <c:pt idx="5">
                  <c:v>284</c:v>
                </c:pt>
                <c:pt idx="6">
                  <c:v>161</c:v>
                </c:pt>
                <c:pt idx="7">
                  <c:v>174</c:v>
                </c:pt>
                <c:pt idx="8">
                  <c:v>190</c:v>
                </c:pt>
                <c:pt idx="9">
                  <c:v>150</c:v>
                </c:pt>
                <c:pt idx="10">
                  <c:v>171</c:v>
                </c:pt>
                <c:pt idx="11">
                  <c:v>102</c:v>
                </c:pt>
                <c:pt idx="12">
                  <c:v>48</c:v>
                </c:pt>
                <c:pt idx="13">
                  <c:v>18</c:v>
                </c:pt>
                <c:pt idx="14">
                  <c:v>16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9-4E50-A959-E4709EE4C0F2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13.2'!$Y$63:$Y$79</c:f>
              <c:numCache>
                <c:formatCode>#,##0</c:formatCode>
                <c:ptCount val="17"/>
                <c:pt idx="0">
                  <c:v>0</c:v>
                </c:pt>
                <c:pt idx="1">
                  <c:v>29</c:v>
                </c:pt>
                <c:pt idx="2">
                  <c:v>62</c:v>
                </c:pt>
                <c:pt idx="3">
                  <c:v>159</c:v>
                </c:pt>
                <c:pt idx="4">
                  <c:v>240</c:v>
                </c:pt>
                <c:pt idx="5">
                  <c:v>197</c:v>
                </c:pt>
                <c:pt idx="6">
                  <c:v>154</c:v>
                </c:pt>
                <c:pt idx="7">
                  <c:v>126</c:v>
                </c:pt>
                <c:pt idx="8">
                  <c:v>153</c:v>
                </c:pt>
                <c:pt idx="9">
                  <c:v>149</c:v>
                </c:pt>
                <c:pt idx="10">
                  <c:v>121</c:v>
                </c:pt>
                <c:pt idx="11">
                  <c:v>98</c:v>
                </c:pt>
                <c:pt idx="12">
                  <c:v>38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9-4E50-A959-E4709EE4C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13.13'!$V$8:$Z$8</c:f>
              <c:numCache>
                <c:formatCode>#,##0</c:formatCode>
                <c:ptCount val="5"/>
                <c:pt idx="0">
                  <c:v>30661</c:v>
                </c:pt>
                <c:pt idx="1">
                  <c:v>32056</c:v>
                </c:pt>
                <c:pt idx="2">
                  <c:v>32316.62</c:v>
                </c:pt>
                <c:pt idx="3">
                  <c:v>25974.15</c:v>
                </c:pt>
                <c:pt idx="4">
                  <c:v>28881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C-4EB2-894A-5223C445F2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C-4EB2-894A-5223C445F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13.14'!$U$4:$Y$4</c:f>
              <c:numCache>
                <c:formatCode>#,##0</c:formatCode>
                <c:ptCount val="5"/>
                <c:pt idx="1">
                  <c:v>788</c:v>
                </c:pt>
                <c:pt idx="2">
                  <c:v>533</c:v>
                </c:pt>
                <c:pt idx="3">
                  <c:v>860</c:v>
                </c:pt>
                <c:pt idx="4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E-490D-860F-9ED4A2380260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13.14'!$U$7:$Y$7</c:f>
              <c:numCache>
                <c:formatCode>#,##0</c:formatCode>
                <c:ptCount val="5"/>
                <c:pt idx="1">
                  <c:v>504</c:v>
                </c:pt>
                <c:pt idx="2">
                  <c:v>354</c:v>
                </c:pt>
                <c:pt idx="3">
                  <c:v>565</c:v>
                </c:pt>
                <c:pt idx="4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E-490D-860F-9ED4A2380260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13.14'!$U$11:$Y$11</c:f>
              <c:numCache>
                <c:formatCode>#,##0</c:formatCode>
                <c:ptCount val="5"/>
                <c:pt idx="1">
                  <c:v>749</c:v>
                </c:pt>
                <c:pt idx="2">
                  <c:v>498</c:v>
                </c:pt>
                <c:pt idx="3">
                  <c:v>820</c:v>
                </c:pt>
                <c:pt idx="4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5E-490D-860F-9ED4A2380260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13.14'!$U$12:$Y$12</c:f>
              <c:numCache>
                <c:formatCode>#,##0</c:formatCode>
                <c:ptCount val="5"/>
                <c:pt idx="1">
                  <c:v>36</c:v>
                </c:pt>
                <c:pt idx="2">
                  <c:v>37</c:v>
                </c:pt>
                <c:pt idx="3">
                  <c:v>40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5E-490D-860F-9ED4A2380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0.13043478260869565</c:v>
                </c:pt>
                <c:pt idx="1">
                  <c:v>1.9088016967126194E-2</c:v>
                </c:pt>
                <c:pt idx="2">
                  <c:v>1.6967126193001062E-2</c:v>
                </c:pt>
                <c:pt idx="3">
                  <c:v>7.423117709437964E-3</c:v>
                </c:pt>
                <c:pt idx="4">
                  <c:v>6.8928950159066804E-2</c:v>
                </c:pt>
                <c:pt idx="5">
                  <c:v>6.3626723223753979E-3</c:v>
                </c:pt>
                <c:pt idx="6">
                  <c:v>9.0137857900318127E-2</c:v>
                </c:pt>
                <c:pt idx="7">
                  <c:v>8.0593849416755042E-2</c:v>
                </c:pt>
                <c:pt idx="8">
                  <c:v>9.5440084835630972E-3</c:v>
                </c:pt>
                <c:pt idx="9">
                  <c:v>0</c:v>
                </c:pt>
                <c:pt idx="10">
                  <c:v>5.3022269353128317E-3</c:v>
                </c:pt>
                <c:pt idx="11">
                  <c:v>1.3785790031813362E-2</c:v>
                </c:pt>
                <c:pt idx="12">
                  <c:v>8.483563096500531E-3</c:v>
                </c:pt>
                <c:pt idx="13">
                  <c:v>4.1357370095440084E-2</c:v>
                </c:pt>
                <c:pt idx="14">
                  <c:v>0.18345705196182396</c:v>
                </c:pt>
                <c:pt idx="15">
                  <c:v>0.11346765641569459</c:v>
                </c:pt>
                <c:pt idx="16">
                  <c:v>0.10922587486744433</c:v>
                </c:pt>
                <c:pt idx="17">
                  <c:v>7.423117709437964E-3</c:v>
                </c:pt>
                <c:pt idx="18">
                  <c:v>8.0593849416755042E-2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10F-B6DE-0EE77966D6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10F-B6DE-0EE77966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13.14'!$Y$44:$Y$60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19</c:v>
                </c:pt>
                <c:pt idx="3">
                  <c:v>73</c:v>
                </c:pt>
                <c:pt idx="4">
                  <c:v>90</c:v>
                </c:pt>
                <c:pt idx="5">
                  <c:v>77</c:v>
                </c:pt>
                <c:pt idx="6">
                  <c:v>72</c:v>
                </c:pt>
                <c:pt idx="7">
                  <c:v>52</c:v>
                </c:pt>
                <c:pt idx="8">
                  <c:v>39</c:v>
                </c:pt>
                <c:pt idx="9">
                  <c:v>36</c:v>
                </c:pt>
                <c:pt idx="10">
                  <c:v>37</c:v>
                </c:pt>
                <c:pt idx="11">
                  <c:v>45</c:v>
                </c:pt>
                <c:pt idx="12">
                  <c:v>19</c:v>
                </c:pt>
                <c:pt idx="13">
                  <c:v>16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4-4D0F-A2B4-E0B564000643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63</c:v>
                </c:pt>
                <c:pt idx="4">
                  <c:v>102</c:v>
                </c:pt>
                <c:pt idx="5">
                  <c:v>70</c:v>
                </c:pt>
                <c:pt idx="6">
                  <c:v>38</c:v>
                </c:pt>
                <c:pt idx="7">
                  <c:v>41</c:v>
                </c:pt>
                <c:pt idx="8">
                  <c:v>45</c:v>
                </c:pt>
                <c:pt idx="9">
                  <c:v>34</c:v>
                </c:pt>
                <c:pt idx="10">
                  <c:v>38</c:v>
                </c:pt>
                <c:pt idx="11">
                  <c:v>36</c:v>
                </c:pt>
                <c:pt idx="12">
                  <c:v>22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4-4D0F-A2B4-E0B56400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13.14'!$Y$83:$Y$90</c:f>
              <c:numCache>
                <c:formatCode>#,##0</c:formatCode>
                <c:ptCount val="8"/>
                <c:pt idx="0">
                  <c:v>30</c:v>
                </c:pt>
                <c:pt idx="1">
                  <c:v>41</c:v>
                </c:pt>
                <c:pt idx="2">
                  <c:v>35</c:v>
                </c:pt>
                <c:pt idx="3">
                  <c:v>45</c:v>
                </c:pt>
                <c:pt idx="4">
                  <c:v>13</c:v>
                </c:pt>
                <c:pt idx="5">
                  <c:v>12</c:v>
                </c:pt>
                <c:pt idx="6">
                  <c:v>36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6-4589-9BF3-7FE3450567DE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13.14'!$Y$93:$Y$100</c:f>
              <c:numCache>
                <c:formatCode>#,##0</c:formatCode>
                <c:ptCount val="8"/>
                <c:pt idx="0">
                  <c:v>26</c:v>
                </c:pt>
                <c:pt idx="1">
                  <c:v>52</c:v>
                </c:pt>
                <c:pt idx="2">
                  <c:v>10</c:v>
                </c:pt>
                <c:pt idx="3">
                  <c:v>89</c:v>
                </c:pt>
                <c:pt idx="4">
                  <c:v>39</c:v>
                </c:pt>
                <c:pt idx="5">
                  <c:v>17</c:v>
                </c:pt>
                <c:pt idx="6">
                  <c:v>0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6-4589-9BF3-7FE34505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13.14'!$U$8:$Y$8</c:f>
              <c:numCache>
                <c:formatCode>#,##0</c:formatCode>
                <c:ptCount val="5"/>
                <c:pt idx="1">
                  <c:v>28697.35</c:v>
                </c:pt>
                <c:pt idx="2">
                  <c:v>35288</c:v>
                </c:pt>
                <c:pt idx="3">
                  <c:v>32243.88</c:v>
                </c:pt>
                <c:pt idx="4">
                  <c:v>27062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B-4D66-AF95-12F3180928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B-4D66-AF95-12F31809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13.14'!$V$4:$Z$4</c:f>
              <c:numCache>
                <c:formatCode>#,##0</c:formatCode>
                <c:ptCount val="5"/>
                <c:pt idx="0">
                  <c:v>788</c:v>
                </c:pt>
                <c:pt idx="1">
                  <c:v>533</c:v>
                </c:pt>
                <c:pt idx="2">
                  <c:v>860</c:v>
                </c:pt>
                <c:pt idx="3">
                  <c:v>1113</c:v>
                </c:pt>
                <c:pt idx="4">
                  <c:v>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3-4A60-B9ED-F287795F71E8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13.14'!$V$7:$Z$7</c:f>
              <c:numCache>
                <c:formatCode>#,##0</c:formatCode>
                <c:ptCount val="5"/>
                <c:pt idx="0">
                  <c:v>504</c:v>
                </c:pt>
                <c:pt idx="1">
                  <c:v>354</c:v>
                </c:pt>
                <c:pt idx="2">
                  <c:v>565</c:v>
                </c:pt>
                <c:pt idx="3">
                  <c:v>737</c:v>
                </c:pt>
                <c:pt idx="4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3-4A60-B9ED-F287795F71E8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13.14'!$V$11:$Z$11</c:f>
              <c:numCache>
                <c:formatCode>#,##0</c:formatCode>
                <c:ptCount val="5"/>
                <c:pt idx="0">
                  <c:v>749</c:v>
                </c:pt>
                <c:pt idx="1">
                  <c:v>498</c:v>
                </c:pt>
                <c:pt idx="2">
                  <c:v>820</c:v>
                </c:pt>
                <c:pt idx="3">
                  <c:v>1054</c:v>
                </c:pt>
                <c:pt idx="4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3-4A60-B9ED-F287795F71E8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13.14'!$V$12:$Z$12</c:f>
              <c:numCache>
                <c:formatCode>#,##0</c:formatCode>
                <c:ptCount val="5"/>
                <c:pt idx="0">
                  <c:v>36</c:v>
                </c:pt>
                <c:pt idx="1">
                  <c:v>37</c:v>
                </c:pt>
                <c:pt idx="2">
                  <c:v>40</c:v>
                </c:pt>
                <c:pt idx="3">
                  <c:v>59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13-4A60-B9ED-F287795F7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0.13043478260869565</c:v>
                </c:pt>
                <c:pt idx="1">
                  <c:v>1.9088016967126194E-2</c:v>
                </c:pt>
                <c:pt idx="2">
                  <c:v>1.6967126193001062E-2</c:v>
                </c:pt>
                <c:pt idx="3">
                  <c:v>7.423117709437964E-3</c:v>
                </c:pt>
                <c:pt idx="4">
                  <c:v>6.8928950159066804E-2</c:v>
                </c:pt>
                <c:pt idx="5">
                  <c:v>6.3626723223753979E-3</c:v>
                </c:pt>
                <c:pt idx="6">
                  <c:v>9.0137857900318127E-2</c:v>
                </c:pt>
                <c:pt idx="7">
                  <c:v>8.0593849416755042E-2</c:v>
                </c:pt>
                <c:pt idx="8">
                  <c:v>9.5440084835630972E-3</c:v>
                </c:pt>
                <c:pt idx="9">
                  <c:v>0</c:v>
                </c:pt>
                <c:pt idx="10">
                  <c:v>5.3022269353128317E-3</c:v>
                </c:pt>
                <c:pt idx="11">
                  <c:v>1.3785790031813362E-2</c:v>
                </c:pt>
                <c:pt idx="12">
                  <c:v>8.483563096500531E-3</c:v>
                </c:pt>
                <c:pt idx="13">
                  <c:v>4.1357370095440084E-2</c:v>
                </c:pt>
                <c:pt idx="14">
                  <c:v>0.18345705196182396</c:v>
                </c:pt>
                <c:pt idx="15">
                  <c:v>0.11346765641569459</c:v>
                </c:pt>
                <c:pt idx="16">
                  <c:v>0.10922587486744433</c:v>
                </c:pt>
                <c:pt idx="17">
                  <c:v>7.423117709437964E-3</c:v>
                </c:pt>
                <c:pt idx="18">
                  <c:v>8.0593849416755042E-2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6-43AF-8DE3-0C31413C280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6-43AF-8DE3-0C31413C2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13.14'!$Z$44:$Z$60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12</c:v>
                </c:pt>
                <c:pt idx="3">
                  <c:v>60</c:v>
                </c:pt>
                <c:pt idx="4">
                  <c:v>57</c:v>
                </c:pt>
                <c:pt idx="5">
                  <c:v>71</c:v>
                </c:pt>
                <c:pt idx="6">
                  <c:v>53</c:v>
                </c:pt>
                <c:pt idx="7">
                  <c:v>41</c:v>
                </c:pt>
                <c:pt idx="8">
                  <c:v>27</c:v>
                </c:pt>
                <c:pt idx="9">
                  <c:v>47</c:v>
                </c:pt>
                <c:pt idx="10">
                  <c:v>31</c:v>
                </c:pt>
                <c:pt idx="11">
                  <c:v>42</c:v>
                </c:pt>
                <c:pt idx="12">
                  <c:v>11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6-45DD-8EA2-E3C7E47B55FE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13.14'!$Z$63:$Z$79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25</c:v>
                </c:pt>
                <c:pt idx="3">
                  <c:v>53</c:v>
                </c:pt>
                <c:pt idx="4">
                  <c:v>83</c:v>
                </c:pt>
                <c:pt idx="5">
                  <c:v>62</c:v>
                </c:pt>
                <c:pt idx="6">
                  <c:v>32</c:v>
                </c:pt>
                <c:pt idx="7">
                  <c:v>35</c:v>
                </c:pt>
                <c:pt idx="8">
                  <c:v>45</c:v>
                </c:pt>
                <c:pt idx="9">
                  <c:v>49</c:v>
                </c:pt>
                <c:pt idx="10">
                  <c:v>37</c:v>
                </c:pt>
                <c:pt idx="11">
                  <c:v>34</c:v>
                </c:pt>
                <c:pt idx="12">
                  <c:v>13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6-45DD-8EA2-E3C7E47B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13.14'!$Z$83:$Z$90</c:f>
              <c:numCache>
                <c:formatCode>#,##0</c:formatCode>
                <c:ptCount val="8"/>
                <c:pt idx="0">
                  <c:v>26</c:v>
                </c:pt>
                <c:pt idx="1">
                  <c:v>40</c:v>
                </c:pt>
                <c:pt idx="2">
                  <c:v>36</c:v>
                </c:pt>
                <c:pt idx="3">
                  <c:v>29</c:v>
                </c:pt>
                <c:pt idx="4">
                  <c:v>7</c:v>
                </c:pt>
                <c:pt idx="5">
                  <c:v>12</c:v>
                </c:pt>
                <c:pt idx="6">
                  <c:v>31</c:v>
                </c:pt>
                <c:pt idx="7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3-44CC-8EFF-4DDF669894CC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13.14'!$Z$93:$Z$100</c:f>
              <c:numCache>
                <c:formatCode>#,##0</c:formatCode>
                <c:ptCount val="8"/>
                <c:pt idx="0">
                  <c:v>23</c:v>
                </c:pt>
                <c:pt idx="1">
                  <c:v>53</c:v>
                </c:pt>
                <c:pt idx="2">
                  <c:v>11</c:v>
                </c:pt>
                <c:pt idx="3">
                  <c:v>91</c:v>
                </c:pt>
                <c:pt idx="4">
                  <c:v>28</c:v>
                </c:pt>
                <c:pt idx="5">
                  <c:v>14</c:v>
                </c:pt>
                <c:pt idx="6">
                  <c:v>0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3-44CC-8EFF-4DDF66989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13.2'!$Y$83:$Y$90</c:f>
              <c:numCache>
                <c:formatCode>#,##0</c:formatCode>
                <c:ptCount val="8"/>
                <c:pt idx="0">
                  <c:v>102</c:v>
                </c:pt>
                <c:pt idx="1">
                  <c:v>121</c:v>
                </c:pt>
                <c:pt idx="2">
                  <c:v>164</c:v>
                </c:pt>
                <c:pt idx="3">
                  <c:v>230</c:v>
                </c:pt>
                <c:pt idx="4">
                  <c:v>48</c:v>
                </c:pt>
                <c:pt idx="5">
                  <c:v>41</c:v>
                </c:pt>
                <c:pt idx="6">
                  <c:v>69</c:v>
                </c:pt>
                <c:pt idx="7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D-4F68-9F15-57445B0DD150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13.2'!$Y$93:$Y$100</c:f>
              <c:numCache>
                <c:formatCode>#,##0</c:formatCode>
                <c:ptCount val="8"/>
                <c:pt idx="0">
                  <c:v>74</c:v>
                </c:pt>
                <c:pt idx="1">
                  <c:v>207</c:v>
                </c:pt>
                <c:pt idx="2">
                  <c:v>19</c:v>
                </c:pt>
                <c:pt idx="3">
                  <c:v>233</c:v>
                </c:pt>
                <c:pt idx="4">
                  <c:v>177</c:v>
                </c:pt>
                <c:pt idx="5">
                  <c:v>39</c:v>
                </c:pt>
                <c:pt idx="6">
                  <c:v>0</c:v>
                </c:pt>
                <c:pt idx="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D-4F68-9F15-57445B0DD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13.14'!$V$8:$Z$8</c:f>
              <c:numCache>
                <c:formatCode>#,##0</c:formatCode>
                <c:ptCount val="5"/>
                <c:pt idx="0">
                  <c:v>28697.35</c:v>
                </c:pt>
                <c:pt idx="1">
                  <c:v>35288</c:v>
                </c:pt>
                <c:pt idx="2">
                  <c:v>32243.88</c:v>
                </c:pt>
                <c:pt idx="3">
                  <c:v>27062</c:v>
                </c:pt>
                <c:pt idx="4">
                  <c:v>32637.78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2-4F29-BB95-A83D1FC5B5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2-4F29-BB95-A83D1FC5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13.15'!$U$4:$Y$4</c:f>
              <c:numCache>
                <c:formatCode>#,##0</c:formatCode>
                <c:ptCount val="5"/>
                <c:pt idx="1">
                  <c:v>346</c:v>
                </c:pt>
                <c:pt idx="2">
                  <c:v>339</c:v>
                </c:pt>
                <c:pt idx="3">
                  <c:v>385</c:v>
                </c:pt>
                <c:pt idx="4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D-45B9-8A45-EDF2206E2E1A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13.15'!$U$7:$Y$7</c:f>
              <c:numCache>
                <c:formatCode>#,##0</c:formatCode>
                <c:ptCount val="5"/>
                <c:pt idx="1">
                  <c:v>229</c:v>
                </c:pt>
                <c:pt idx="2">
                  <c:v>234</c:v>
                </c:pt>
                <c:pt idx="3">
                  <c:v>251</c:v>
                </c:pt>
                <c:pt idx="4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D-45B9-8A45-EDF2206E2E1A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13.15'!$U$11:$Y$11</c:f>
              <c:numCache>
                <c:formatCode>#,##0</c:formatCode>
                <c:ptCount val="5"/>
                <c:pt idx="1">
                  <c:v>308</c:v>
                </c:pt>
                <c:pt idx="2">
                  <c:v>297</c:v>
                </c:pt>
                <c:pt idx="3">
                  <c:v>346</c:v>
                </c:pt>
                <c:pt idx="4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D-45B9-8A45-EDF2206E2E1A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13.15'!$U$12:$Y$12</c:f>
              <c:numCache>
                <c:formatCode>#,##0</c:formatCode>
                <c:ptCount val="5"/>
                <c:pt idx="1">
                  <c:v>38</c:v>
                </c:pt>
                <c:pt idx="2">
                  <c:v>46</c:v>
                </c:pt>
                <c:pt idx="3">
                  <c:v>39</c:v>
                </c:pt>
                <c:pt idx="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8D-45B9-8A45-EDF2206E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1.6E-2</c:v>
                </c:pt>
                <c:pt idx="1">
                  <c:v>1.0666666666666666E-2</c:v>
                </c:pt>
                <c:pt idx="2">
                  <c:v>3.2000000000000001E-2</c:v>
                </c:pt>
                <c:pt idx="3">
                  <c:v>1.3333333333333334E-2</c:v>
                </c:pt>
                <c:pt idx="4">
                  <c:v>8.2666666666666666E-2</c:v>
                </c:pt>
                <c:pt idx="5">
                  <c:v>0.04</c:v>
                </c:pt>
                <c:pt idx="6">
                  <c:v>4.8000000000000001E-2</c:v>
                </c:pt>
                <c:pt idx="7">
                  <c:v>1.0666666666666666E-2</c:v>
                </c:pt>
                <c:pt idx="8">
                  <c:v>6.4000000000000001E-2</c:v>
                </c:pt>
                <c:pt idx="9">
                  <c:v>8.0000000000000002E-3</c:v>
                </c:pt>
                <c:pt idx="10">
                  <c:v>1.3333333333333334E-2</c:v>
                </c:pt>
                <c:pt idx="11">
                  <c:v>8.0000000000000002E-3</c:v>
                </c:pt>
                <c:pt idx="12">
                  <c:v>6.133333333333333E-2</c:v>
                </c:pt>
                <c:pt idx="13">
                  <c:v>0.10133333333333333</c:v>
                </c:pt>
                <c:pt idx="14">
                  <c:v>0.15466666666666667</c:v>
                </c:pt>
                <c:pt idx="15">
                  <c:v>7.4666666666666673E-2</c:v>
                </c:pt>
                <c:pt idx="16">
                  <c:v>0.112</c:v>
                </c:pt>
                <c:pt idx="17">
                  <c:v>3.7333333333333336E-2</c:v>
                </c:pt>
                <c:pt idx="18">
                  <c:v>8.533333333333333E-2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2-443D-879E-6B7DFC9B31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2-443D-879E-6B7DFC9B3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7</c:v>
                </c:pt>
                <c:pt idx="4">
                  <c:v>10</c:v>
                </c:pt>
                <c:pt idx="5">
                  <c:v>13</c:v>
                </c:pt>
                <c:pt idx="6">
                  <c:v>18</c:v>
                </c:pt>
                <c:pt idx="7">
                  <c:v>26</c:v>
                </c:pt>
                <c:pt idx="8">
                  <c:v>23</c:v>
                </c:pt>
                <c:pt idx="9">
                  <c:v>34</c:v>
                </c:pt>
                <c:pt idx="10">
                  <c:v>28</c:v>
                </c:pt>
                <c:pt idx="11">
                  <c:v>29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B-46F7-9D78-F934E059EB46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11</c:v>
                </c:pt>
                <c:pt idx="4">
                  <c:v>5</c:v>
                </c:pt>
                <c:pt idx="5">
                  <c:v>15</c:v>
                </c:pt>
                <c:pt idx="6">
                  <c:v>17</c:v>
                </c:pt>
                <c:pt idx="7">
                  <c:v>31</c:v>
                </c:pt>
                <c:pt idx="8">
                  <c:v>31</c:v>
                </c:pt>
                <c:pt idx="9">
                  <c:v>16</c:v>
                </c:pt>
                <c:pt idx="10">
                  <c:v>32</c:v>
                </c:pt>
                <c:pt idx="11">
                  <c:v>13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B-46F7-9D78-F934E059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13.15'!$Y$83:$Y$90</c:f>
              <c:numCache>
                <c:formatCode>#,##0</c:formatCode>
                <c:ptCount val="8"/>
                <c:pt idx="0">
                  <c:v>16</c:v>
                </c:pt>
                <c:pt idx="1">
                  <c:v>10</c:v>
                </c:pt>
                <c:pt idx="2">
                  <c:v>34</c:v>
                </c:pt>
                <c:pt idx="3">
                  <c:v>2</c:v>
                </c:pt>
                <c:pt idx="4">
                  <c:v>9</c:v>
                </c:pt>
                <c:pt idx="5">
                  <c:v>5</c:v>
                </c:pt>
                <c:pt idx="6">
                  <c:v>14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3-4394-B910-D6C2FB9EE96E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13.15'!$Y$93:$Y$100</c:f>
              <c:numCache>
                <c:formatCode>#,##0</c:formatCode>
                <c:ptCount val="8"/>
                <c:pt idx="0">
                  <c:v>17</c:v>
                </c:pt>
                <c:pt idx="1">
                  <c:v>32</c:v>
                </c:pt>
                <c:pt idx="2">
                  <c:v>7</c:v>
                </c:pt>
                <c:pt idx="3">
                  <c:v>18</c:v>
                </c:pt>
                <c:pt idx="4">
                  <c:v>30</c:v>
                </c:pt>
                <c:pt idx="5">
                  <c:v>13</c:v>
                </c:pt>
                <c:pt idx="6">
                  <c:v>0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3-4394-B910-D6C2FB9EE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13.15'!$U$8:$Y$8</c:f>
              <c:numCache>
                <c:formatCode>#,##0</c:formatCode>
                <c:ptCount val="5"/>
                <c:pt idx="1">
                  <c:v>49077</c:v>
                </c:pt>
                <c:pt idx="2">
                  <c:v>50818</c:v>
                </c:pt>
                <c:pt idx="3">
                  <c:v>54263.33</c:v>
                </c:pt>
                <c:pt idx="4">
                  <c:v>53200.9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7-4B2D-9389-E63B3D863F1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7-4B2D-9389-E63B3D86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13.15'!$V$4:$Z$4</c:f>
              <c:numCache>
                <c:formatCode>#,##0</c:formatCode>
                <c:ptCount val="5"/>
                <c:pt idx="0">
                  <c:v>346</c:v>
                </c:pt>
                <c:pt idx="1">
                  <c:v>339</c:v>
                </c:pt>
                <c:pt idx="2">
                  <c:v>385</c:v>
                </c:pt>
                <c:pt idx="3">
                  <c:v>407</c:v>
                </c:pt>
                <c:pt idx="4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527-BF6B-A584D28776D3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13.15'!$V$7:$Z$7</c:f>
              <c:numCache>
                <c:formatCode>#,##0</c:formatCode>
                <c:ptCount val="5"/>
                <c:pt idx="0">
                  <c:v>229</c:v>
                </c:pt>
                <c:pt idx="1">
                  <c:v>234</c:v>
                </c:pt>
                <c:pt idx="2">
                  <c:v>251</c:v>
                </c:pt>
                <c:pt idx="3">
                  <c:v>274</c:v>
                </c:pt>
                <c:pt idx="4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527-BF6B-A584D28776D3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13.15'!$V$11:$Z$11</c:f>
              <c:numCache>
                <c:formatCode>#,##0</c:formatCode>
                <c:ptCount val="5"/>
                <c:pt idx="0">
                  <c:v>308</c:v>
                </c:pt>
                <c:pt idx="1">
                  <c:v>297</c:v>
                </c:pt>
                <c:pt idx="2">
                  <c:v>346</c:v>
                </c:pt>
                <c:pt idx="3">
                  <c:v>367</c:v>
                </c:pt>
                <c:pt idx="4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1-4527-BF6B-A584D28776D3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13.15'!$V$12:$Z$12</c:f>
              <c:numCache>
                <c:formatCode>#,##0</c:formatCode>
                <c:ptCount val="5"/>
                <c:pt idx="0">
                  <c:v>38</c:v>
                </c:pt>
                <c:pt idx="1">
                  <c:v>46</c:v>
                </c:pt>
                <c:pt idx="2">
                  <c:v>39</c:v>
                </c:pt>
                <c:pt idx="3">
                  <c:v>42</c:v>
                </c:pt>
                <c:pt idx="4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51-4527-BF6B-A584D2877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1.6E-2</c:v>
                </c:pt>
                <c:pt idx="1">
                  <c:v>1.0666666666666666E-2</c:v>
                </c:pt>
                <c:pt idx="2">
                  <c:v>3.2000000000000001E-2</c:v>
                </c:pt>
                <c:pt idx="3">
                  <c:v>1.3333333333333334E-2</c:v>
                </c:pt>
                <c:pt idx="4">
                  <c:v>8.2666666666666666E-2</c:v>
                </c:pt>
                <c:pt idx="5">
                  <c:v>0.04</c:v>
                </c:pt>
                <c:pt idx="6">
                  <c:v>4.8000000000000001E-2</c:v>
                </c:pt>
                <c:pt idx="7">
                  <c:v>1.0666666666666666E-2</c:v>
                </c:pt>
                <c:pt idx="8">
                  <c:v>6.4000000000000001E-2</c:v>
                </c:pt>
                <c:pt idx="9">
                  <c:v>8.0000000000000002E-3</c:v>
                </c:pt>
                <c:pt idx="10">
                  <c:v>1.3333333333333334E-2</c:v>
                </c:pt>
                <c:pt idx="11">
                  <c:v>8.0000000000000002E-3</c:v>
                </c:pt>
                <c:pt idx="12">
                  <c:v>6.133333333333333E-2</c:v>
                </c:pt>
                <c:pt idx="13">
                  <c:v>0.10133333333333333</c:v>
                </c:pt>
                <c:pt idx="14">
                  <c:v>0.15466666666666667</c:v>
                </c:pt>
                <c:pt idx="15">
                  <c:v>7.4666666666666673E-2</c:v>
                </c:pt>
                <c:pt idx="16">
                  <c:v>0.112</c:v>
                </c:pt>
                <c:pt idx="17">
                  <c:v>3.7333333333333336E-2</c:v>
                </c:pt>
                <c:pt idx="18">
                  <c:v>8.533333333333333E-2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2-4C6E-8916-4E69EBDB039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2-4C6E-8916-4E69EBDB0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3</c:v>
                </c:pt>
                <c:pt idx="4">
                  <c:v>17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27</c:v>
                </c:pt>
                <c:pt idx="9">
                  <c:v>20</c:v>
                </c:pt>
                <c:pt idx="10">
                  <c:v>28</c:v>
                </c:pt>
                <c:pt idx="11">
                  <c:v>21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F-4134-B2B9-7234775DF62F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13.15'!$Z$63:$Z$79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9</c:v>
                </c:pt>
                <c:pt idx="6">
                  <c:v>22</c:v>
                </c:pt>
                <c:pt idx="7">
                  <c:v>21</c:v>
                </c:pt>
                <c:pt idx="8">
                  <c:v>24</c:v>
                </c:pt>
                <c:pt idx="9">
                  <c:v>17</c:v>
                </c:pt>
                <c:pt idx="10">
                  <c:v>33</c:v>
                </c:pt>
                <c:pt idx="11">
                  <c:v>15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F-4134-B2B9-7234775D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13.15'!$Z$83:$Z$90</c:f>
              <c:numCache>
                <c:formatCode>#,##0</c:formatCode>
                <c:ptCount val="8"/>
                <c:pt idx="0">
                  <c:v>18</c:v>
                </c:pt>
                <c:pt idx="1">
                  <c:v>13</c:v>
                </c:pt>
                <c:pt idx="2">
                  <c:v>21</c:v>
                </c:pt>
                <c:pt idx="3">
                  <c:v>11</c:v>
                </c:pt>
                <c:pt idx="4">
                  <c:v>11</c:v>
                </c:pt>
                <c:pt idx="5">
                  <c:v>6</c:v>
                </c:pt>
                <c:pt idx="6">
                  <c:v>11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B-4035-8C7A-41C39A9B7993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13.15'!$Z$93:$Z$100</c:f>
              <c:numCache>
                <c:formatCode>#,##0</c:formatCode>
                <c:ptCount val="8"/>
                <c:pt idx="0">
                  <c:v>18</c:v>
                </c:pt>
                <c:pt idx="1">
                  <c:v>30</c:v>
                </c:pt>
                <c:pt idx="2">
                  <c:v>6</c:v>
                </c:pt>
                <c:pt idx="3">
                  <c:v>15</c:v>
                </c:pt>
                <c:pt idx="4">
                  <c:v>24</c:v>
                </c:pt>
                <c:pt idx="5">
                  <c:v>11</c:v>
                </c:pt>
                <c:pt idx="6">
                  <c:v>0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B-4035-8C7A-41C39A9B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13.2'!$U$8:$Y$8</c:f>
              <c:numCache>
                <c:formatCode>#,##0</c:formatCode>
                <c:ptCount val="5"/>
                <c:pt idx="1">
                  <c:v>40135.74</c:v>
                </c:pt>
                <c:pt idx="2">
                  <c:v>43653.95</c:v>
                </c:pt>
                <c:pt idx="3">
                  <c:v>43862.32</c:v>
                </c:pt>
                <c:pt idx="4">
                  <c:v>41280.660000000003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3-452C-BA25-0E4FFB7DDFC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3-452C-BA25-0E4FFB7D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13.15'!$V$8:$Z$8</c:f>
              <c:numCache>
                <c:formatCode>#,##0</c:formatCode>
                <c:ptCount val="5"/>
                <c:pt idx="0">
                  <c:v>49077</c:v>
                </c:pt>
                <c:pt idx="1">
                  <c:v>50818</c:v>
                </c:pt>
                <c:pt idx="2">
                  <c:v>54263.33</c:v>
                </c:pt>
                <c:pt idx="3">
                  <c:v>53200.9</c:v>
                </c:pt>
                <c:pt idx="4">
                  <c:v>58022.91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0-4FFD-9E82-39C3B7E5AC4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0-4FFD-9E82-39C3B7E5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13.16'!$U$4:$Y$4</c:f>
              <c:numCache>
                <c:formatCode>#,##0</c:formatCode>
                <c:ptCount val="5"/>
                <c:pt idx="1">
                  <c:v>936</c:v>
                </c:pt>
                <c:pt idx="2">
                  <c:v>978</c:v>
                </c:pt>
                <c:pt idx="3">
                  <c:v>987</c:v>
                </c:pt>
                <c:pt idx="4">
                  <c:v>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C-40ED-BE3C-BB0C7EAEAF9D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13.16'!$U$7:$Y$7</c:f>
              <c:numCache>
                <c:formatCode>#,##0</c:formatCode>
                <c:ptCount val="5"/>
                <c:pt idx="1">
                  <c:v>667</c:v>
                </c:pt>
                <c:pt idx="2">
                  <c:v>697</c:v>
                </c:pt>
                <c:pt idx="3">
                  <c:v>690</c:v>
                </c:pt>
                <c:pt idx="4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C-40ED-BE3C-BB0C7EAEAF9D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13.16'!$U$11:$Y$11</c:f>
              <c:numCache>
                <c:formatCode>#,##0</c:formatCode>
                <c:ptCount val="5"/>
                <c:pt idx="1">
                  <c:v>908</c:v>
                </c:pt>
                <c:pt idx="2">
                  <c:v>952</c:v>
                </c:pt>
                <c:pt idx="3">
                  <c:v>960</c:v>
                </c:pt>
                <c:pt idx="4">
                  <c:v>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C-40ED-BE3C-BB0C7EAEAF9D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13.16'!$U$12:$Y$12</c:f>
              <c:numCache>
                <c:formatCode>#,##0</c:formatCode>
                <c:ptCount val="5"/>
                <c:pt idx="1">
                  <c:v>31</c:v>
                </c:pt>
                <c:pt idx="2">
                  <c:v>26</c:v>
                </c:pt>
                <c:pt idx="3">
                  <c:v>27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DC-40ED-BE3C-BB0C7EAE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3.9540816326530615E-2</c:v>
                </c:pt>
                <c:pt idx="1">
                  <c:v>0.10331632653061225</c:v>
                </c:pt>
                <c:pt idx="2">
                  <c:v>1.9132653061224489E-3</c:v>
                </c:pt>
                <c:pt idx="3">
                  <c:v>6.3775510204081634E-3</c:v>
                </c:pt>
                <c:pt idx="4">
                  <c:v>4.0178571428571432E-2</c:v>
                </c:pt>
                <c:pt idx="5">
                  <c:v>2.5510204081632654E-2</c:v>
                </c:pt>
                <c:pt idx="6">
                  <c:v>6.6964285714285712E-2</c:v>
                </c:pt>
                <c:pt idx="7">
                  <c:v>0.14987244897959184</c:v>
                </c:pt>
                <c:pt idx="8">
                  <c:v>1.6581632653061226E-2</c:v>
                </c:pt>
                <c:pt idx="9">
                  <c:v>1.913265306122449E-2</c:v>
                </c:pt>
                <c:pt idx="10">
                  <c:v>7.6530612244897957E-3</c:v>
                </c:pt>
                <c:pt idx="11">
                  <c:v>3.8265306122448979E-3</c:v>
                </c:pt>
                <c:pt idx="12">
                  <c:v>1.3392857142857142E-2</c:v>
                </c:pt>
                <c:pt idx="13">
                  <c:v>4.5280612244897961E-2</c:v>
                </c:pt>
                <c:pt idx="14">
                  <c:v>0.14795918367346939</c:v>
                </c:pt>
                <c:pt idx="15">
                  <c:v>8.9923469387755098E-2</c:v>
                </c:pt>
                <c:pt idx="16">
                  <c:v>6.4413265306122444E-2</c:v>
                </c:pt>
                <c:pt idx="17">
                  <c:v>3.3801020408163268E-2</c:v>
                </c:pt>
                <c:pt idx="18">
                  <c:v>9.438775510204081E-2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9-4FF2-8117-F2C26685FD7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9-4FF2-8117-F2C26685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13.16'!$Y$44:$Y$60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65</c:v>
                </c:pt>
                <c:pt idx="3">
                  <c:v>97</c:v>
                </c:pt>
                <c:pt idx="4">
                  <c:v>140</c:v>
                </c:pt>
                <c:pt idx="5">
                  <c:v>145</c:v>
                </c:pt>
                <c:pt idx="6">
                  <c:v>115</c:v>
                </c:pt>
                <c:pt idx="7">
                  <c:v>117</c:v>
                </c:pt>
                <c:pt idx="8">
                  <c:v>102</c:v>
                </c:pt>
                <c:pt idx="9">
                  <c:v>77</c:v>
                </c:pt>
                <c:pt idx="10">
                  <c:v>87</c:v>
                </c:pt>
                <c:pt idx="11">
                  <c:v>54</c:v>
                </c:pt>
                <c:pt idx="12">
                  <c:v>27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D-4EC1-8AD8-9E4F4F541606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13.16'!$Y$63:$Y$79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44</c:v>
                </c:pt>
                <c:pt idx="3">
                  <c:v>73</c:v>
                </c:pt>
                <c:pt idx="4">
                  <c:v>145</c:v>
                </c:pt>
                <c:pt idx="5">
                  <c:v>150</c:v>
                </c:pt>
                <c:pt idx="6">
                  <c:v>105</c:v>
                </c:pt>
                <c:pt idx="7">
                  <c:v>89</c:v>
                </c:pt>
                <c:pt idx="8">
                  <c:v>83</c:v>
                </c:pt>
                <c:pt idx="9">
                  <c:v>59</c:v>
                </c:pt>
                <c:pt idx="10">
                  <c:v>50</c:v>
                </c:pt>
                <c:pt idx="11">
                  <c:v>36</c:v>
                </c:pt>
                <c:pt idx="12">
                  <c:v>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D-4EC1-8AD8-9E4F4F54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13.16'!$Y$83:$Y$90</c:f>
              <c:numCache>
                <c:formatCode>#,##0</c:formatCode>
                <c:ptCount val="8"/>
                <c:pt idx="0">
                  <c:v>35</c:v>
                </c:pt>
                <c:pt idx="1">
                  <c:v>132</c:v>
                </c:pt>
                <c:pt idx="2">
                  <c:v>130</c:v>
                </c:pt>
                <c:pt idx="3">
                  <c:v>103</c:v>
                </c:pt>
                <c:pt idx="4">
                  <c:v>24</c:v>
                </c:pt>
                <c:pt idx="5">
                  <c:v>15</c:v>
                </c:pt>
                <c:pt idx="6">
                  <c:v>50</c:v>
                </c:pt>
                <c:pt idx="7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F-402D-AA82-298A407C6735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13.16'!$Y$93:$Y$100</c:f>
              <c:numCache>
                <c:formatCode>#,##0</c:formatCode>
                <c:ptCount val="8"/>
                <c:pt idx="0">
                  <c:v>38</c:v>
                </c:pt>
                <c:pt idx="1">
                  <c:v>111</c:v>
                </c:pt>
                <c:pt idx="2">
                  <c:v>15</c:v>
                </c:pt>
                <c:pt idx="3">
                  <c:v>124</c:v>
                </c:pt>
                <c:pt idx="4">
                  <c:v>77</c:v>
                </c:pt>
                <c:pt idx="5">
                  <c:v>38</c:v>
                </c:pt>
                <c:pt idx="6">
                  <c:v>9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F-402D-AA82-298A407C6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13.16'!$U$8:$Y$8</c:f>
              <c:numCache>
                <c:formatCode>#,##0</c:formatCode>
                <c:ptCount val="5"/>
                <c:pt idx="1">
                  <c:v>42846.02</c:v>
                </c:pt>
                <c:pt idx="2">
                  <c:v>49079</c:v>
                </c:pt>
                <c:pt idx="3">
                  <c:v>54277.04</c:v>
                </c:pt>
                <c:pt idx="4">
                  <c:v>39694.080000000002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1-487D-A362-56DEBD77FE6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1-487D-A362-56DEBD77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13.16'!$V$4:$Z$4</c:f>
              <c:numCache>
                <c:formatCode>#,##0</c:formatCode>
                <c:ptCount val="5"/>
                <c:pt idx="0">
                  <c:v>936</c:v>
                </c:pt>
                <c:pt idx="1">
                  <c:v>978</c:v>
                </c:pt>
                <c:pt idx="2">
                  <c:v>987</c:v>
                </c:pt>
                <c:pt idx="3">
                  <c:v>1906</c:v>
                </c:pt>
                <c:pt idx="4">
                  <c:v>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4-4982-88A2-2525D91B0C2B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13.16'!$V$7:$Z$7</c:f>
              <c:numCache>
                <c:formatCode>#,##0</c:formatCode>
                <c:ptCount val="5"/>
                <c:pt idx="0">
                  <c:v>667</c:v>
                </c:pt>
                <c:pt idx="1">
                  <c:v>697</c:v>
                </c:pt>
                <c:pt idx="2">
                  <c:v>690</c:v>
                </c:pt>
                <c:pt idx="3">
                  <c:v>1348</c:v>
                </c:pt>
                <c:pt idx="4">
                  <c:v>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4-4982-88A2-2525D91B0C2B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13.16'!$V$11:$Z$11</c:f>
              <c:numCache>
                <c:formatCode>#,##0</c:formatCode>
                <c:ptCount val="5"/>
                <c:pt idx="0">
                  <c:v>908</c:v>
                </c:pt>
                <c:pt idx="1">
                  <c:v>952</c:v>
                </c:pt>
                <c:pt idx="2">
                  <c:v>960</c:v>
                </c:pt>
                <c:pt idx="3">
                  <c:v>1866</c:v>
                </c:pt>
                <c:pt idx="4">
                  <c:v>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4-4982-88A2-2525D91B0C2B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13.16'!$V$12:$Z$12</c:f>
              <c:numCache>
                <c:formatCode>#,##0</c:formatCode>
                <c:ptCount val="5"/>
                <c:pt idx="0">
                  <c:v>31</c:v>
                </c:pt>
                <c:pt idx="1">
                  <c:v>26</c:v>
                </c:pt>
                <c:pt idx="2">
                  <c:v>27</c:v>
                </c:pt>
                <c:pt idx="3">
                  <c:v>37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04-4982-88A2-2525D91B0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3.9540816326530615E-2</c:v>
                </c:pt>
                <c:pt idx="1">
                  <c:v>0.10331632653061225</c:v>
                </c:pt>
                <c:pt idx="2">
                  <c:v>1.9132653061224489E-3</c:v>
                </c:pt>
                <c:pt idx="3">
                  <c:v>6.3775510204081634E-3</c:v>
                </c:pt>
                <c:pt idx="4">
                  <c:v>4.0178571428571432E-2</c:v>
                </c:pt>
                <c:pt idx="5">
                  <c:v>2.5510204081632654E-2</c:v>
                </c:pt>
                <c:pt idx="6">
                  <c:v>6.6964285714285712E-2</c:v>
                </c:pt>
                <c:pt idx="7">
                  <c:v>0.14987244897959184</c:v>
                </c:pt>
                <c:pt idx="8">
                  <c:v>1.6581632653061226E-2</c:v>
                </c:pt>
                <c:pt idx="9">
                  <c:v>1.913265306122449E-2</c:v>
                </c:pt>
                <c:pt idx="10">
                  <c:v>7.6530612244897957E-3</c:v>
                </c:pt>
                <c:pt idx="11">
                  <c:v>3.8265306122448979E-3</c:v>
                </c:pt>
                <c:pt idx="12">
                  <c:v>1.3392857142857142E-2</c:v>
                </c:pt>
                <c:pt idx="13">
                  <c:v>4.5280612244897961E-2</c:v>
                </c:pt>
                <c:pt idx="14">
                  <c:v>0.14795918367346939</c:v>
                </c:pt>
                <c:pt idx="15">
                  <c:v>8.9923469387755098E-2</c:v>
                </c:pt>
                <c:pt idx="16">
                  <c:v>6.4413265306122444E-2</c:v>
                </c:pt>
                <c:pt idx="17">
                  <c:v>3.3801020408163268E-2</c:v>
                </c:pt>
                <c:pt idx="18">
                  <c:v>9.438775510204081E-2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E-437D-B5F9-62BD906ED4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E-437D-B5F9-62BD906ED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13.16'!$Z$44:$Z$60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41</c:v>
                </c:pt>
                <c:pt idx="3">
                  <c:v>79</c:v>
                </c:pt>
                <c:pt idx="4">
                  <c:v>102</c:v>
                </c:pt>
                <c:pt idx="5">
                  <c:v>99</c:v>
                </c:pt>
                <c:pt idx="6">
                  <c:v>108</c:v>
                </c:pt>
                <c:pt idx="7">
                  <c:v>105</c:v>
                </c:pt>
                <c:pt idx="8">
                  <c:v>91</c:v>
                </c:pt>
                <c:pt idx="9">
                  <c:v>77</c:v>
                </c:pt>
                <c:pt idx="10">
                  <c:v>75</c:v>
                </c:pt>
                <c:pt idx="11">
                  <c:v>45</c:v>
                </c:pt>
                <c:pt idx="12">
                  <c:v>24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9-48F1-B2C5-87BEB7A19214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13.16'!$Z$63:$Z$79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29</c:v>
                </c:pt>
                <c:pt idx="3">
                  <c:v>88</c:v>
                </c:pt>
                <c:pt idx="4">
                  <c:v>102</c:v>
                </c:pt>
                <c:pt idx="5">
                  <c:v>127</c:v>
                </c:pt>
                <c:pt idx="6">
                  <c:v>89</c:v>
                </c:pt>
                <c:pt idx="7">
                  <c:v>61</c:v>
                </c:pt>
                <c:pt idx="8">
                  <c:v>63</c:v>
                </c:pt>
                <c:pt idx="9">
                  <c:v>62</c:v>
                </c:pt>
                <c:pt idx="10">
                  <c:v>35</c:v>
                </c:pt>
                <c:pt idx="11">
                  <c:v>30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9-48F1-B2C5-87BEB7A1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13.16'!$Z$83:$Z$90</c:f>
              <c:numCache>
                <c:formatCode>#,##0</c:formatCode>
                <c:ptCount val="8"/>
                <c:pt idx="0">
                  <c:v>44</c:v>
                </c:pt>
                <c:pt idx="1">
                  <c:v>112</c:v>
                </c:pt>
                <c:pt idx="2">
                  <c:v>108</c:v>
                </c:pt>
                <c:pt idx="3">
                  <c:v>90</c:v>
                </c:pt>
                <c:pt idx="4">
                  <c:v>18</c:v>
                </c:pt>
                <c:pt idx="5">
                  <c:v>10</c:v>
                </c:pt>
                <c:pt idx="6">
                  <c:v>50</c:v>
                </c:pt>
                <c:pt idx="7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1-4E1B-9970-F22E4E29CAE3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13.16'!$Z$93:$Z$100</c:f>
              <c:numCache>
                <c:formatCode>#,##0</c:formatCode>
                <c:ptCount val="8"/>
                <c:pt idx="0">
                  <c:v>31</c:v>
                </c:pt>
                <c:pt idx="1">
                  <c:v>94</c:v>
                </c:pt>
                <c:pt idx="2">
                  <c:v>12</c:v>
                </c:pt>
                <c:pt idx="3">
                  <c:v>111</c:v>
                </c:pt>
                <c:pt idx="4">
                  <c:v>70</c:v>
                </c:pt>
                <c:pt idx="5">
                  <c:v>31</c:v>
                </c:pt>
                <c:pt idx="6">
                  <c:v>7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1-4E1B-9970-F22E4E29C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13.2'!$V$4:$Z$4</c:f>
              <c:numCache>
                <c:formatCode>#,##0</c:formatCode>
                <c:ptCount val="5"/>
                <c:pt idx="0">
                  <c:v>2368</c:v>
                </c:pt>
                <c:pt idx="1">
                  <c:v>2294</c:v>
                </c:pt>
                <c:pt idx="2">
                  <c:v>2730</c:v>
                </c:pt>
                <c:pt idx="3">
                  <c:v>3513</c:v>
                </c:pt>
                <c:pt idx="4">
                  <c:v>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8-4ECD-A1E6-F2E80113DABC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13.2'!$V$7:$Z$7</c:f>
              <c:numCache>
                <c:formatCode>#,##0</c:formatCode>
                <c:ptCount val="5"/>
                <c:pt idx="0">
                  <c:v>1585</c:v>
                </c:pt>
                <c:pt idx="1">
                  <c:v>1513</c:v>
                </c:pt>
                <c:pt idx="2">
                  <c:v>1800</c:v>
                </c:pt>
                <c:pt idx="3">
                  <c:v>2362</c:v>
                </c:pt>
                <c:pt idx="4">
                  <c:v>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8-4ECD-A1E6-F2E80113DABC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13.2'!$V$11:$Z$11</c:f>
              <c:numCache>
                <c:formatCode>#,##0</c:formatCode>
                <c:ptCount val="5"/>
                <c:pt idx="0">
                  <c:v>2269</c:v>
                </c:pt>
                <c:pt idx="1">
                  <c:v>2216</c:v>
                </c:pt>
                <c:pt idx="2">
                  <c:v>2639</c:v>
                </c:pt>
                <c:pt idx="3">
                  <c:v>3374</c:v>
                </c:pt>
                <c:pt idx="4">
                  <c:v>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F8-4ECD-A1E6-F2E80113DABC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13.2'!$V$12:$Z$12</c:f>
              <c:numCache>
                <c:formatCode>#,##0</c:formatCode>
                <c:ptCount val="5"/>
                <c:pt idx="0">
                  <c:v>96</c:v>
                </c:pt>
                <c:pt idx="1">
                  <c:v>84</c:v>
                </c:pt>
                <c:pt idx="2">
                  <c:v>91</c:v>
                </c:pt>
                <c:pt idx="3">
                  <c:v>138</c:v>
                </c:pt>
                <c:pt idx="4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F8-4ECD-A1E6-F2E80113D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13.16'!$V$8:$Z$8</c:f>
              <c:numCache>
                <c:formatCode>#,##0</c:formatCode>
                <c:ptCount val="5"/>
                <c:pt idx="0">
                  <c:v>42846.02</c:v>
                </c:pt>
                <c:pt idx="1">
                  <c:v>49079</c:v>
                </c:pt>
                <c:pt idx="2">
                  <c:v>54277.04</c:v>
                </c:pt>
                <c:pt idx="3">
                  <c:v>39694.080000000002</c:v>
                </c:pt>
                <c:pt idx="4">
                  <c:v>39879.53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C-487F-971B-A48D0A83F1A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C-487F-971B-A48D0A83F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13.17'!$U$4:$Y$4</c:f>
              <c:numCache>
                <c:formatCode>#,##0</c:formatCode>
                <c:ptCount val="5"/>
                <c:pt idx="1">
                  <c:v>509</c:v>
                </c:pt>
                <c:pt idx="2">
                  <c:v>563</c:v>
                </c:pt>
                <c:pt idx="3">
                  <c:v>688</c:v>
                </c:pt>
                <c:pt idx="4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2-4587-A41A-31905C1BFE64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13.17'!$U$7:$Y$7</c:f>
              <c:numCache>
                <c:formatCode>#,##0</c:formatCode>
                <c:ptCount val="5"/>
                <c:pt idx="1">
                  <c:v>326</c:v>
                </c:pt>
                <c:pt idx="2">
                  <c:v>413</c:v>
                </c:pt>
                <c:pt idx="3">
                  <c:v>519</c:v>
                </c:pt>
                <c:pt idx="4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2-4587-A41A-31905C1BFE64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13.17'!$U$11:$Y$11</c:f>
              <c:numCache>
                <c:formatCode>#,##0</c:formatCode>
                <c:ptCount val="5"/>
                <c:pt idx="1">
                  <c:v>498</c:v>
                </c:pt>
                <c:pt idx="2">
                  <c:v>556</c:v>
                </c:pt>
                <c:pt idx="3">
                  <c:v>680</c:v>
                </c:pt>
                <c:pt idx="4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2-4587-A41A-31905C1BFE64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13.17'!$U$12:$Y$12</c:f>
              <c:numCache>
                <c:formatCode>#,##0</c:formatCode>
                <c:ptCount val="5"/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42-4587-A41A-31905C1B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6.9444444444444441E-3</c:v>
                </c:pt>
                <c:pt idx="3">
                  <c:v>0</c:v>
                </c:pt>
                <c:pt idx="4">
                  <c:v>0.22916666666666666</c:v>
                </c:pt>
                <c:pt idx="5">
                  <c:v>0</c:v>
                </c:pt>
                <c:pt idx="6">
                  <c:v>3.0555555555555555E-2</c:v>
                </c:pt>
                <c:pt idx="7">
                  <c:v>4.8611111111111112E-2</c:v>
                </c:pt>
                <c:pt idx="8">
                  <c:v>0</c:v>
                </c:pt>
                <c:pt idx="9">
                  <c:v>0</c:v>
                </c:pt>
                <c:pt idx="10">
                  <c:v>5.1388888888888887E-2</c:v>
                </c:pt>
                <c:pt idx="11">
                  <c:v>0</c:v>
                </c:pt>
                <c:pt idx="12">
                  <c:v>6.9444444444444441E-3</c:v>
                </c:pt>
                <c:pt idx="13">
                  <c:v>5.5555555555555558E-3</c:v>
                </c:pt>
                <c:pt idx="14">
                  <c:v>0.13472222222222222</c:v>
                </c:pt>
                <c:pt idx="15">
                  <c:v>0.25972222222222224</c:v>
                </c:pt>
                <c:pt idx="16">
                  <c:v>0.19583333333333333</c:v>
                </c:pt>
                <c:pt idx="17">
                  <c:v>0</c:v>
                </c:pt>
                <c:pt idx="18">
                  <c:v>1.9444444444444445E-2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C-4460-92CA-BED646D00B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6C-4460-92CA-BED646D0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39</c:v>
                </c:pt>
                <c:pt idx="4">
                  <c:v>69</c:v>
                </c:pt>
                <c:pt idx="5">
                  <c:v>59</c:v>
                </c:pt>
                <c:pt idx="6">
                  <c:v>43</c:v>
                </c:pt>
                <c:pt idx="7">
                  <c:v>29</c:v>
                </c:pt>
                <c:pt idx="8">
                  <c:v>46</c:v>
                </c:pt>
                <c:pt idx="9">
                  <c:v>33</c:v>
                </c:pt>
                <c:pt idx="10">
                  <c:v>23</c:v>
                </c:pt>
                <c:pt idx="11">
                  <c:v>21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3-4593-8B88-B8D2D78A75C9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20</c:v>
                </c:pt>
                <c:pt idx="4">
                  <c:v>53</c:v>
                </c:pt>
                <c:pt idx="5">
                  <c:v>60</c:v>
                </c:pt>
                <c:pt idx="6">
                  <c:v>63</c:v>
                </c:pt>
                <c:pt idx="7">
                  <c:v>39</c:v>
                </c:pt>
                <c:pt idx="8">
                  <c:v>29</c:v>
                </c:pt>
                <c:pt idx="9">
                  <c:v>41</c:v>
                </c:pt>
                <c:pt idx="10">
                  <c:v>34</c:v>
                </c:pt>
                <c:pt idx="11">
                  <c:v>11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3-4593-8B88-B8D2D78A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13.17'!$Y$83:$Y$90</c:f>
              <c:numCache>
                <c:formatCode>#,##0</c:formatCode>
                <c:ptCount val="8"/>
                <c:pt idx="0">
                  <c:v>24</c:v>
                </c:pt>
                <c:pt idx="1">
                  <c:v>30</c:v>
                </c:pt>
                <c:pt idx="2">
                  <c:v>25</c:v>
                </c:pt>
                <c:pt idx="3">
                  <c:v>82</c:v>
                </c:pt>
                <c:pt idx="4">
                  <c:v>10</c:v>
                </c:pt>
                <c:pt idx="5">
                  <c:v>6</c:v>
                </c:pt>
                <c:pt idx="6">
                  <c:v>3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E-4D40-A526-EC6BF6C20CCB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13.17'!$Y$93:$Y$100</c:f>
              <c:numCache>
                <c:formatCode>#,##0</c:formatCode>
                <c:ptCount val="8"/>
                <c:pt idx="0">
                  <c:v>17</c:v>
                </c:pt>
                <c:pt idx="1">
                  <c:v>43</c:v>
                </c:pt>
                <c:pt idx="2">
                  <c:v>5</c:v>
                </c:pt>
                <c:pt idx="3">
                  <c:v>107</c:v>
                </c:pt>
                <c:pt idx="4">
                  <c:v>30</c:v>
                </c:pt>
                <c:pt idx="5">
                  <c:v>13</c:v>
                </c:pt>
                <c:pt idx="6">
                  <c:v>0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E-4D40-A526-EC6BF6C20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13.17'!$U$8:$Y$8</c:f>
              <c:numCache>
                <c:formatCode>#,##0</c:formatCode>
                <c:ptCount val="5"/>
                <c:pt idx="1">
                  <c:v>22954.07</c:v>
                </c:pt>
                <c:pt idx="2">
                  <c:v>33355.46</c:v>
                </c:pt>
                <c:pt idx="3">
                  <c:v>28341.18</c:v>
                </c:pt>
                <c:pt idx="4">
                  <c:v>30730.91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7-4935-91F3-43BFF67F0DC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7-4935-91F3-43BFF67F0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13.17'!$V$4:$Z$4</c:f>
              <c:numCache>
                <c:formatCode>#,##0</c:formatCode>
                <c:ptCount val="5"/>
                <c:pt idx="0">
                  <c:v>509</c:v>
                </c:pt>
                <c:pt idx="1">
                  <c:v>563</c:v>
                </c:pt>
                <c:pt idx="2">
                  <c:v>688</c:v>
                </c:pt>
                <c:pt idx="3">
                  <c:v>742</c:v>
                </c:pt>
                <c:pt idx="4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B4C-BCF5-89B0195F0EFF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13.17'!$V$7:$Z$7</c:f>
              <c:numCache>
                <c:formatCode>#,##0</c:formatCode>
                <c:ptCount val="5"/>
                <c:pt idx="0">
                  <c:v>326</c:v>
                </c:pt>
                <c:pt idx="1">
                  <c:v>413</c:v>
                </c:pt>
                <c:pt idx="2">
                  <c:v>519</c:v>
                </c:pt>
                <c:pt idx="3">
                  <c:v>562</c:v>
                </c:pt>
                <c:pt idx="4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0-4B4C-BCF5-89B0195F0EFF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13.17'!$V$11:$Z$11</c:f>
              <c:numCache>
                <c:formatCode>#,##0</c:formatCode>
                <c:ptCount val="5"/>
                <c:pt idx="0">
                  <c:v>498</c:v>
                </c:pt>
                <c:pt idx="1">
                  <c:v>556</c:v>
                </c:pt>
                <c:pt idx="2">
                  <c:v>680</c:v>
                </c:pt>
                <c:pt idx="3">
                  <c:v>731</c:v>
                </c:pt>
                <c:pt idx="4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0-4B4C-BCF5-89B0195F0EFF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13.17'!$V$12:$Z$12</c:f>
              <c:numCache>
                <c:formatCode>#,##0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50-4B4C-BCF5-89B0195F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6.9444444444444441E-3</c:v>
                </c:pt>
                <c:pt idx="3">
                  <c:v>0</c:v>
                </c:pt>
                <c:pt idx="4">
                  <c:v>0.22916666666666666</c:v>
                </c:pt>
                <c:pt idx="5">
                  <c:v>0</c:v>
                </c:pt>
                <c:pt idx="6">
                  <c:v>3.0555555555555555E-2</c:v>
                </c:pt>
                <c:pt idx="7">
                  <c:v>4.8611111111111112E-2</c:v>
                </c:pt>
                <c:pt idx="8">
                  <c:v>0</c:v>
                </c:pt>
                <c:pt idx="9">
                  <c:v>0</c:v>
                </c:pt>
                <c:pt idx="10">
                  <c:v>5.1388888888888887E-2</c:v>
                </c:pt>
                <c:pt idx="11">
                  <c:v>0</c:v>
                </c:pt>
                <c:pt idx="12">
                  <c:v>6.9444444444444441E-3</c:v>
                </c:pt>
                <c:pt idx="13">
                  <c:v>5.5555555555555558E-3</c:v>
                </c:pt>
                <c:pt idx="14">
                  <c:v>0.13472222222222222</c:v>
                </c:pt>
                <c:pt idx="15">
                  <c:v>0.25972222222222224</c:v>
                </c:pt>
                <c:pt idx="16">
                  <c:v>0.19583333333333333</c:v>
                </c:pt>
                <c:pt idx="17">
                  <c:v>0</c:v>
                </c:pt>
                <c:pt idx="18">
                  <c:v>1.9444444444444445E-2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D-49A3-8CD1-ED20675B179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D-49A3-8CD1-ED20675B1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21</c:v>
                </c:pt>
                <c:pt idx="4">
                  <c:v>53</c:v>
                </c:pt>
                <c:pt idx="5">
                  <c:v>44</c:v>
                </c:pt>
                <c:pt idx="6">
                  <c:v>45</c:v>
                </c:pt>
                <c:pt idx="7">
                  <c:v>43</c:v>
                </c:pt>
                <c:pt idx="8">
                  <c:v>45</c:v>
                </c:pt>
                <c:pt idx="9">
                  <c:v>31</c:v>
                </c:pt>
                <c:pt idx="10">
                  <c:v>19</c:v>
                </c:pt>
                <c:pt idx="11">
                  <c:v>16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8-4D1B-8B49-8A6898BB7CC6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12</c:v>
                </c:pt>
                <c:pt idx="4">
                  <c:v>48</c:v>
                </c:pt>
                <c:pt idx="5">
                  <c:v>54</c:v>
                </c:pt>
                <c:pt idx="6">
                  <c:v>65</c:v>
                </c:pt>
                <c:pt idx="7">
                  <c:v>55</c:v>
                </c:pt>
                <c:pt idx="8">
                  <c:v>39</c:v>
                </c:pt>
                <c:pt idx="9">
                  <c:v>41</c:v>
                </c:pt>
                <c:pt idx="10">
                  <c:v>33</c:v>
                </c:pt>
                <c:pt idx="11">
                  <c:v>8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8-4D1B-8B49-8A6898BB7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13.17'!$Z$83:$Z$90</c:f>
              <c:numCache>
                <c:formatCode>#,##0</c:formatCode>
                <c:ptCount val="8"/>
                <c:pt idx="0">
                  <c:v>17</c:v>
                </c:pt>
                <c:pt idx="1">
                  <c:v>36</c:v>
                </c:pt>
                <c:pt idx="2">
                  <c:v>18</c:v>
                </c:pt>
                <c:pt idx="3">
                  <c:v>80</c:v>
                </c:pt>
                <c:pt idx="4">
                  <c:v>14</c:v>
                </c:pt>
                <c:pt idx="5">
                  <c:v>5</c:v>
                </c:pt>
                <c:pt idx="6">
                  <c:v>8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5-4797-BB7F-B000D4D658FE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13.17'!$Z$93:$Z$100</c:f>
              <c:numCache>
                <c:formatCode>#,##0</c:formatCode>
                <c:ptCount val="8"/>
                <c:pt idx="0">
                  <c:v>13</c:v>
                </c:pt>
                <c:pt idx="1">
                  <c:v>54</c:v>
                </c:pt>
                <c:pt idx="2">
                  <c:v>7</c:v>
                </c:pt>
                <c:pt idx="3">
                  <c:v>121</c:v>
                </c:pt>
                <c:pt idx="4">
                  <c:v>39</c:v>
                </c:pt>
                <c:pt idx="5">
                  <c:v>12</c:v>
                </c:pt>
                <c:pt idx="6">
                  <c:v>0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5-4797-BB7F-B000D4D6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4.0595399188092018E-2</c:v>
                </c:pt>
                <c:pt idx="1">
                  <c:v>1.0825439783491205E-2</c:v>
                </c:pt>
                <c:pt idx="2">
                  <c:v>1.0148849797023005E-2</c:v>
                </c:pt>
                <c:pt idx="3">
                  <c:v>8.119079837618403E-3</c:v>
                </c:pt>
                <c:pt idx="4">
                  <c:v>7.5101488497970229E-2</c:v>
                </c:pt>
                <c:pt idx="5">
                  <c:v>2.1312584573748308E-2</c:v>
                </c:pt>
                <c:pt idx="6">
                  <c:v>7.3410013531799725E-2</c:v>
                </c:pt>
                <c:pt idx="7">
                  <c:v>7.5439783491204324E-2</c:v>
                </c:pt>
                <c:pt idx="8">
                  <c:v>1.6238159675236806E-2</c:v>
                </c:pt>
                <c:pt idx="9">
                  <c:v>1.3531799729364006E-3</c:v>
                </c:pt>
                <c:pt idx="10">
                  <c:v>6.4276048714479025E-3</c:v>
                </c:pt>
                <c:pt idx="11">
                  <c:v>1.4546684709066306E-2</c:v>
                </c:pt>
                <c:pt idx="12">
                  <c:v>2.097428958051421E-2</c:v>
                </c:pt>
                <c:pt idx="13">
                  <c:v>3.6874154262516917E-2</c:v>
                </c:pt>
                <c:pt idx="14">
                  <c:v>0.16136671177266576</c:v>
                </c:pt>
                <c:pt idx="15">
                  <c:v>0.14174560216508797</c:v>
                </c:pt>
                <c:pt idx="16">
                  <c:v>0.21549391069012178</c:v>
                </c:pt>
                <c:pt idx="17">
                  <c:v>6.4276048714479025E-3</c:v>
                </c:pt>
                <c:pt idx="18">
                  <c:v>3.2814614343707714E-2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5-4D0D-8DB3-66C46AC7721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5-4D0D-8DB3-66C46AC77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13.17'!$V$8:$Z$8</c:f>
              <c:numCache>
                <c:formatCode>#,##0</c:formatCode>
                <c:ptCount val="5"/>
                <c:pt idx="0">
                  <c:v>22954.07</c:v>
                </c:pt>
                <c:pt idx="1">
                  <c:v>33355.46</c:v>
                </c:pt>
                <c:pt idx="2">
                  <c:v>28341.18</c:v>
                </c:pt>
                <c:pt idx="3">
                  <c:v>30730.91</c:v>
                </c:pt>
                <c:pt idx="4">
                  <c:v>30987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8E5-89B8-28DFE9243C6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1-48E5-89B8-28DFE9243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13.2'!$Z$44:$Z$60</c:f>
              <c:numCache>
                <c:formatCode>#,##0</c:formatCode>
                <c:ptCount val="17"/>
                <c:pt idx="0">
                  <c:v>0</c:v>
                </c:pt>
                <c:pt idx="1">
                  <c:v>25</c:v>
                </c:pt>
                <c:pt idx="2">
                  <c:v>57</c:v>
                </c:pt>
                <c:pt idx="3">
                  <c:v>132</c:v>
                </c:pt>
                <c:pt idx="4">
                  <c:v>233</c:v>
                </c:pt>
                <c:pt idx="5">
                  <c:v>230</c:v>
                </c:pt>
                <c:pt idx="6">
                  <c:v>190</c:v>
                </c:pt>
                <c:pt idx="7">
                  <c:v>103</c:v>
                </c:pt>
                <c:pt idx="8">
                  <c:v>145</c:v>
                </c:pt>
                <c:pt idx="9">
                  <c:v>110</c:v>
                </c:pt>
                <c:pt idx="10">
                  <c:v>135</c:v>
                </c:pt>
                <c:pt idx="11">
                  <c:v>82</c:v>
                </c:pt>
                <c:pt idx="12">
                  <c:v>40</c:v>
                </c:pt>
                <c:pt idx="13">
                  <c:v>26</c:v>
                </c:pt>
                <c:pt idx="14">
                  <c:v>17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5-4504-8BC6-AD2ADE58D3D2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13.2'!$Z$63:$Z$79</c:f>
              <c:numCache>
                <c:formatCode>#,##0</c:formatCode>
                <c:ptCount val="17"/>
                <c:pt idx="0">
                  <c:v>6</c:v>
                </c:pt>
                <c:pt idx="1">
                  <c:v>24</c:v>
                </c:pt>
                <c:pt idx="2">
                  <c:v>64</c:v>
                </c:pt>
                <c:pt idx="3">
                  <c:v>124</c:v>
                </c:pt>
                <c:pt idx="4">
                  <c:v>219</c:v>
                </c:pt>
                <c:pt idx="5">
                  <c:v>232</c:v>
                </c:pt>
                <c:pt idx="6">
                  <c:v>155</c:v>
                </c:pt>
                <c:pt idx="7">
                  <c:v>103</c:v>
                </c:pt>
                <c:pt idx="8">
                  <c:v>131</c:v>
                </c:pt>
                <c:pt idx="9">
                  <c:v>140</c:v>
                </c:pt>
                <c:pt idx="10">
                  <c:v>117</c:v>
                </c:pt>
                <c:pt idx="11">
                  <c:v>74</c:v>
                </c:pt>
                <c:pt idx="12">
                  <c:v>34</c:v>
                </c:pt>
                <c:pt idx="13">
                  <c:v>10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504-8BC6-AD2ADE58D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13.2'!$Z$83:$Z$90</c:f>
              <c:numCache>
                <c:formatCode>#,##0</c:formatCode>
                <c:ptCount val="8"/>
                <c:pt idx="0">
                  <c:v>99</c:v>
                </c:pt>
                <c:pt idx="1">
                  <c:v>105</c:v>
                </c:pt>
                <c:pt idx="2">
                  <c:v>147</c:v>
                </c:pt>
                <c:pt idx="3">
                  <c:v>206</c:v>
                </c:pt>
                <c:pt idx="4">
                  <c:v>52</c:v>
                </c:pt>
                <c:pt idx="5">
                  <c:v>52</c:v>
                </c:pt>
                <c:pt idx="6">
                  <c:v>51</c:v>
                </c:pt>
                <c:pt idx="7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E-480D-A1B6-DEBD8507BF3B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13.2'!$Z$93:$Z$100</c:f>
              <c:numCache>
                <c:formatCode>#,##0</c:formatCode>
                <c:ptCount val="8"/>
                <c:pt idx="0">
                  <c:v>80</c:v>
                </c:pt>
                <c:pt idx="1">
                  <c:v>210</c:v>
                </c:pt>
                <c:pt idx="2">
                  <c:v>16</c:v>
                </c:pt>
                <c:pt idx="3">
                  <c:v>233</c:v>
                </c:pt>
                <c:pt idx="4">
                  <c:v>163</c:v>
                </c:pt>
                <c:pt idx="5">
                  <c:v>39</c:v>
                </c:pt>
                <c:pt idx="6">
                  <c:v>0</c:v>
                </c:pt>
                <c:pt idx="7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E-480D-A1B6-DEBD8507B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1.0973144672249495E-2</c:v>
                </c:pt>
                <c:pt idx="1">
                  <c:v>5.5948599480219463E-3</c:v>
                </c:pt>
                <c:pt idx="2">
                  <c:v>1.7145538550389836E-2</c:v>
                </c:pt>
                <c:pt idx="3">
                  <c:v>7.3996534796419286E-3</c:v>
                </c:pt>
                <c:pt idx="4">
                  <c:v>5.8800173260179035E-2</c:v>
                </c:pt>
                <c:pt idx="5">
                  <c:v>2.0791221484262202E-2</c:v>
                </c:pt>
                <c:pt idx="6">
                  <c:v>9.6303782847242281E-2</c:v>
                </c:pt>
                <c:pt idx="7">
                  <c:v>9.9588507074790639E-2</c:v>
                </c:pt>
                <c:pt idx="8">
                  <c:v>3.6348541726826451E-2</c:v>
                </c:pt>
                <c:pt idx="9">
                  <c:v>1.0287323130233901E-2</c:v>
                </c:pt>
                <c:pt idx="10">
                  <c:v>8.7712965636731165E-3</c:v>
                </c:pt>
                <c:pt idx="11">
                  <c:v>1.4691019347386659E-2</c:v>
                </c:pt>
                <c:pt idx="12">
                  <c:v>4.9343055154490327E-2</c:v>
                </c:pt>
                <c:pt idx="13">
                  <c:v>6.1543459428241409E-2</c:v>
                </c:pt>
                <c:pt idx="14">
                  <c:v>0.10843199537972856</c:v>
                </c:pt>
                <c:pt idx="15">
                  <c:v>8.020502454519203E-2</c:v>
                </c:pt>
                <c:pt idx="16">
                  <c:v>0.20177591683511406</c:v>
                </c:pt>
                <c:pt idx="17">
                  <c:v>3.8442102223505629E-2</c:v>
                </c:pt>
                <c:pt idx="18">
                  <c:v>5.2519491770141494E-2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0-4B6F-84C1-7761D8A94B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00-4B6F-84C1-7761D8A94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13.2'!$V$8:$Z$8</c:f>
              <c:numCache>
                <c:formatCode>#,##0</c:formatCode>
                <c:ptCount val="5"/>
                <c:pt idx="0">
                  <c:v>40135.74</c:v>
                </c:pt>
                <c:pt idx="1">
                  <c:v>43653.95</c:v>
                </c:pt>
                <c:pt idx="2">
                  <c:v>43862.32</c:v>
                </c:pt>
                <c:pt idx="3">
                  <c:v>41280.660000000003</c:v>
                </c:pt>
                <c:pt idx="4">
                  <c:v>45147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8-4414-AF51-A809ACE2F73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8-4414-AF51-A809ACE2F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13.3'!$U$4:$Y$4</c:f>
              <c:numCache>
                <c:formatCode>#,##0</c:formatCode>
                <c:ptCount val="5"/>
                <c:pt idx="1">
                  <c:v>11</c:v>
                </c:pt>
                <c:pt idx="2">
                  <c:v>17</c:v>
                </c:pt>
                <c:pt idx="3">
                  <c:v>29</c:v>
                </c:pt>
                <c:pt idx="4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7-43C5-8021-F210A73356AC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13.3'!$U$7:$Y$7</c:f>
              <c:numCache>
                <c:formatCode>#,##0</c:formatCode>
                <c:ptCount val="5"/>
                <c:pt idx="1">
                  <c:v>10</c:v>
                </c:pt>
                <c:pt idx="2">
                  <c:v>17</c:v>
                </c:pt>
                <c:pt idx="3">
                  <c:v>19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7-43C5-8021-F210A73356AC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13.3'!$U$11:$Y$11</c:f>
              <c:numCache>
                <c:formatCode>#,##0</c:formatCode>
                <c:ptCount val="5"/>
                <c:pt idx="1">
                  <c:v>6</c:v>
                </c:pt>
                <c:pt idx="2">
                  <c:v>21</c:v>
                </c:pt>
                <c:pt idx="3">
                  <c:v>29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7-43C5-8021-F210A73356AC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13.3'!$U$12:$Y$12</c:f>
              <c:numCache>
                <c:formatCode>#,##0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27-43C5-8021-F210A733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9-4C41-AF05-CDEEF285541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9-4C41-AF05-CDEEF285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6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9-488E-ABFB-ACD729AFAF98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9-488E-ABFB-ACD729AFA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13.3'!$Y$83:$Y$90</c:f>
              <c:numCache>
                <c:formatCode>#,##0</c:formatCode>
                <c:ptCount val="8"/>
                <c:pt idx="0">
                  <c:v>4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B-497A-B39B-9B592B16151C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13.3'!$Y$93:$Y$100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B-497A-B39B-9B592B16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13.3'!$U$8:$Y$8</c:f>
              <c:numCache>
                <c:formatCode>#,##0</c:formatCode>
                <c:ptCount val="5"/>
                <c:pt idx="1">
                  <c:v>13500</c:v>
                </c:pt>
                <c:pt idx="2">
                  <c:v>17774.490000000002</c:v>
                </c:pt>
                <c:pt idx="3">
                  <c:v>7635.97</c:v>
                </c:pt>
                <c:pt idx="4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8-4476-B5F3-B3AFAD52B14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8-4476-B5F3-B3AFAD52B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13.3'!$V$4:$Z$4</c:f>
              <c:numCache>
                <c:formatCode>#,##0</c:formatCode>
                <c:ptCount val="5"/>
                <c:pt idx="0">
                  <c:v>11</c:v>
                </c:pt>
                <c:pt idx="1">
                  <c:v>17</c:v>
                </c:pt>
                <c:pt idx="2">
                  <c:v>29</c:v>
                </c:pt>
                <c:pt idx="3">
                  <c:v>41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D-4FF0-88C6-1C709408D459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13.3'!$V$7:$Z$7</c:f>
              <c:numCache>
                <c:formatCode>#,##0</c:formatCode>
                <c:ptCount val="5"/>
                <c:pt idx="0">
                  <c:v>10</c:v>
                </c:pt>
                <c:pt idx="1">
                  <c:v>17</c:v>
                </c:pt>
                <c:pt idx="2">
                  <c:v>19</c:v>
                </c:pt>
                <c:pt idx="3">
                  <c:v>33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D-4FF0-88C6-1C709408D459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13.3'!$V$11:$Z$11</c:f>
              <c:numCache>
                <c:formatCode>#,##0</c:formatCode>
                <c:ptCount val="5"/>
                <c:pt idx="0">
                  <c:v>6</c:v>
                </c:pt>
                <c:pt idx="1">
                  <c:v>21</c:v>
                </c:pt>
                <c:pt idx="2">
                  <c:v>29</c:v>
                </c:pt>
                <c:pt idx="3">
                  <c:v>35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D-4FF0-88C6-1C709408D459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13.3'!$V$12:$Z$12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AD-4FF0-88C6-1C709408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0-44DA-99A4-5DDCDBC8F54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0-44DA-99A4-5DDCDBC8F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7-459F-9372-8F5C86203A80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7-459F-9372-8F5C86203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13.3'!$Z$83:$Z$90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0-4AA6-86F3-7CCEC758E5D9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13.3'!$Z$93:$Z$100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0-4AA6-86F3-7CCEC758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13.1'!$Y$44:$Y$60</c:f>
              <c:numCache>
                <c:formatCode>#,##0</c:formatCode>
                <c:ptCount val="17"/>
                <c:pt idx="0">
                  <c:v>32</c:v>
                </c:pt>
                <c:pt idx="1">
                  <c:v>317</c:v>
                </c:pt>
                <c:pt idx="2">
                  <c:v>872</c:v>
                </c:pt>
                <c:pt idx="3">
                  <c:v>1529</c:v>
                </c:pt>
                <c:pt idx="4">
                  <c:v>2536</c:v>
                </c:pt>
                <c:pt idx="5">
                  <c:v>2170</c:v>
                </c:pt>
                <c:pt idx="6">
                  <c:v>1696</c:v>
                </c:pt>
                <c:pt idx="7">
                  <c:v>1395</c:v>
                </c:pt>
                <c:pt idx="8">
                  <c:v>1457</c:v>
                </c:pt>
                <c:pt idx="9">
                  <c:v>1268</c:v>
                </c:pt>
                <c:pt idx="10">
                  <c:v>1087</c:v>
                </c:pt>
                <c:pt idx="11">
                  <c:v>922</c:v>
                </c:pt>
                <c:pt idx="12">
                  <c:v>504</c:v>
                </c:pt>
                <c:pt idx="13">
                  <c:v>137</c:v>
                </c:pt>
                <c:pt idx="14">
                  <c:v>61</c:v>
                </c:pt>
                <c:pt idx="15">
                  <c:v>18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B-4AEE-AAA9-A8AE5B44D9A1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13.1'!$Y$63:$Y$79</c:f>
              <c:numCache>
                <c:formatCode>#,##0</c:formatCode>
                <c:ptCount val="17"/>
                <c:pt idx="0">
                  <c:v>25</c:v>
                </c:pt>
                <c:pt idx="1">
                  <c:v>334</c:v>
                </c:pt>
                <c:pt idx="2">
                  <c:v>777</c:v>
                </c:pt>
                <c:pt idx="3">
                  <c:v>1528</c:v>
                </c:pt>
                <c:pt idx="4">
                  <c:v>2672</c:v>
                </c:pt>
                <c:pt idx="5">
                  <c:v>2190</c:v>
                </c:pt>
                <c:pt idx="6">
                  <c:v>1696</c:v>
                </c:pt>
                <c:pt idx="7">
                  <c:v>1437</c:v>
                </c:pt>
                <c:pt idx="8">
                  <c:v>1548</c:v>
                </c:pt>
                <c:pt idx="9">
                  <c:v>1359</c:v>
                </c:pt>
                <c:pt idx="10">
                  <c:v>1179</c:v>
                </c:pt>
                <c:pt idx="11">
                  <c:v>880</c:v>
                </c:pt>
                <c:pt idx="12">
                  <c:v>393</c:v>
                </c:pt>
                <c:pt idx="13">
                  <c:v>140</c:v>
                </c:pt>
                <c:pt idx="14">
                  <c:v>56</c:v>
                </c:pt>
                <c:pt idx="15">
                  <c:v>9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B-4AEE-AAA9-A8AE5B44D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13.3'!$V$8:$Z$8</c:f>
              <c:numCache>
                <c:formatCode>#,##0</c:formatCode>
                <c:ptCount val="5"/>
                <c:pt idx="0">
                  <c:v>13500</c:v>
                </c:pt>
                <c:pt idx="1">
                  <c:v>17774.490000000002</c:v>
                </c:pt>
                <c:pt idx="2">
                  <c:v>7635.97</c:v>
                </c:pt>
                <c:pt idx="3">
                  <c:v>5700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C-41B9-A4B4-AFD6CA7D815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1B9-A4B4-AFD6CA7D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13.4'!$U$4:$Y$4</c:f>
              <c:numCache>
                <c:formatCode>#,##0</c:formatCode>
                <c:ptCount val="5"/>
                <c:pt idx="1">
                  <c:v>236</c:v>
                </c:pt>
                <c:pt idx="2">
                  <c:v>414</c:v>
                </c:pt>
                <c:pt idx="3">
                  <c:v>647</c:v>
                </c:pt>
                <c:pt idx="4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2-404C-976B-75E6B50834A7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13.4'!$U$7:$Y$7</c:f>
              <c:numCache>
                <c:formatCode>#,##0</c:formatCode>
                <c:ptCount val="5"/>
                <c:pt idx="1">
                  <c:v>172</c:v>
                </c:pt>
                <c:pt idx="2">
                  <c:v>271</c:v>
                </c:pt>
                <c:pt idx="3">
                  <c:v>406</c:v>
                </c:pt>
                <c:pt idx="4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2-404C-976B-75E6B50834A7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13.4'!$U$11:$Y$11</c:f>
              <c:numCache>
                <c:formatCode>#,##0</c:formatCode>
                <c:ptCount val="5"/>
                <c:pt idx="1">
                  <c:v>232</c:v>
                </c:pt>
                <c:pt idx="2">
                  <c:v>406</c:v>
                </c:pt>
                <c:pt idx="3">
                  <c:v>629</c:v>
                </c:pt>
                <c:pt idx="4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2-404C-976B-75E6B50834A7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13.4'!$U$12:$Y$12</c:f>
              <c:numCache>
                <c:formatCode>#,##0</c:formatCode>
                <c:ptCount val="5"/>
                <c:pt idx="1">
                  <c:v>6</c:v>
                </c:pt>
                <c:pt idx="2">
                  <c:v>16</c:v>
                </c:pt>
                <c:pt idx="3">
                  <c:v>18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42-404C-976B-75E6B5083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3.4965034965034968E-2</c:v>
                </c:pt>
                <c:pt idx="1">
                  <c:v>5.5944055944055944E-3</c:v>
                </c:pt>
                <c:pt idx="2">
                  <c:v>5.5944055944055944E-3</c:v>
                </c:pt>
                <c:pt idx="3">
                  <c:v>0</c:v>
                </c:pt>
                <c:pt idx="4">
                  <c:v>1.5384615384615385E-2</c:v>
                </c:pt>
                <c:pt idx="5">
                  <c:v>8.3916083916083916E-3</c:v>
                </c:pt>
                <c:pt idx="6">
                  <c:v>6.8531468531468534E-2</c:v>
                </c:pt>
                <c:pt idx="7">
                  <c:v>1.8181818181818181E-2</c:v>
                </c:pt>
                <c:pt idx="8">
                  <c:v>0</c:v>
                </c:pt>
                <c:pt idx="9">
                  <c:v>0</c:v>
                </c:pt>
                <c:pt idx="10">
                  <c:v>5.5944055944055944E-3</c:v>
                </c:pt>
                <c:pt idx="11">
                  <c:v>1.2587412587412588E-2</c:v>
                </c:pt>
                <c:pt idx="12">
                  <c:v>5.8741258741258739E-2</c:v>
                </c:pt>
                <c:pt idx="13">
                  <c:v>2.6573426573426574E-2</c:v>
                </c:pt>
                <c:pt idx="14">
                  <c:v>0.22937062937062938</c:v>
                </c:pt>
                <c:pt idx="15">
                  <c:v>0.11468531468531469</c:v>
                </c:pt>
                <c:pt idx="16">
                  <c:v>0.21118881118881119</c:v>
                </c:pt>
                <c:pt idx="17">
                  <c:v>9.7902097902097911E-3</c:v>
                </c:pt>
                <c:pt idx="18">
                  <c:v>0.13706293706293707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B-4730-A9BE-EC50F846B3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B-4730-A9BE-EC50F846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28</c:v>
                </c:pt>
                <c:pt idx="4">
                  <c:v>41</c:v>
                </c:pt>
                <c:pt idx="5">
                  <c:v>35</c:v>
                </c:pt>
                <c:pt idx="6">
                  <c:v>31</c:v>
                </c:pt>
                <c:pt idx="7">
                  <c:v>31</c:v>
                </c:pt>
                <c:pt idx="8">
                  <c:v>22</c:v>
                </c:pt>
                <c:pt idx="9">
                  <c:v>34</c:v>
                </c:pt>
                <c:pt idx="10">
                  <c:v>27</c:v>
                </c:pt>
                <c:pt idx="11">
                  <c:v>10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5-4806-A8B0-EDED6E831C92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29</c:v>
                </c:pt>
                <c:pt idx="4">
                  <c:v>53</c:v>
                </c:pt>
                <c:pt idx="5">
                  <c:v>36</c:v>
                </c:pt>
                <c:pt idx="6">
                  <c:v>39</c:v>
                </c:pt>
                <c:pt idx="7">
                  <c:v>22</c:v>
                </c:pt>
                <c:pt idx="8">
                  <c:v>36</c:v>
                </c:pt>
                <c:pt idx="9">
                  <c:v>32</c:v>
                </c:pt>
                <c:pt idx="10">
                  <c:v>28</c:v>
                </c:pt>
                <c:pt idx="11">
                  <c:v>20</c:v>
                </c:pt>
                <c:pt idx="12">
                  <c:v>9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5-4806-A8B0-EDED6E831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13.4'!$Y$83:$Y$90</c:f>
              <c:numCache>
                <c:formatCode>#,##0</c:formatCode>
                <c:ptCount val="8"/>
                <c:pt idx="0">
                  <c:v>16</c:v>
                </c:pt>
                <c:pt idx="1">
                  <c:v>25</c:v>
                </c:pt>
                <c:pt idx="2">
                  <c:v>8</c:v>
                </c:pt>
                <c:pt idx="3">
                  <c:v>46</c:v>
                </c:pt>
                <c:pt idx="4">
                  <c:v>7</c:v>
                </c:pt>
                <c:pt idx="5">
                  <c:v>6</c:v>
                </c:pt>
                <c:pt idx="6">
                  <c:v>9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1-4839-AD34-BD4660272E9B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13.4'!$Y$93:$Y$100</c:f>
              <c:numCache>
                <c:formatCode>#,##0</c:formatCode>
                <c:ptCount val="8"/>
                <c:pt idx="0">
                  <c:v>15</c:v>
                </c:pt>
                <c:pt idx="1">
                  <c:v>53</c:v>
                </c:pt>
                <c:pt idx="2">
                  <c:v>0</c:v>
                </c:pt>
                <c:pt idx="3">
                  <c:v>60</c:v>
                </c:pt>
                <c:pt idx="4">
                  <c:v>22</c:v>
                </c:pt>
                <c:pt idx="5">
                  <c:v>10</c:v>
                </c:pt>
                <c:pt idx="6">
                  <c:v>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1-4839-AD34-BD466027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13.4'!$U$8:$Y$8</c:f>
              <c:numCache>
                <c:formatCode>#,##0</c:formatCode>
                <c:ptCount val="5"/>
                <c:pt idx="1">
                  <c:v>19419.52</c:v>
                </c:pt>
                <c:pt idx="2">
                  <c:v>32255</c:v>
                </c:pt>
                <c:pt idx="3">
                  <c:v>26949.759999999998</c:v>
                </c:pt>
                <c:pt idx="4">
                  <c:v>27953.15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F-4F56-BE5F-0A9C9D763AF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F-4F56-BE5F-0A9C9D763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13.4'!$V$4:$Z$4</c:f>
              <c:numCache>
                <c:formatCode>#,##0</c:formatCode>
                <c:ptCount val="5"/>
                <c:pt idx="0">
                  <c:v>236</c:v>
                </c:pt>
                <c:pt idx="1">
                  <c:v>414</c:v>
                </c:pt>
                <c:pt idx="2">
                  <c:v>647</c:v>
                </c:pt>
                <c:pt idx="3">
                  <c:v>608</c:v>
                </c:pt>
                <c:pt idx="4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3-4804-98DB-A9A2AB122564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13.4'!$V$7:$Z$7</c:f>
              <c:numCache>
                <c:formatCode>#,##0</c:formatCode>
                <c:ptCount val="5"/>
                <c:pt idx="0">
                  <c:v>172</c:v>
                </c:pt>
                <c:pt idx="1">
                  <c:v>271</c:v>
                </c:pt>
                <c:pt idx="2">
                  <c:v>406</c:v>
                </c:pt>
                <c:pt idx="3">
                  <c:v>429</c:v>
                </c:pt>
                <c:pt idx="4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3-4804-98DB-A9A2AB122564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13.4'!$V$11:$Z$11</c:f>
              <c:numCache>
                <c:formatCode>#,##0</c:formatCode>
                <c:ptCount val="5"/>
                <c:pt idx="0">
                  <c:v>232</c:v>
                </c:pt>
                <c:pt idx="1">
                  <c:v>406</c:v>
                </c:pt>
                <c:pt idx="2">
                  <c:v>629</c:v>
                </c:pt>
                <c:pt idx="3">
                  <c:v>597</c:v>
                </c:pt>
                <c:pt idx="4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3-4804-98DB-A9A2AB122564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13.4'!$V$12:$Z$12</c:f>
              <c:numCache>
                <c:formatCode>#,##0</c:formatCode>
                <c:ptCount val="5"/>
                <c:pt idx="0">
                  <c:v>6</c:v>
                </c:pt>
                <c:pt idx="1">
                  <c:v>16</c:v>
                </c:pt>
                <c:pt idx="2">
                  <c:v>18</c:v>
                </c:pt>
                <c:pt idx="3">
                  <c:v>15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3-4804-98DB-A9A2AB122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3.4965034965034968E-2</c:v>
                </c:pt>
                <c:pt idx="1">
                  <c:v>5.5944055944055944E-3</c:v>
                </c:pt>
                <c:pt idx="2">
                  <c:v>5.5944055944055944E-3</c:v>
                </c:pt>
                <c:pt idx="3">
                  <c:v>0</c:v>
                </c:pt>
                <c:pt idx="4">
                  <c:v>1.5384615384615385E-2</c:v>
                </c:pt>
                <c:pt idx="5">
                  <c:v>8.3916083916083916E-3</c:v>
                </c:pt>
                <c:pt idx="6">
                  <c:v>6.8531468531468534E-2</c:v>
                </c:pt>
                <c:pt idx="7">
                  <c:v>1.8181818181818181E-2</c:v>
                </c:pt>
                <c:pt idx="8">
                  <c:v>0</c:v>
                </c:pt>
                <c:pt idx="9">
                  <c:v>0</c:v>
                </c:pt>
                <c:pt idx="10">
                  <c:v>5.5944055944055944E-3</c:v>
                </c:pt>
                <c:pt idx="11">
                  <c:v>1.2587412587412588E-2</c:v>
                </c:pt>
                <c:pt idx="12">
                  <c:v>5.8741258741258739E-2</c:v>
                </c:pt>
                <c:pt idx="13">
                  <c:v>2.6573426573426574E-2</c:v>
                </c:pt>
                <c:pt idx="14">
                  <c:v>0.22937062937062938</c:v>
                </c:pt>
                <c:pt idx="15">
                  <c:v>0.11468531468531469</c:v>
                </c:pt>
                <c:pt idx="16">
                  <c:v>0.21118881118881119</c:v>
                </c:pt>
                <c:pt idx="17">
                  <c:v>9.7902097902097911E-3</c:v>
                </c:pt>
                <c:pt idx="18">
                  <c:v>0.13706293706293707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7-48F6-A83D-A84DE29A19A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7-48F6-A83D-A84DE29A1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13.4'!$Z$44:$Z$60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25</c:v>
                </c:pt>
                <c:pt idx="4">
                  <c:v>43</c:v>
                </c:pt>
                <c:pt idx="5">
                  <c:v>42</c:v>
                </c:pt>
                <c:pt idx="6">
                  <c:v>49</c:v>
                </c:pt>
                <c:pt idx="7">
                  <c:v>39</c:v>
                </c:pt>
                <c:pt idx="8">
                  <c:v>35</c:v>
                </c:pt>
                <c:pt idx="9">
                  <c:v>31</c:v>
                </c:pt>
                <c:pt idx="10">
                  <c:v>29</c:v>
                </c:pt>
                <c:pt idx="11">
                  <c:v>19</c:v>
                </c:pt>
                <c:pt idx="12">
                  <c:v>14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F-49BD-8220-61399DFBD99C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13.4'!$Z$63:$Z$79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10</c:v>
                </c:pt>
                <c:pt idx="3">
                  <c:v>32</c:v>
                </c:pt>
                <c:pt idx="4">
                  <c:v>45</c:v>
                </c:pt>
                <c:pt idx="5">
                  <c:v>39</c:v>
                </c:pt>
                <c:pt idx="6">
                  <c:v>33</c:v>
                </c:pt>
                <c:pt idx="7">
                  <c:v>53</c:v>
                </c:pt>
                <c:pt idx="8">
                  <c:v>33</c:v>
                </c:pt>
                <c:pt idx="9">
                  <c:v>44</c:v>
                </c:pt>
                <c:pt idx="10">
                  <c:v>32</c:v>
                </c:pt>
                <c:pt idx="11">
                  <c:v>16</c:v>
                </c:pt>
                <c:pt idx="12">
                  <c:v>4</c:v>
                </c:pt>
                <c:pt idx="13">
                  <c:v>19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F-49BD-8220-61399DFBD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13.4'!$Z$83:$Z$90</c:f>
              <c:numCache>
                <c:formatCode>#,##0</c:formatCode>
                <c:ptCount val="8"/>
                <c:pt idx="0">
                  <c:v>25</c:v>
                </c:pt>
                <c:pt idx="1">
                  <c:v>28</c:v>
                </c:pt>
                <c:pt idx="2">
                  <c:v>7</c:v>
                </c:pt>
                <c:pt idx="3">
                  <c:v>65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B-4A38-8975-35B651A41CF9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13.4'!$Z$93:$Z$100</c:f>
              <c:numCache>
                <c:formatCode>#,##0</c:formatCode>
                <c:ptCount val="8"/>
                <c:pt idx="0">
                  <c:v>27</c:v>
                </c:pt>
                <c:pt idx="1">
                  <c:v>54</c:v>
                </c:pt>
                <c:pt idx="2">
                  <c:v>0</c:v>
                </c:pt>
                <c:pt idx="3">
                  <c:v>67</c:v>
                </c:pt>
                <c:pt idx="4">
                  <c:v>19</c:v>
                </c:pt>
                <c:pt idx="5">
                  <c:v>5</c:v>
                </c:pt>
                <c:pt idx="6">
                  <c:v>0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B-4A38-8975-35B651A4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13.1'!$Y$83:$Y$90</c:f>
              <c:numCache>
                <c:formatCode>#,##0</c:formatCode>
                <c:ptCount val="8"/>
                <c:pt idx="0">
                  <c:v>973</c:v>
                </c:pt>
                <c:pt idx="1">
                  <c:v>1279</c:v>
                </c:pt>
                <c:pt idx="2">
                  <c:v>1718</c:v>
                </c:pt>
                <c:pt idx="3">
                  <c:v>1719</c:v>
                </c:pt>
                <c:pt idx="4">
                  <c:v>477</c:v>
                </c:pt>
                <c:pt idx="5">
                  <c:v>396</c:v>
                </c:pt>
                <c:pt idx="6">
                  <c:v>643</c:v>
                </c:pt>
                <c:pt idx="7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B-44DC-8EDD-4B318DEE029E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13.1'!$Y$93:$Y$100</c:f>
              <c:numCache>
                <c:formatCode>#,##0</c:formatCode>
                <c:ptCount val="8"/>
                <c:pt idx="0">
                  <c:v>893</c:v>
                </c:pt>
                <c:pt idx="1">
                  <c:v>2370</c:v>
                </c:pt>
                <c:pt idx="2">
                  <c:v>280</c:v>
                </c:pt>
                <c:pt idx="3">
                  <c:v>2001</c:v>
                </c:pt>
                <c:pt idx="4">
                  <c:v>1672</c:v>
                </c:pt>
                <c:pt idx="5">
                  <c:v>630</c:v>
                </c:pt>
                <c:pt idx="6">
                  <c:v>75</c:v>
                </c:pt>
                <c:pt idx="7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B-44DC-8EDD-4B318DEE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13.4'!$V$8:$Z$8</c:f>
              <c:numCache>
                <c:formatCode>#,##0</c:formatCode>
                <c:ptCount val="5"/>
                <c:pt idx="0">
                  <c:v>19419.52</c:v>
                </c:pt>
                <c:pt idx="1">
                  <c:v>32255</c:v>
                </c:pt>
                <c:pt idx="2">
                  <c:v>26949.759999999998</c:v>
                </c:pt>
                <c:pt idx="3">
                  <c:v>27953.15</c:v>
                </c:pt>
                <c:pt idx="4">
                  <c:v>27971.5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0-440D-8D29-57FC81DBB5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0-440D-8D29-57FC81DBB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13.5'!$U$4:$Y$4</c:f>
              <c:numCache>
                <c:formatCode>#,##0</c:formatCode>
                <c:ptCount val="5"/>
                <c:pt idx="1">
                  <c:v>714</c:v>
                </c:pt>
                <c:pt idx="2">
                  <c:v>711</c:v>
                </c:pt>
                <c:pt idx="3">
                  <c:v>711</c:v>
                </c:pt>
                <c:pt idx="4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B-494C-B976-CCC69B55679C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13.5'!$U$7:$Y$7</c:f>
              <c:numCache>
                <c:formatCode>#,##0</c:formatCode>
                <c:ptCount val="5"/>
                <c:pt idx="1">
                  <c:v>481</c:v>
                </c:pt>
                <c:pt idx="2">
                  <c:v>462</c:v>
                </c:pt>
                <c:pt idx="3">
                  <c:v>475</c:v>
                </c:pt>
                <c:pt idx="4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B-494C-B976-CCC69B55679C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13.5'!$U$11:$Y$11</c:f>
              <c:numCache>
                <c:formatCode>#,##0</c:formatCode>
                <c:ptCount val="5"/>
                <c:pt idx="1">
                  <c:v>630</c:v>
                </c:pt>
                <c:pt idx="2">
                  <c:v>635</c:v>
                </c:pt>
                <c:pt idx="3">
                  <c:v>648</c:v>
                </c:pt>
                <c:pt idx="4">
                  <c:v>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B-494C-B976-CCC69B55679C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13.5'!$U$12:$Y$12</c:f>
              <c:numCache>
                <c:formatCode>#,##0</c:formatCode>
                <c:ptCount val="5"/>
                <c:pt idx="1">
                  <c:v>83</c:v>
                </c:pt>
                <c:pt idx="2">
                  <c:v>79</c:v>
                </c:pt>
                <c:pt idx="3">
                  <c:v>63</c:v>
                </c:pt>
                <c:pt idx="4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BB-494C-B976-CCC69B55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9.5926412614980291E-2</c:v>
                </c:pt>
                <c:pt idx="1">
                  <c:v>2.6281208935611037E-2</c:v>
                </c:pt>
                <c:pt idx="2">
                  <c:v>1.8396846254927726E-2</c:v>
                </c:pt>
                <c:pt idx="3">
                  <c:v>0</c:v>
                </c:pt>
                <c:pt idx="4">
                  <c:v>8.2785808147174775E-2</c:v>
                </c:pt>
                <c:pt idx="5">
                  <c:v>1.4454664914586071E-2</c:v>
                </c:pt>
                <c:pt idx="6">
                  <c:v>4.2049934296977662E-2</c:v>
                </c:pt>
                <c:pt idx="7">
                  <c:v>5.1248357424441525E-2</c:v>
                </c:pt>
                <c:pt idx="8">
                  <c:v>4.5992115637319315E-2</c:v>
                </c:pt>
                <c:pt idx="9">
                  <c:v>0</c:v>
                </c:pt>
                <c:pt idx="10">
                  <c:v>4.2049934296977662E-2</c:v>
                </c:pt>
                <c:pt idx="11">
                  <c:v>1.5768725361366621E-2</c:v>
                </c:pt>
                <c:pt idx="12">
                  <c:v>2.2339027595269383E-2</c:v>
                </c:pt>
                <c:pt idx="13">
                  <c:v>9.4612352168199743E-2</c:v>
                </c:pt>
                <c:pt idx="14">
                  <c:v>8.9356110381077533E-2</c:v>
                </c:pt>
                <c:pt idx="15">
                  <c:v>0.17082785808147175</c:v>
                </c:pt>
                <c:pt idx="16">
                  <c:v>6.3074901445466486E-2</c:v>
                </c:pt>
                <c:pt idx="17">
                  <c:v>1.4454664914586071E-2</c:v>
                </c:pt>
                <c:pt idx="18">
                  <c:v>3.4165571616294348E-2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A-4C2F-BAB1-56B80DBE2F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A-4C2F-BAB1-56B80DBE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13.5'!$Y$44:$Y$60</c:f>
              <c:numCache>
                <c:formatCode>#,##0</c:formatCode>
                <c:ptCount val="17"/>
                <c:pt idx="0">
                  <c:v>0</c:v>
                </c:pt>
                <c:pt idx="1">
                  <c:v>13</c:v>
                </c:pt>
                <c:pt idx="2">
                  <c:v>40</c:v>
                </c:pt>
                <c:pt idx="3">
                  <c:v>35</c:v>
                </c:pt>
                <c:pt idx="4">
                  <c:v>66</c:v>
                </c:pt>
                <c:pt idx="5">
                  <c:v>46</c:v>
                </c:pt>
                <c:pt idx="6">
                  <c:v>44</c:v>
                </c:pt>
                <c:pt idx="7">
                  <c:v>36</c:v>
                </c:pt>
                <c:pt idx="8">
                  <c:v>71</c:v>
                </c:pt>
                <c:pt idx="9">
                  <c:v>70</c:v>
                </c:pt>
                <c:pt idx="10">
                  <c:v>61</c:v>
                </c:pt>
                <c:pt idx="11">
                  <c:v>56</c:v>
                </c:pt>
                <c:pt idx="12">
                  <c:v>41</c:v>
                </c:pt>
                <c:pt idx="13">
                  <c:v>15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1-4891-A18D-BAB4B27E77D4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13.5'!$Y$63:$Y$79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13</c:v>
                </c:pt>
                <c:pt idx="3">
                  <c:v>48</c:v>
                </c:pt>
                <c:pt idx="4">
                  <c:v>43</c:v>
                </c:pt>
                <c:pt idx="5">
                  <c:v>27</c:v>
                </c:pt>
                <c:pt idx="6">
                  <c:v>23</c:v>
                </c:pt>
                <c:pt idx="7">
                  <c:v>23</c:v>
                </c:pt>
                <c:pt idx="8">
                  <c:v>70</c:v>
                </c:pt>
                <c:pt idx="9">
                  <c:v>53</c:v>
                </c:pt>
                <c:pt idx="10">
                  <c:v>47</c:v>
                </c:pt>
                <c:pt idx="11">
                  <c:v>35</c:v>
                </c:pt>
                <c:pt idx="12">
                  <c:v>16</c:v>
                </c:pt>
                <c:pt idx="13">
                  <c:v>12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1-4891-A18D-BAB4B27E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13.5'!$Y$83:$Y$90</c:f>
              <c:numCache>
                <c:formatCode>#,##0</c:formatCode>
                <c:ptCount val="8"/>
                <c:pt idx="0">
                  <c:v>43</c:v>
                </c:pt>
                <c:pt idx="1">
                  <c:v>27</c:v>
                </c:pt>
                <c:pt idx="2">
                  <c:v>62</c:v>
                </c:pt>
                <c:pt idx="3">
                  <c:v>21</c:v>
                </c:pt>
                <c:pt idx="4">
                  <c:v>3</c:v>
                </c:pt>
                <c:pt idx="5">
                  <c:v>8</c:v>
                </c:pt>
                <c:pt idx="6">
                  <c:v>71</c:v>
                </c:pt>
                <c:pt idx="7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0-4B3F-B641-EE7265481062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13.5'!$Y$93:$Y$100</c:f>
              <c:numCache>
                <c:formatCode>#,##0</c:formatCode>
                <c:ptCount val="8"/>
                <c:pt idx="0">
                  <c:v>19</c:v>
                </c:pt>
                <c:pt idx="1">
                  <c:v>47</c:v>
                </c:pt>
                <c:pt idx="2">
                  <c:v>9</c:v>
                </c:pt>
                <c:pt idx="3">
                  <c:v>41</c:v>
                </c:pt>
                <c:pt idx="4">
                  <c:v>57</c:v>
                </c:pt>
                <c:pt idx="5">
                  <c:v>18</c:v>
                </c:pt>
                <c:pt idx="6">
                  <c:v>5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0-4B3F-B641-EE7265481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13.5'!$U$8:$Y$8</c:f>
              <c:numCache>
                <c:formatCode>#,##0</c:formatCode>
                <c:ptCount val="5"/>
                <c:pt idx="1">
                  <c:v>42779</c:v>
                </c:pt>
                <c:pt idx="2">
                  <c:v>43007.5</c:v>
                </c:pt>
                <c:pt idx="3">
                  <c:v>45746.67</c:v>
                </c:pt>
                <c:pt idx="4">
                  <c:v>45951.48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1-43F2-BB06-BB4E138DA6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1-43F2-BB06-BB4E138D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13.5'!$V$4:$Z$4</c:f>
              <c:numCache>
                <c:formatCode>#,##0</c:formatCode>
                <c:ptCount val="5"/>
                <c:pt idx="0">
                  <c:v>714</c:v>
                </c:pt>
                <c:pt idx="1">
                  <c:v>711</c:v>
                </c:pt>
                <c:pt idx="2">
                  <c:v>711</c:v>
                </c:pt>
                <c:pt idx="3">
                  <c:v>1018</c:v>
                </c:pt>
                <c:pt idx="4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7-4D98-B326-605127514A0D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13.5'!$V$7:$Z$7</c:f>
              <c:numCache>
                <c:formatCode>#,##0</c:formatCode>
                <c:ptCount val="5"/>
                <c:pt idx="0">
                  <c:v>481</c:v>
                </c:pt>
                <c:pt idx="1">
                  <c:v>462</c:v>
                </c:pt>
                <c:pt idx="2">
                  <c:v>475</c:v>
                </c:pt>
                <c:pt idx="3">
                  <c:v>675</c:v>
                </c:pt>
                <c:pt idx="4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7-4D98-B326-605127514A0D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13.5'!$V$11:$Z$11</c:f>
              <c:numCache>
                <c:formatCode>#,##0</c:formatCode>
                <c:ptCount val="5"/>
                <c:pt idx="0">
                  <c:v>630</c:v>
                </c:pt>
                <c:pt idx="1">
                  <c:v>635</c:v>
                </c:pt>
                <c:pt idx="2">
                  <c:v>648</c:v>
                </c:pt>
                <c:pt idx="3">
                  <c:v>907</c:v>
                </c:pt>
                <c:pt idx="4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7-4D98-B326-605127514A0D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13.5'!$V$12:$Z$12</c:f>
              <c:numCache>
                <c:formatCode>#,##0</c:formatCode>
                <c:ptCount val="5"/>
                <c:pt idx="0">
                  <c:v>83</c:v>
                </c:pt>
                <c:pt idx="1">
                  <c:v>79</c:v>
                </c:pt>
                <c:pt idx="2">
                  <c:v>63</c:v>
                </c:pt>
                <c:pt idx="3">
                  <c:v>109</c:v>
                </c:pt>
                <c:pt idx="4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77-4D98-B326-605127514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9.5926412614980291E-2</c:v>
                </c:pt>
                <c:pt idx="1">
                  <c:v>2.6281208935611037E-2</c:v>
                </c:pt>
                <c:pt idx="2">
                  <c:v>1.8396846254927726E-2</c:v>
                </c:pt>
                <c:pt idx="3">
                  <c:v>0</c:v>
                </c:pt>
                <c:pt idx="4">
                  <c:v>8.2785808147174775E-2</c:v>
                </c:pt>
                <c:pt idx="5">
                  <c:v>1.4454664914586071E-2</c:v>
                </c:pt>
                <c:pt idx="6">
                  <c:v>4.2049934296977662E-2</c:v>
                </c:pt>
                <c:pt idx="7">
                  <c:v>5.1248357424441525E-2</c:v>
                </c:pt>
                <c:pt idx="8">
                  <c:v>4.5992115637319315E-2</c:v>
                </c:pt>
                <c:pt idx="9">
                  <c:v>0</c:v>
                </c:pt>
                <c:pt idx="10">
                  <c:v>4.2049934296977662E-2</c:v>
                </c:pt>
                <c:pt idx="11">
                  <c:v>1.5768725361366621E-2</c:v>
                </c:pt>
                <c:pt idx="12">
                  <c:v>2.2339027595269383E-2</c:v>
                </c:pt>
                <c:pt idx="13">
                  <c:v>9.4612352168199743E-2</c:v>
                </c:pt>
                <c:pt idx="14">
                  <c:v>8.9356110381077533E-2</c:v>
                </c:pt>
                <c:pt idx="15">
                  <c:v>0.17082785808147175</c:v>
                </c:pt>
                <c:pt idx="16">
                  <c:v>6.3074901445466486E-2</c:v>
                </c:pt>
                <c:pt idx="17">
                  <c:v>1.4454664914586071E-2</c:v>
                </c:pt>
                <c:pt idx="18">
                  <c:v>3.4165571616294348E-2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7-466E-B00E-0EE10A93620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7-466E-B00E-0EE10A936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26</c:v>
                </c:pt>
                <c:pt idx="4">
                  <c:v>34</c:v>
                </c:pt>
                <c:pt idx="5">
                  <c:v>40</c:v>
                </c:pt>
                <c:pt idx="6">
                  <c:v>29</c:v>
                </c:pt>
                <c:pt idx="7">
                  <c:v>24</c:v>
                </c:pt>
                <c:pt idx="8">
                  <c:v>34</c:v>
                </c:pt>
                <c:pt idx="9">
                  <c:v>35</c:v>
                </c:pt>
                <c:pt idx="10">
                  <c:v>70</c:v>
                </c:pt>
                <c:pt idx="11">
                  <c:v>30</c:v>
                </c:pt>
                <c:pt idx="12">
                  <c:v>31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6-4927-A7FF-D9C92A0FD745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13.5'!$Z$63:$Z$79</c:f>
              <c:numCache>
                <c:formatCode>#,##0</c:formatCode>
                <c:ptCount val="17"/>
                <c:pt idx="0">
                  <c:v>0</c:v>
                </c:pt>
                <c:pt idx="1">
                  <c:v>7</c:v>
                </c:pt>
                <c:pt idx="2">
                  <c:v>18</c:v>
                </c:pt>
                <c:pt idx="3">
                  <c:v>29</c:v>
                </c:pt>
                <c:pt idx="4">
                  <c:v>51</c:v>
                </c:pt>
                <c:pt idx="5">
                  <c:v>42</c:v>
                </c:pt>
                <c:pt idx="6">
                  <c:v>22</c:v>
                </c:pt>
                <c:pt idx="7">
                  <c:v>30</c:v>
                </c:pt>
                <c:pt idx="8">
                  <c:v>32</c:v>
                </c:pt>
                <c:pt idx="9">
                  <c:v>54</c:v>
                </c:pt>
                <c:pt idx="10">
                  <c:v>40</c:v>
                </c:pt>
                <c:pt idx="11">
                  <c:v>29</c:v>
                </c:pt>
                <c:pt idx="12">
                  <c:v>16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927-A7FF-D9C92A0F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13.5'!$Z$83:$Z$90</c:f>
              <c:numCache>
                <c:formatCode>#,##0</c:formatCode>
                <c:ptCount val="8"/>
                <c:pt idx="0">
                  <c:v>29</c:v>
                </c:pt>
                <c:pt idx="1">
                  <c:v>21</c:v>
                </c:pt>
                <c:pt idx="2">
                  <c:v>39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52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2-49B2-A6C8-6E1C187792FB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13.5'!$Z$93:$Z$100</c:f>
              <c:numCache>
                <c:formatCode>#,##0</c:formatCode>
                <c:ptCount val="8"/>
                <c:pt idx="0">
                  <c:v>16</c:v>
                </c:pt>
                <c:pt idx="1">
                  <c:v>35</c:v>
                </c:pt>
                <c:pt idx="2">
                  <c:v>11</c:v>
                </c:pt>
                <c:pt idx="3">
                  <c:v>32</c:v>
                </c:pt>
                <c:pt idx="4">
                  <c:v>49</c:v>
                </c:pt>
                <c:pt idx="5">
                  <c:v>18</c:v>
                </c:pt>
                <c:pt idx="6">
                  <c:v>9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2-49B2-A6C8-6E1C18779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13.1'!$U$8:$Y$8</c:f>
              <c:numCache>
                <c:formatCode>#,##0</c:formatCode>
                <c:ptCount val="5"/>
                <c:pt idx="1">
                  <c:v>44797.32</c:v>
                </c:pt>
                <c:pt idx="2">
                  <c:v>47256</c:v>
                </c:pt>
                <c:pt idx="3">
                  <c:v>46871</c:v>
                </c:pt>
                <c:pt idx="4">
                  <c:v>42441.04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8-4F32-BCF8-96EB0757BFB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8-4F32-BCF8-96EB0757B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13.5'!$V$8:$Z$8</c:f>
              <c:numCache>
                <c:formatCode>#,##0</c:formatCode>
                <c:ptCount val="5"/>
                <c:pt idx="0">
                  <c:v>42779</c:v>
                </c:pt>
                <c:pt idx="1">
                  <c:v>43007.5</c:v>
                </c:pt>
                <c:pt idx="2">
                  <c:v>45746.67</c:v>
                </c:pt>
                <c:pt idx="3">
                  <c:v>45951.48</c:v>
                </c:pt>
                <c:pt idx="4">
                  <c:v>44529.98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E-468F-AB32-6ED8BBB4499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E-468F-AB32-6ED8BBB44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13.6'!$U$4:$Y$4</c:f>
              <c:numCache>
                <c:formatCode>#,##0</c:formatCode>
                <c:ptCount val="5"/>
                <c:pt idx="1">
                  <c:v>89870</c:v>
                </c:pt>
                <c:pt idx="2">
                  <c:v>85735</c:v>
                </c:pt>
                <c:pt idx="3">
                  <c:v>84967</c:v>
                </c:pt>
                <c:pt idx="4">
                  <c:v>88583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1-45CC-B081-768DF47E03E2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13.6'!$U$7:$Y$7</c:f>
              <c:numCache>
                <c:formatCode>#,##0</c:formatCode>
                <c:ptCount val="5"/>
                <c:pt idx="1">
                  <c:v>56318</c:v>
                </c:pt>
                <c:pt idx="2">
                  <c:v>55328</c:v>
                </c:pt>
                <c:pt idx="3">
                  <c:v>55091</c:v>
                </c:pt>
                <c:pt idx="4">
                  <c:v>57940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1-45CC-B081-768DF47E03E2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13.6'!$U$11:$Y$11</c:f>
              <c:numCache>
                <c:formatCode>#,##0</c:formatCode>
                <c:ptCount val="5"/>
                <c:pt idx="1">
                  <c:v>84045</c:v>
                </c:pt>
                <c:pt idx="2">
                  <c:v>80166</c:v>
                </c:pt>
                <c:pt idx="3">
                  <c:v>79465</c:v>
                </c:pt>
                <c:pt idx="4">
                  <c:v>82957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1-45CC-B081-768DF47E03E2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13.6'!$U$12:$Y$12</c:f>
              <c:numCache>
                <c:formatCode>#,##0</c:formatCode>
                <c:ptCount val="5"/>
                <c:pt idx="1">
                  <c:v>5828</c:v>
                </c:pt>
                <c:pt idx="2">
                  <c:v>5568</c:v>
                </c:pt>
                <c:pt idx="3">
                  <c:v>5502</c:v>
                </c:pt>
                <c:pt idx="4">
                  <c:v>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11-45CC-B081-768DF47E0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1.7079844125694386E-2</c:v>
                </c:pt>
                <c:pt idx="1">
                  <c:v>1.0861454274106624E-2</c:v>
                </c:pt>
                <c:pt idx="2">
                  <c:v>2.6437040283321687E-2</c:v>
                </c:pt>
                <c:pt idx="3">
                  <c:v>9.5348644391012351E-3</c:v>
                </c:pt>
                <c:pt idx="4">
                  <c:v>7.7344925201653494E-2</c:v>
                </c:pt>
                <c:pt idx="5">
                  <c:v>2.0573986994681798E-2</c:v>
                </c:pt>
                <c:pt idx="6">
                  <c:v>7.4656211875347933E-2</c:v>
                </c:pt>
                <c:pt idx="7">
                  <c:v>0.10636407784239639</c:v>
                </c:pt>
                <c:pt idx="8">
                  <c:v>3.8281592381584087E-2</c:v>
                </c:pt>
                <c:pt idx="9">
                  <c:v>8.0898290831132227E-3</c:v>
                </c:pt>
                <c:pt idx="10">
                  <c:v>1.7293046063463109E-2</c:v>
                </c:pt>
                <c:pt idx="11">
                  <c:v>1.886837149253201E-2</c:v>
                </c:pt>
                <c:pt idx="12">
                  <c:v>6.1106044274935746E-2</c:v>
                </c:pt>
                <c:pt idx="13">
                  <c:v>9.0681890864296968E-2</c:v>
                </c:pt>
                <c:pt idx="14">
                  <c:v>0.11183626091179362</c:v>
                </c:pt>
                <c:pt idx="15">
                  <c:v>8.5754557191419806E-2</c:v>
                </c:pt>
                <c:pt idx="16">
                  <c:v>0.12726971229582953</c:v>
                </c:pt>
                <c:pt idx="17">
                  <c:v>4.1550688760704516E-2</c:v>
                </c:pt>
                <c:pt idx="18">
                  <c:v>3.4372890189157498E-2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6-42A0-B5A2-E7B2DB4FEB6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6-42A0-B5A2-E7B2DB4F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13.6'!$Y$44:$Y$60</c:f>
              <c:numCache>
                <c:formatCode>#,##0</c:formatCode>
                <c:ptCount val="17"/>
                <c:pt idx="0">
                  <c:v>65</c:v>
                </c:pt>
                <c:pt idx="1">
                  <c:v>670</c:v>
                </c:pt>
                <c:pt idx="2">
                  <c:v>2228</c:v>
                </c:pt>
                <c:pt idx="3">
                  <c:v>4559</c:v>
                </c:pt>
                <c:pt idx="4">
                  <c:v>7922</c:v>
                </c:pt>
                <c:pt idx="5">
                  <c:v>7013</c:v>
                </c:pt>
                <c:pt idx="6">
                  <c:v>5376</c:v>
                </c:pt>
                <c:pt idx="7">
                  <c:v>4410</c:v>
                </c:pt>
                <c:pt idx="8">
                  <c:v>4158</c:v>
                </c:pt>
                <c:pt idx="9">
                  <c:v>3444</c:v>
                </c:pt>
                <c:pt idx="10">
                  <c:v>3090</c:v>
                </c:pt>
                <c:pt idx="11">
                  <c:v>2100</c:v>
                </c:pt>
                <c:pt idx="12">
                  <c:v>1159</c:v>
                </c:pt>
                <c:pt idx="13">
                  <c:v>479</c:v>
                </c:pt>
                <c:pt idx="14">
                  <c:v>120</c:v>
                </c:pt>
                <c:pt idx="15">
                  <c:v>35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4-49F2-B335-DC2982050E22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13.6'!$Y$63:$Y$79</c:f>
              <c:numCache>
                <c:formatCode>#,##0</c:formatCode>
                <c:ptCount val="17"/>
                <c:pt idx="0">
                  <c:v>79</c:v>
                </c:pt>
                <c:pt idx="1">
                  <c:v>843</c:v>
                </c:pt>
                <c:pt idx="2">
                  <c:v>2191</c:v>
                </c:pt>
                <c:pt idx="3">
                  <c:v>4364</c:v>
                </c:pt>
                <c:pt idx="4">
                  <c:v>7303</c:v>
                </c:pt>
                <c:pt idx="5">
                  <c:v>6148</c:v>
                </c:pt>
                <c:pt idx="6">
                  <c:v>4435</c:v>
                </c:pt>
                <c:pt idx="7">
                  <c:v>3966</c:v>
                </c:pt>
                <c:pt idx="8">
                  <c:v>3588</c:v>
                </c:pt>
                <c:pt idx="9">
                  <c:v>3008</c:v>
                </c:pt>
                <c:pt idx="10">
                  <c:v>2678</c:v>
                </c:pt>
                <c:pt idx="11">
                  <c:v>1713</c:v>
                </c:pt>
                <c:pt idx="12">
                  <c:v>837</c:v>
                </c:pt>
                <c:pt idx="13">
                  <c:v>333</c:v>
                </c:pt>
                <c:pt idx="14">
                  <c:v>57</c:v>
                </c:pt>
                <c:pt idx="15">
                  <c:v>19</c:v>
                </c:pt>
                <c:pt idx="1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4-49F2-B335-DC298205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13.6'!$Y$83:$Y$90</c:f>
              <c:numCache>
                <c:formatCode>#,##0</c:formatCode>
                <c:ptCount val="8"/>
                <c:pt idx="0">
                  <c:v>3868</c:v>
                </c:pt>
                <c:pt idx="1">
                  <c:v>4627</c:v>
                </c:pt>
                <c:pt idx="2">
                  <c:v>5466</c:v>
                </c:pt>
                <c:pt idx="3">
                  <c:v>3279</c:v>
                </c:pt>
                <c:pt idx="4">
                  <c:v>1682</c:v>
                </c:pt>
                <c:pt idx="5">
                  <c:v>1206</c:v>
                </c:pt>
                <c:pt idx="6">
                  <c:v>1920</c:v>
                </c:pt>
                <c:pt idx="7">
                  <c:v>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F-4E8F-83CA-6308A3B78CE4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13.6'!$Y$93:$Y$100</c:f>
              <c:numCache>
                <c:formatCode>#,##0</c:formatCode>
                <c:ptCount val="8"/>
                <c:pt idx="0">
                  <c:v>2753</c:v>
                </c:pt>
                <c:pt idx="1">
                  <c:v>6132</c:v>
                </c:pt>
                <c:pt idx="2">
                  <c:v>846</c:v>
                </c:pt>
                <c:pt idx="3">
                  <c:v>4217</c:v>
                </c:pt>
                <c:pt idx="4">
                  <c:v>5015</c:v>
                </c:pt>
                <c:pt idx="5">
                  <c:v>1976</c:v>
                </c:pt>
                <c:pt idx="6">
                  <c:v>213</c:v>
                </c:pt>
                <c:pt idx="7">
                  <c:v>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F-4E8F-83CA-6308A3B78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13.6'!$U$8:$Y$8</c:f>
              <c:numCache>
                <c:formatCode>#,##0</c:formatCode>
                <c:ptCount val="5"/>
                <c:pt idx="1">
                  <c:v>47470.9</c:v>
                </c:pt>
                <c:pt idx="2">
                  <c:v>49339</c:v>
                </c:pt>
                <c:pt idx="3">
                  <c:v>49309.4</c:v>
                </c:pt>
                <c:pt idx="4">
                  <c:v>49280.23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4-4DA7-A07D-93822E51D77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4-4DA7-A07D-93822E51D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13.6'!$V$4:$Z$4</c:f>
              <c:numCache>
                <c:formatCode>#,##0</c:formatCode>
                <c:ptCount val="5"/>
                <c:pt idx="0">
                  <c:v>89870</c:v>
                </c:pt>
                <c:pt idx="1">
                  <c:v>85735</c:v>
                </c:pt>
                <c:pt idx="2">
                  <c:v>84967</c:v>
                </c:pt>
                <c:pt idx="3">
                  <c:v>88583</c:v>
                </c:pt>
                <c:pt idx="4">
                  <c:v>84425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5-4364-8A11-CF1FDEC27D28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13.6'!$V$7:$Z$7</c:f>
              <c:numCache>
                <c:formatCode>#,##0</c:formatCode>
                <c:ptCount val="5"/>
                <c:pt idx="0">
                  <c:v>56318</c:v>
                </c:pt>
                <c:pt idx="1">
                  <c:v>55328</c:v>
                </c:pt>
                <c:pt idx="2">
                  <c:v>55091</c:v>
                </c:pt>
                <c:pt idx="3">
                  <c:v>57940</c:v>
                </c:pt>
                <c:pt idx="4">
                  <c:v>54590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5-4364-8A11-CF1FDEC27D28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13.6'!$V$11:$Z$11</c:f>
              <c:numCache>
                <c:formatCode>#,##0</c:formatCode>
                <c:ptCount val="5"/>
                <c:pt idx="0">
                  <c:v>84045</c:v>
                </c:pt>
                <c:pt idx="1">
                  <c:v>80166</c:v>
                </c:pt>
                <c:pt idx="2">
                  <c:v>79465</c:v>
                </c:pt>
                <c:pt idx="3">
                  <c:v>82957</c:v>
                </c:pt>
                <c:pt idx="4">
                  <c:v>78528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5-4364-8A11-CF1FDEC27D28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13.6'!$V$12:$Z$12</c:f>
              <c:numCache>
                <c:formatCode>#,##0</c:formatCode>
                <c:ptCount val="5"/>
                <c:pt idx="0">
                  <c:v>5828</c:v>
                </c:pt>
                <c:pt idx="1">
                  <c:v>5568</c:v>
                </c:pt>
                <c:pt idx="2">
                  <c:v>5502</c:v>
                </c:pt>
                <c:pt idx="3">
                  <c:v>5628</c:v>
                </c:pt>
                <c:pt idx="4">
                  <c:v>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55-4364-8A11-CF1FDEC27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1.7079844125694386E-2</c:v>
                </c:pt>
                <c:pt idx="1">
                  <c:v>1.0861454274106624E-2</c:v>
                </c:pt>
                <c:pt idx="2">
                  <c:v>2.6437040283321687E-2</c:v>
                </c:pt>
                <c:pt idx="3">
                  <c:v>9.5348644391012351E-3</c:v>
                </c:pt>
                <c:pt idx="4">
                  <c:v>7.7344925201653494E-2</c:v>
                </c:pt>
                <c:pt idx="5">
                  <c:v>2.0573986994681798E-2</c:v>
                </c:pt>
                <c:pt idx="6">
                  <c:v>7.4656211875347933E-2</c:v>
                </c:pt>
                <c:pt idx="7">
                  <c:v>0.10636407784239639</c:v>
                </c:pt>
                <c:pt idx="8">
                  <c:v>3.8281592381584087E-2</c:v>
                </c:pt>
                <c:pt idx="9">
                  <c:v>8.0898290831132227E-3</c:v>
                </c:pt>
                <c:pt idx="10">
                  <c:v>1.7293046063463109E-2</c:v>
                </c:pt>
                <c:pt idx="11">
                  <c:v>1.886837149253201E-2</c:v>
                </c:pt>
                <c:pt idx="12">
                  <c:v>6.1106044274935746E-2</c:v>
                </c:pt>
                <c:pt idx="13">
                  <c:v>9.0681890864296968E-2</c:v>
                </c:pt>
                <c:pt idx="14">
                  <c:v>0.11183626091179362</c:v>
                </c:pt>
                <c:pt idx="15">
                  <c:v>8.5754557191419806E-2</c:v>
                </c:pt>
                <c:pt idx="16">
                  <c:v>0.12726971229582953</c:v>
                </c:pt>
                <c:pt idx="17">
                  <c:v>4.1550688760704516E-2</c:v>
                </c:pt>
                <c:pt idx="18">
                  <c:v>3.4372890189157498E-2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1-44B0-BD66-83C79686FD1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81-44B0-BD66-83C79686F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13.6'!$Z$44:$Z$60</c:f>
              <c:numCache>
                <c:formatCode>#,##0</c:formatCode>
                <c:ptCount val="17"/>
                <c:pt idx="0">
                  <c:v>80</c:v>
                </c:pt>
                <c:pt idx="1">
                  <c:v>628</c:v>
                </c:pt>
                <c:pt idx="2">
                  <c:v>1882</c:v>
                </c:pt>
                <c:pt idx="3">
                  <c:v>4176</c:v>
                </c:pt>
                <c:pt idx="4">
                  <c:v>7396</c:v>
                </c:pt>
                <c:pt idx="5">
                  <c:v>6715</c:v>
                </c:pt>
                <c:pt idx="6">
                  <c:v>5247</c:v>
                </c:pt>
                <c:pt idx="7">
                  <c:v>4352</c:v>
                </c:pt>
                <c:pt idx="8">
                  <c:v>3732</c:v>
                </c:pt>
                <c:pt idx="9">
                  <c:v>3205</c:v>
                </c:pt>
                <c:pt idx="10">
                  <c:v>2825</c:v>
                </c:pt>
                <c:pt idx="11">
                  <c:v>1944</c:v>
                </c:pt>
                <c:pt idx="12">
                  <c:v>1140</c:v>
                </c:pt>
                <c:pt idx="13">
                  <c:v>461</c:v>
                </c:pt>
                <c:pt idx="14">
                  <c:v>143</c:v>
                </c:pt>
                <c:pt idx="15">
                  <c:v>40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3-4F5C-A253-F852D6C1B377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13.6'!$Z$63:$Z$79</c:f>
              <c:numCache>
                <c:formatCode>#,##0</c:formatCode>
                <c:ptCount val="17"/>
                <c:pt idx="0">
                  <c:v>67</c:v>
                </c:pt>
                <c:pt idx="1">
                  <c:v>809</c:v>
                </c:pt>
                <c:pt idx="2">
                  <c:v>1984</c:v>
                </c:pt>
                <c:pt idx="3">
                  <c:v>4071</c:v>
                </c:pt>
                <c:pt idx="4">
                  <c:v>7225</c:v>
                </c:pt>
                <c:pt idx="5">
                  <c:v>6243</c:v>
                </c:pt>
                <c:pt idx="6">
                  <c:v>4435</c:v>
                </c:pt>
                <c:pt idx="7">
                  <c:v>3662</c:v>
                </c:pt>
                <c:pt idx="8">
                  <c:v>3347</c:v>
                </c:pt>
                <c:pt idx="9">
                  <c:v>2970</c:v>
                </c:pt>
                <c:pt idx="10">
                  <c:v>2572</c:v>
                </c:pt>
                <c:pt idx="11">
                  <c:v>1733</c:v>
                </c:pt>
                <c:pt idx="12">
                  <c:v>914</c:v>
                </c:pt>
                <c:pt idx="13">
                  <c:v>311</c:v>
                </c:pt>
                <c:pt idx="14">
                  <c:v>57</c:v>
                </c:pt>
                <c:pt idx="15">
                  <c:v>15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3-4F5C-A253-F852D6C1B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13.6'!$Z$83:$Z$90</c:f>
              <c:numCache>
                <c:formatCode>#,##0</c:formatCode>
                <c:ptCount val="8"/>
                <c:pt idx="0">
                  <c:v>3575</c:v>
                </c:pt>
                <c:pt idx="1">
                  <c:v>4424</c:v>
                </c:pt>
                <c:pt idx="2">
                  <c:v>5075</c:v>
                </c:pt>
                <c:pt idx="3">
                  <c:v>3152</c:v>
                </c:pt>
                <c:pt idx="4">
                  <c:v>1644</c:v>
                </c:pt>
                <c:pt idx="5">
                  <c:v>1243</c:v>
                </c:pt>
                <c:pt idx="6">
                  <c:v>1857</c:v>
                </c:pt>
                <c:pt idx="7">
                  <c:v>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6-4117-9AD0-9F8FADD00F7F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13.6'!$Z$93:$Z$100</c:f>
              <c:numCache>
                <c:formatCode>#,##0</c:formatCode>
                <c:ptCount val="8"/>
                <c:pt idx="0">
                  <c:v>2648</c:v>
                </c:pt>
                <c:pt idx="1">
                  <c:v>6209</c:v>
                </c:pt>
                <c:pt idx="2">
                  <c:v>835</c:v>
                </c:pt>
                <c:pt idx="3">
                  <c:v>4056</c:v>
                </c:pt>
                <c:pt idx="4">
                  <c:v>4893</c:v>
                </c:pt>
                <c:pt idx="5">
                  <c:v>1862</c:v>
                </c:pt>
                <c:pt idx="6">
                  <c:v>192</c:v>
                </c:pt>
                <c:pt idx="7">
                  <c:v>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6-4117-9AD0-9F8FADD00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13.1'!$V$4:$Z$4</c:f>
              <c:numCache>
                <c:formatCode>#,##0</c:formatCode>
                <c:ptCount val="5"/>
                <c:pt idx="0">
                  <c:v>25017</c:v>
                </c:pt>
                <c:pt idx="1">
                  <c:v>24879</c:v>
                </c:pt>
                <c:pt idx="2">
                  <c:v>26290</c:v>
                </c:pt>
                <c:pt idx="3">
                  <c:v>32303</c:v>
                </c:pt>
                <c:pt idx="4">
                  <c:v>27708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5-4515-8937-96E2AEE6FD29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13.1'!$V$7:$Z$7</c:f>
              <c:numCache>
                <c:formatCode>#,##0</c:formatCode>
                <c:ptCount val="5"/>
                <c:pt idx="0">
                  <c:v>15819</c:v>
                </c:pt>
                <c:pt idx="1">
                  <c:v>15828</c:v>
                </c:pt>
                <c:pt idx="2">
                  <c:v>16545</c:v>
                </c:pt>
                <c:pt idx="3">
                  <c:v>20927</c:v>
                </c:pt>
                <c:pt idx="4">
                  <c:v>17520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5-4515-8937-96E2AEE6FD29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13.1'!$V$11:$Z$11</c:f>
              <c:numCache>
                <c:formatCode>#,##0</c:formatCode>
                <c:ptCount val="5"/>
                <c:pt idx="0">
                  <c:v>23600</c:v>
                </c:pt>
                <c:pt idx="1">
                  <c:v>23512</c:v>
                </c:pt>
                <c:pt idx="2">
                  <c:v>24842</c:v>
                </c:pt>
                <c:pt idx="3">
                  <c:v>30572</c:v>
                </c:pt>
                <c:pt idx="4">
                  <c:v>26127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5-4515-8937-96E2AEE6FD29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13.1'!$V$12:$Z$12</c:f>
              <c:numCache>
                <c:formatCode>#,##0</c:formatCode>
                <c:ptCount val="5"/>
                <c:pt idx="0">
                  <c:v>1415</c:v>
                </c:pt>
                <c:pt idx="1">
                  <c:v>1365</c:v>
                </c:pt>
                <c:pt idx="2">
                  <c:v>1448</c:v>
                </c:pt>
                <c:pt idx="3">
                  <c:v>1733</c:v>
                </c:pt>
                <c:pt idx="4">
                  <c:v>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C5-4515-8937-96E2AEE6F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13.6'!$V$8:$Z$8</c:f>
              <c:numCache>
                <c:formatCode>#,##0</c:formatCode>
                <c:ptCount val="5"/>
                <c:pt idx="0">
                  <c:v>47470.9</c:v>
                </c:pt>
                <c:pt idx="1">
                  <c:v>49339</c:v>
                </c:pt>
                <c:pt idx="2">
                  <c:v>49309.4</c:v>
                </c:pt>
                <c:pt idx="3">
                  <c:v>49280.23</c:v>
                </c:pt>
                <c:pt idx="4">
                  <c:v>49666.54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F-421E-BB16-0585840FDB7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F-421E-BB16-0585840F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13.7'!$U$4:$Y$4</c:f>
              <c:numCache>
                <c:formatCode>#,##0</c:formatCode>
                <c:ptCount val="5"/>
                <c:pt idx="1">
                  <c:v>1018</c:v>
                </c:pt>
                <c:pt idx="2">
                  <c:v>913</c:v>
                </c:pt>
                <c:pt idx="3">
                  <c:v>905</c:v>
                </c:pt>
                <c:pt idx="4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1-4C7D-B2EF-D5E268EE2CD1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13.7'!$U$7:$Y$7</c:f>
              <c:numCache>
                <c:formatCode>#,##0</c:formatCode>
                <c:ptCount val="5"/>
                <c:pt idx="1">
                  <c:v>762</c:v>
                </c:pt>
                <c:pt idx="2">
                  <c:v>705</c:v>
                </c:pt>
                <c:pt idx="3">
                  <c:v>667</c:v>
                </c:pt>
                <c:pt idx="4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1-4C7D-B2EF-D5E268EE2CD1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13.7'!$U$11:$Y$11</c:f>
              <c:numCache>
                <c:formatCode>#,##0</c:formatCode>
                <c:ptCount val="5"/>
                <c:pt idx="1">
                  <c:v>1004</c:v>
                </c:pt>
                <c:pt idx="2">
                  <c:v>904</c:v>
                </c:pt>
                <c:pt idx="3">
                  <c:v>889</c:v>
                </c:pt>
                <c:pt idx="4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1-4C7D-B2EF-D5E268EE2CD1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13.7'!$U$12:$Y$12</c:f>
              <c:numCache>
                <c:formatCode>#,##0</c:formatCode>
                <c:ptCount val="5"/>
                <c:pt idx="1">
                  <c:v>19</c:v>
                </c:pt>
                <c:pt idx="2">
                  <c:v>6</c:v>
                </c:pt>
                <c:pt idx="3">
                  <c:v>16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41-4C7D-B2EF-D5E268EE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3.8230475150191155E-3</c:v>
                </c:pt>
                <c:pt idx="1">
                  <c:v>2.12998361551065E-2</c:v>
                </c:pt>
                <c:pt idx="2">
                  <c:v>2.1845985800109228E-3</c:v>
                </c:pt>
                <c:pt idx="3">
                  <c:v>0</c:v>
                </c:pt>
                <c:pt idx="4">
                  <c:v>5.4614964500273075E-2</c:v>
                </c:pt>
                <c:pt idx="5">
                  <c:v>0</c:v>
                </c:pt>
                <c:pt idx="6">
                  <c:v>0.16493719279082469</c:v>
                </c:pt>
                <c:pt idx="7">
                  <c:v>2.7853631895139268E-2</c:v>
                </c:pt>
                <c:pt idx="8">
                  <c:v>2.4030584380120151E-2</c:v>
                </c:pt>
                <c:pt idx="9">
                  <c:v>3.2768978700163844E-3</c:v>
                </c:pt>
                <c:pt idx="10">
                  <c:v>1.6384489350081924E-2</c:v>
                </c:pt>
                <c:pt idx="11">
                  <c:v>3.2768978700163844E-3</c:v>
                </c:pt>
                <c:pt idx="12">
                  <c:v>1.2015292190060076E-2</c:v>
                </c:pt>
                <c:pt idx="13">
                  <c:v>7.4822501365374119E-2</c:v>
                </c:pt>
                <c:pt idx="14">
                  <c:v>0.13653741125068269</c:v>
                </c:pt>
                <c:pt idx="15">
                  <c:v>0.17367558711086839</c:v>
                </c:pt>
                <c:pt idx="16">
                  <c:v>0.1632987438558165</c:v>
                </c:pt>
                <c:pt idx="17">
                  <c:v>8.1922446750409619E-3</c:v>
                </c:pt>
                <c:pt idx="18">
                  <c:v>9.3391589295466954E-2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6-4896-A041-2AE77A549AE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F6-4896-A041-2AE77A54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44</c:v>
                </c:pt>
                <c:pt idx="4">
                  <c:v>64</c:v>
                </c:pt>
                <c:pt idx="5">
                  <c:v>81</c:v>
                </c:pt>
                <c:pt idx="6">
                  <c:v>57</c:v>
                </c:pt>
                <c:pt idx="7">
                  <c:v>66</c:v>
                </c:pt>
                <c:pt idx="8">
                  <c:v>40</c:v>
                </c:pt>
                <c:pt idx="9">
                  <c:v>48</c:v>
                </c:pt>
                <c:pt idx="10">
                  <c:v>36</c:v>
                </c:pt>
                <c:pt idx="11">
                  <c:v>38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7-4C4F-A587-FE2EAC73D618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14</c:v>
                </c:pt>
                <c:pt idx="3">
                  <c:v>24</c:v>
                </c:pt>
                <c:pt idx="4">
                  <c:v>61</c:v>
                </c:pt>
                <c:pt idx="5">
                  <c:v>78</c:v>
                </c:pt>
                <c:pt idx="6">
                  <c:v>81</c:v>
                </c:pt>
                <c:pt idx="7">
                  <c:v>44</c:v>
                </c:pt>
                <c:pt idx="8">
                  <c:v>45</c:v>
                </c:pt>
                <c:pt idx="9">
                  <c:v>32</c:v>
                </c:pt>
                <c:pt idx="10">
                  <c:v>24</c:v>
                </c:pt>
                <c:pt idx="11">
                  <c:v>24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7-4C4F-A587-FE2EAC73D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13.7'!$Y$83:$Y$90</c:f>
              <c:numCache>
                <c:formatCode>#,##0</c:formatCode>
                <c:ptCount val="8"/>
                <c:pt idx="0">
                  <c:v>25</c:v>
                </c:pt>
                <c:pt idx="1">
                  <c:v>73</c:v>
                </c:pt>
                <c:pt idx="2">
                  <c:v>31</c:v>
                </c:pt>
                <c:pt idx="3">
                  <c:v>72</c:v>
                </c:pt>
                <c:pt idx="4">
                  <c:v>0</c:v>
                </c:pt>
                <c:pt idx="5">
                  <c:v>10</c:v>
                </c:pt>
                <c:pt idx="6">
                  <c:v>18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5-42E0-82F5-309D70DE65D4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13.7'!$Y$93:$Y$100</c:f>
              <c:numCache>
                <c:formatCode>#,##0</c:formatCode>
                <c:ptCount val="8"/>
                <c:pt idx="0">
                  <c:v>9</c:v>
                </c:pt>
                <c:pt idx="1">
                  <c:v>80</c:v>
                </c:pt>
                <c:pt idx="2">
                  <c:v>0</c:v>
                </c:pt>
                <c:pt idx="3">
                  <c:v>92</c:v>
                </c:pt>
                <c:pt idx="4">
                  <c:v>34</c:v>
                </c:pt>
                <c:pt idx="5">
                  <c:v>9</c:v>
                </c:pt>
                <c:pt idx="6">
                  <c:v>1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5-42E0-82F5-309D70DE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13.7'!$U$8:$Y$8</c:f>
              <c:numCache>
                <c:formatCode>#,##0</c:formatCode>
                <c:ptCount val="5"/>
                <c:pt idx="1">
                  <c:v>17621.39</c:v>
                </c:pt>
                <c:pt idx="2">
                  <c:v>21025.94</c:v>
                </c:pt>
                <c:pt idx="3">
                  <c:v>21893.919999999998</c:v>
                </c:pt>
                <c:pt idx="4">
                  <c:v>22995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9-4B1A-8172-0036B0FAB89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9-4B1A-8172-0036B0FAB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13.7'!$V$4:$Z$4</c:f>
              <c:numCache>
                <c:formatCode>#,##0</c:formatCode>
                <c:ptCount val="5"/>
                <c:pt idx="0">
                  <c:v>1018</c:v>
                </c:pt>
                <c:pt idx="1">
                  <c:v>913</c:v>
                </c:pt>
                <c:pt idx="2">
                  <c:v>905</c:v>
                </c:pt>
                <c:pt idx="3">
                  <c:v>960</c:v>
                </c:pt>
                <c:pt idx="4">
                  <c:v>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A-4877-B737-8B66E9BF45C0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13.7'!$V$7:$Z$7</c:f>
              <c:numCache>
                <c:formatCode>#,##0</c:formatCode>
                <c:ptCount val="5"/>
                <c:pt idx="0">
                  <c:v>762</c:v>
                </c:pt>
                <c:pt idx="1">
                  <c:v>705</c:v>
                </c:pt>
                <c:pt idx="2">
                  <c:v>667</c:v>
                </c:pt>
                <c:pt idx="3">
                  <c:v>753</c:v>
                </c:pt>
                <c:pt idx="4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A-4877-B737-8B66E9BF45C0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13.7'!$V$11:$Z$11</c:f>
              <c:numCache>
                <c:formatCode>#,##0</c:formatCode>
                <c:ptCount val="5"/>
                <c:pt idx="0">
                  <c:v>1004</c:v>
                </c:pt>
                <c:pt idx="1">
                  <c:v>904</c:v>
                </c:pt>
                <c:pt idx="2">
                  <c:v>889</c:v>
                </c:pt>
                <c:pt idx="3">
                  <c:v>945</c:v>
                </c:pt>
                <c:pt idx="4">
                  <c:v>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A-4877-B737-8B66E9BF45C0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13.7'!$V$12:$Z$12</c:f>
              <c:numCache>
                <c:formatCode>#,##0</c:formatCode>
                <c:ptCount val="5"/>
                <c:pt idx="0">
                  <c:v>19</c:v>
                </c:pt>
                <c:pt idx="1">
                  <c:v>6</c:v>
                </c:pt>
                <c:pt idx="2">
                  <c:v>16</c:v>
                </c:pt>
                <c:pt idx="3">
                  <c:v>15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8A-4877-B737-8B66E9BF4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3.8230475150191155E-3</c:v>
                </c:pt>
                <c:pt idx="1">
                  <c:v>2.12998361551065E-2</c:v>
                </c:pt>
                <c:pt idx="2">
                  <c:v>2.1845985800109228E-3</c:v>
                </c:pt>
                <c:pt idx="3">
                  <c:v>0</c:v>
                </c:pt>
                <c:pt idx="4">
                  <c:v>5.4614964500273075E-2</c:v>
                </c:pt>
                <c:pt idx="5">
                  <c:v>0</c:v>
                </c:pt>
                <c:pt idx="6">
                  <c:v>0.16493719279082469</c:v>
                </c:pt>
                <c:pt idx="7">
                  <c:v>2.7853631895139268E-2</c:v>
                </c:pt>
                <c:pt idx="8">
                  <c:v>2.4030584380120151E-2</c:v>
                </c:pt>
                <c:pt idx="9">
                  <c:v>3.2768978700163844E-3</c:v>
                </c:pt>
                <c:pt idx="10">
                  <c:v>1.6384489350081924E-2</c:v>
                </c:pt>
                <c:pt idx="11">
                  <c:v>3.2768978700163844E-3</c:v>
                </c:pt>
                <c:pt idx="12">
                  <c:v>1.2015292190060076E-2</c:v>
                </c:pt>
                <c:pt idx="13">
                  <c:v>7.4822501365374119E-2</c:v>
                </c:pt>
                <c:pt idx="14">
                  <c:v>0.13653741125068269</c:v>
                </c:pt>
                <c:pt idx="15">
                  <c:v>0.17367558711086839</c:v>
                </c:pt>
                <c:pt idx="16">
                  <c:v>0.1632987438558165</c:v>
                </c:pt>
                <c:pt idx="17">
                  <c:v>8.1922446750409619E-3</c:v>
                </c:pt>
                <c:pt idx="18">
                  <c:v>9.3391589295466954E-2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E-4FC8-A807-9BAC1A68D72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E-4FC8-A807-9BAC1A68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13.7'!$Z$44:$Z$60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29</c:v>
                </c:pt>
                <c:pt idx="3">
                  <c:v>85</c:v>
                </c:pt>
                <c:pt idx="4">
                  <c:v>115</c:v>
                </c:pt>
                <c:pt idx="5">
                  <c:v>117</c:v>
                </c:pt>
                <c:pt idx="6">
                  <c:v>124</c:v>
                </c:pt>
                <c:pt idx="7">
                  <c:v>123</c:v>
                </c:pt>
                <c:pt idx="8">
                  <c:v>97</c:v>
                </c:pt>
                <c:pt idx="9">
                  <c:v>74</c:v>
                </c:pt>
                <c:pt idx="10">
                  <c:v>74</c:v>
                </c:pt>
                <c:pt idx="11">
                  <c:v>52</c:v>
                </c:pt>
                <c:pt idx="12">
                  <c:v>19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F-4180-BF54-3B78F615FFA9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13.7'!$Z$63:$Z$79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41</c:v>
                </c:pt>
                <c:pt idx="3">
                  <c:v>95</c:v>
                </c:pt>
                <c:pt idx="4">
                  <c:v>103</c:v>
                </c:pt>
                <c:pt idx="5">
                  <c:v>117</c:v>
                </c:pt>
                <c:pt idx="6">
                  <c:v>136</c:v>
                </c:pt>
                <c:pt idx="7">
                  <c:v>115</c:v>
                </c:pt>
                <c:pt idx="8">
                  <c:v>84</c:v>
                </c:pt>
                <c:pt idx="9">
                  <c:v>71</c:v>
                </c:pt>
                <c:pt idx="10">
                  <c:v>76</c:v>
                </c:pt>
                <c:pt idx="11">
                  <c:v>45</c:v>
                </c:pt>
                <c:pt idx="12">
                  <c:v>15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F-4180-BF54-3B78F615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13.7'!$Z$83:$Z$90</c:f>
              <c:numCache>
                <c:formatCode>#,##0</c:formatCode>
                <c:ptCount val="8"/>
                <c:pt idx="0">
                  <c:v>31</c:v>
                </c:pt>
                <c:pt idx="1">
                  <c:v>106</c:v>
                </c:pt>
                <c:pt idx="2">
                  <c:v>49</c:v>
                </c:pt>
                <c:pt idx="3">
                  <c:v>167</c:v>
                </c:pt>
                <c:pt idx="4">
                  <c:v>15</c:v>
                </c:pt>
                <c:pt idx="5">
                  <c:v>15</c:v>
                </c:pt>
                <c:pt idx="6">
                  <c:v>45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E-4EA4-98D9-75E4FCDA09AF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13.7'!$Z$93:$Z$100</c:f>
              <c:numCache>
                <c:formatCode>#,##0</c:formatCode>
                <c:ptCount val="8"/>
                <c:pt idx="0">
                  <c:v>24</c:v>
                </c:pt>
                <c:pt idx="1">
                  <c:v>121</c:v>
                </c:pt>
                <c:pt idx="2">
                  <c:v>8</c:v>
                </c:pt>
                <c:pt idx="3">
                  <c:v>215</c:v>
                </c:pt>
                <c:pt idx="4">
                  <c:v>76</c:v>
                </c:pt>
                <c:pt idx="5">
                  <c:v>46</c:v>
                </c:pt>
                <c:pt idx="6">
                  <c:v>6</c:v>
                </c:pt>
                <c:pt idx="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E-4EA4-98D9-75E4FCDA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1.0973144672249495E-2</c:v>
                </c:pt>
                <c:pt idx="1">
                  <c:v>5.5948599480219463E-3</c:v>
                </c:pt>
                <c:pt idx="2">
                  <c:v>1.7145538550389836E-2</c:v>
                </c:pt>
                <c:pt idx="3">
                  <c:v>7.3996534796419286E-3</c:v>
                </c:pt>
                <c:pt idx="4">
                  <c:v>5.8800173260179035E-2</c:v>
                </c:pt>
                <c:pt idx="5">
                  <c:v>2.0791221484262202E-2</c:v>
                </c:pt>
                <c:pt idx="6">
                  <c:v>9.6303782847242281E-2</c:v>
                </c:pt>
                <c:pt idx="7">
                  <c:v>9.9588507074790639E-2</c:v>
                </c:pt>
                <c:pt idx="8">
                  <c:v>3.6348541726826451E-2</c:v>
                </c:pt>
                <c:pt idx="9">
                  <c:v>1.0287323130233901E-2</c:v>
                </c:pt>
                <c:pt idx="10">
                  <c:v>8.7712965636731165E-3</c:v>
                </c:pt>
                <c:pt idx="11">
                  <c:v>1.4691019347386659E-2</c:v>
                </c:pt>
                <c:pt idx="12">
                  <c:v>4.9343055154490327E-2</c:v>
                </c:pt>
                <c:pt idx="13">
                  <c:v>6.1543459428241409E-2</c:v>
                </c:pt>
                <c:pt idx="14">
                  <c:v>0.10843199537972856</c:v>
                </c:pt>
                <c:pt idx="15">
                  <c:v>8.020502454519203E-2</c:v>
                </c:pt>
                <c:pt idx="16">
                  <c:v>0.20177591683511406</c:v>
                </c:pt>
                <c:pt idx="17">
                  <c:v>3.8442102223505629E-2</c:v>
                </c:pt>
                <c:pt idx="18">
                  <c:v>5.2519491770141494E-2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F-4745-B167-FB05402F700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F-4745-B167-FB05402F7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13.7'!$V$8:$Z$8</c:f>
              <c:numCache>
                <c:formatCode>#,##0</c:formatCode>
                <c:ptCount val="5"/>
                <c:pt idx="0">
                  <c:v>17621.39</c:v>
                </c:pt>
                <c:pt idx="1">
                  <c:v>21025.94</c:v>
                </c:pt>
                <c:pt idx="2">
                  <c:v>21893.919999999998</c:v>
                </c:pt>
                <c:pt idx="3">
                  <c:v>22995</c:v>
                </c:pt>
                <c:pt idx="4">
                  <c:v>21202.34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7-4FC7-9DA8-2A38997877D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7-4FC7-9DA8-2A389978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13.8'!$U$4:$Y$4</c:f>
              <c:numCache>
                <c:formatCode>#,##0</c:formatCode>
                <c:ptCount val="5"/>
                <c:pt idx="1">
                  <c:v>7976</c:v>
                </c:pt>
                <c:pt idx="2">
                  <c:v>8566</c:v>
                </c:pt>
                <c:pt idx="3">
                  <c:v>10165</c:v>
                </c:pt>
                <c:pt idx="4">
                  <c:v>10143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6-49DB-AB8F-9CCA2B891687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13.8'!$U$7:$Y$7</c:f>
              <c:numCache>
                <c:formatCode>#,##0</c:formatCode>
                <c:ptCount val="5"/>
                <c:pt idx="1">
                  <c:v>5135</c:v>
                </c:pt>
                <c:pt idx="2">
                  <c:v>5664</c:v>
                </c:pt>
                <c:pt idx="3">
                  <c:v>6691</c:v>
                </c:pt>
                <c:pt idx="4">
                  <c:v>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6-49DB-AB8F-9CCA2B891687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13.8'!$U$11:$Y$11</c:f>
              <c:numCache>
                <c:formatCode>#,##0</c:formatCode>
                <c:ptCount val="5"/>
                <c:pt idx="1">
                  <c:v>7562</c:v>
                </c:pt>
                <c:pt idx="2">
                  <c:v>8078</c:v>
                </c:pt>
                <c:pt idx="3">
                  <c:v>9648</c:v>
                </c:pt>
                <c:pt idx="4">
                  <c:v>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6-49DB-AB8F-9CCA2B891687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13.8'!$U$12:$Y$12</c:f>
              <c:numCache>
                <c:formatCode>#,##0</c:formatCode>
                <c:ptCount val="5"/>
                <c:pt idx="1">
                  <c:v>418</c:v>
                </c:pt>
                <c:pt idx="2">
                  <c:v>485</c:v>
                </c:pt>
                <c:pt idx="3">
                  <c:v>517</c:v>
                </c:pt>
                <c:pt idx="4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F6-49DB-AB8F-9CCA2B89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5.2254913097807568E-2</c:v>
                </c:pt>
                <c:pt idx="1">
                  <c:v>1.204134953992957E-2</c:v>
                </c:pt>
                <c:pt idx="2">
                  <c:v>1.9765988867431559E-2</c:v>
                </c:pt>
                <c:pt idx="3">
                  <c:v>1.6926047938202887E-2</c:v>
                </c:pt>
                <c:pt idx="4">
                  <c:v>7.4974440531636946E-2</c:v>
                </c:pt>
                <c:pt idx="5">
                  <c:v>2.294672270816767E-2</c:v>
                </c:pt>
                <c:pt idx="6">
                  <c:v>6.6000227195274333E-2</c:v>
                </c:pt>
                <c:pt idx="7">
                  <c:v>9.8489151425650345E-2</c:v>
                </c:pt>
                <c:pt idx="8">
                  <c:v>2.5559468363058047E-2</c:v>
                </c:pt>
                <c:pt idx="9">
                  <c:v>5.45268658411905E-3</c:v>
                </c:pt>
                <c:pt idx="10">
                  <c:v>1.1359763716914687E-2</c:v>
                </c:pt>
                <c:pt idx="11">
                  <c:v>1.4767692831989095E-2</c:v>
                </c:pt>
                <c:pt idx="12">
                  <c:v>2.7717823469271839E-2</c:v>
                </c:pt>
                <c:pt idx="13">
                  <c:v>0.10166988526638646</c:v>
                </c:pt>
                <c:pt idx="14">
                  <c:v>0.14835851414290582</c:v>
                </c:pt>
                <c:pt idx="15">
                  <c:v>7.2020901965239123E-2</c:v>
                </c:pt>
                <c:pt idx="16">
                  <c:v>0.15210723616948768</c:v>
                </c:pt>
                <c:pt idx="17">
                  <c:v>8.179029876178575E-3</c:v>
                </c:pt>
                <c:pt idx="18">
                  <c:v>4.782460524821084E-2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E-44E2-8C47-B8C541711AF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E-44E2-8C47-B8C541711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13.8'!$Y$44:$Y$60</c:f>
              <c:numCache>
                <c:formatCode>#,##0</c:formatCode>
                <c:ptCount val="17"/>
                <c:pt idx="0">
                  <c:v>7</c:v>
                </c:pt>
                <c:pt idx="1">
                  <c:v>101</c:v>
                </c:pt>
                <c:pt idx="2">
                  <c:v>339</c:v>
                </c:pt>
                <c:pt idx="3">
                  <c:v>571</c:v>
                </c:pt>
                <c:pt idx="4">
                  <c:v>876</c:v>
                </c:pt>
                <c:pt idx="5">
                  <c:v>751</c:v>
                </c:pt>
                <c:pt idx="6">
                  <c:v>572</c:v>
                </c:pt>
                <c:pt idx="7">
                  <c:v>404</c:v>
                </c:pt>
                <c:pt idx="8">
                  <c:v>462</c:v>
                </c:pt>
                <c:pt idx="9">
                  <c:v>421</c:v>
                </c:pt>
                <c:pt idx="10">
                  <c:v>375</c:v>
                </c:pt>
                <c:pt idx="11">
                  <c:v>227</c:v>
                </c:pt>
                <c:pt idx="12">
                  <c:v>152</c:v>
                </c:pt>
                <c:pt idx="13">
                  <c:v>62</c:v>
                </c:pt>
                <c:pt idx="14">
                  <c:v>22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0-43FC-9578-C23E082BE6A4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13.8'!$Y$63:$Y$79</c:f>
              <c:numCache>
                <c:formatCode>#,##0</c:formatCode>
                <c:ptCount val="17"/>
                <c:pt idx="0">
                  <c:v>14</c:v>
                </c:pt>
                <c:pt idx="1">
                  <c:v>110</c:v>
                </c:pt>
                <c:pt idx="2">
                  <c:v>307</c:v>
                </c:pt>
                <c:pt idx="3">
                  <c:v>498</c:v>
                </c:pt>
                <c:pt idx="4">
                  <c:v>837</c:v>
                </c:pt>
                <c:pt idx="5">
                  <c:v>670</c:v>
                </c:pt>
                <c:pt idx="6">
                  <c:v>455</c:v>
                </c:pt>
                <c:pt idx="7">
                  <c:v>361</c:v>
                </c:pt>
                <c:pt idx="8">
                  <c:v>465</c:v>
                </c:pt>
                <c:pt idx="9">
                  <c:v>370</c:v>
                </c:pt>
                <c:pt idx="10">
                  <c:v>328</c:v>
                </c:pt>
                <c:pt idx="11">
                  <c:v>198</c:v>
                </c:pt>
                <c:pt idx="12">
                  <c:v>96</c:v>
                </c:pt>
                <c:pt idx="13">
                  <c:v>37</c:v>
                </c:pt>
                <c:pt idx="14">
                  <c:v>14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0-43FC-9578-C23E082B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13.8'!$Y$83:$Y$90</c:f>
              <c:numCache>
                <c:formatCode>#,##0</c:formatCode>
                <c:ptCount val="8"/>
                <c:pt idx="0">
                  <c:v>378</c:v>
                </c:pt>
                <c:pt idx="1">
                  <c:v>315</c:v>
                </c:pt>
                <c:pt idx="2">
                  <c:v>625</c:v>
                </c:pt>
                <c:pt idx="3">
                  <c:v>473</c:v>
                </c:pt>
                <c:pt idx="4">
                  <c:v>108</c:v>
                </c:pt>
                <c:pt idx="5">
                  <c:v>97</c:v>
                </c:pt>
                <c:pt idx="6">
                  <c:v>253</c:v>
                </c:pt>
                <c:pt idx="7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D-44F3-B535-B96B6812C48F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13.8'!$Y$93:$Y$100</c:f>
              <c:numCache>
                <c:formatCode>#,##0</c:formatCode>
                <c:ptCount val="8"/>
                <c:pt idx="0">
                  <c:v>312</c:v>
                </c:pt>
                <c:pt idx="1">
                  <c:v>510</c:v>
                </c:pt>
                <c:pt idx="2">
                  <c:v>81</c:v>
                </c:pt>
                <c:pt idx="3">
                  <c:v>613</c:v>
                </c:pt>
                <c:pt idx="4">
                  <c:v>547</c:v>
                </c:pt>
                <c:pt idx="5">
                  <c:v>167</c:v>
                </c:pt>
                <c:pt idx="6">
                  <c:v>25</c:v>
                </c:pt>
                <c:pt idx="7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D-44F3-B535-B96B6812C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13.8'!$U$8:$Y$8</c:f>
              <c:numCache>
                <c:formatCode>#,##0</c:formatCode>
                <c:ptCount val="5"/>
                <c:pt idx="1">
                  <c:v>41366</c:v>
                </c:pt>
                <c:pt idx="2">
                  <c:v>43470.05</c:v>
                </c:pt>
                <c:pt idx="3">
                  <c:v>38944.39</c:v>
                </c:pt>
                <c:pt idx="4">
                  <c:v>44906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B-401D-B306-7161AE505F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B-401D-B306-7161AE505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13.8'!$V$4:$Z$4</c:f>
              <c:numCache>
                <c:formatCode>#,##0</c:formatCode>
                <c:ptCount val="5"/>
                <c:pt idx="0">
                  <c:v>7976</c:v>
                </c:pt>
                <c:pt idx="1">
                  <c:v>8566</c:v>
                </c:pt>
                <c:pt idx="2">
                  <c:v>10165</c:v>
                </c:pt>
                <c:pt idx="3">
                  <c:v>10143</c:v>
                </c:pt>
                <c:pt idx="4">
                  <c:v>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6-4F09-8A3F-15FF148E8537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13.8'!$V$7:$Z$7</c:f>
              <c:numCache>
                <c:formatCode>#,##0</c:formatCode>
                <c:ptCount val="5"/>
                <c:pt idx="0">
                  <c:v>5135</c:v>
                </c:pt>
                <c:pt idx="1">
                  <c:v>5664</c:v>
                </c:pt>
                <c:pt idx="2">
                  <c:v>6691</c:v>
                </c:pt>
                <c:pt idx="3">
                  <c:v>6608</c:v>
                </c:pt>
                <c:pt idx="4">
                  <c:v>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6-4F09-8A3F-15FF148E8537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13.8'!$V$11:$Z$11</c:f>
              <c:numCache>
                <c:formatCode>#,##0</c:formatCode>
                <c:ptCount val="5"/>
                <c:pt idx="0">
                  <c:v>7562</c:v>
                </c:pt>
                <c:pt idx="1">
                  <c:v>8078</c:v>
                </c:pt>
                <c:pt idx="2">
                  <c:v>9648</c:v>
                </c:pt>
                <c:pt idx="3">
                  <c:v>9588</c:v>
                </c:pt>
                <c:pt idx="4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6-4F09-8A3F-15FF148E8537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13.8'!$V$12:$Z$12</c:f>
              <c:numCache>
                <c:formatCode>#,##0</c:formatCode>
                <c:ptCount val="5"/>
                <c:pt idx="0">
                  <c:v>418</c:v>
                </c:pt>
                <c:pt idx="1">
                  <c:v>485</c:v>
                </c:pt>
                <c:pt idx="2">
                  <c:v>517</c:v>
                </c:pt>
                <c:pt idx="3">
                  <c:v>553</c:v>
                </c:pt>
                <c:pt idx="4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26-4F09-8A3F-15FF148E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5.2254913097807568E-2</c:v>
                </c:pt>
                <c:pt idx="1">
                  <c:v>1.204134953992957E-2</c:v>
                </c:pt>
                <c:pt idx="2">
                  <c:v>1.9765988867431559E-2</c:v>
                </c:pt>
                <c:pt idx="3">
                  <c:v>1.6926047938202887E-2</c:v>
                </c:pt>
                <c:pt idx="4">
                  <c:v>7.4974440531636946E-2</c:v>
                </c:pt>
                <c:pt idx="5">
                  <c:v>2.294672270816767E-2</c:v>
                </c:pt>
                <c:pt idx="6">
                  <c:v>6.6000227195274333E-2</c:v>
                </c:pt>
                <c:pt idx="7">
                  <c:v>9.8489151425650345E-2</c:v>
                </c:pt>
                <c:pt idx="8">
                  <c:v>2.5559468363058047E-2</c:v>
                </c:pt>
                <c:pt idx="9">
                  <c:v>5.45268658411905E-3</c:v>
                </c:pt>
                <c:pt idx="10">
                  <c:v>1.1359763716914687E-2</c:v>
                </c:pt>
                <c:pt idx="11">
                  <c:v>1.4767692831989095E-2</c:v>
                </c:pt>
                <c:pt idx="12">
                  <c:v>2.7717823469271839E-2</c:v>
                </c:pt>
                <c:pt idx="13">
                  <c:v>0.10166988526638646</c:v>
                </c:pt>
                <c:pt idx="14">
                  <c:v>0.14835851414290582</c:v>
                </c:pt>
                <c:pt idx="15">
                  <c:v>7.2020901965239123E-2</c:v>
                </c:pt>
                <c:pt idx="16">
                  <c:v>0.15210723616948768</c:v>
                </c:pt>
                <c:pt idx="17">
                  <c:v>8.179029876178575E-3</c:v>
                </c:pt>
                <c:pt idx="18">
                  <c:v>4.782460524821084E-2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F14-ABB4-8B44BF42893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A-4F14-ABB4-8B44BF428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13.8'!$Z$44:$Z$60</c:f>
              <c:numCache>
                <c:formatCode>#,##0</c:formatCode>
                <c:ptCount val="17"/>
                <c:pt idx="0">
                  <c:v>14</c:v>
                </c:pt>
                <c:pt idx="1">
                  <c:v>90</c:v>
                </c:pt>
                <c:pt idx="2">
                  <c:v>279</c:v>
                </c:pt>
                <c:pt idx="3">
                  <c:v>465</c:v>
                </c:pt>
                <c:pt idx="4">
                  <c:v>747</c:v>
                </c:pt>
                <c:pt idx="5">
                  <c:v>674</c:v>
                </c:pt>
                <c:pt idx="6">
                  <c:v>563</c:v>
                </c:pt>
                <c:pt idx="7">
                  <c:v>358</c:v>
                </c:pt>
                <c:pt idx="8">
                  <c:v>366</c:v>
                </c:pt>
                <c:pt idx="9">
                  <c:v>357</c:v>
                </c:pt>
                <c:pt idx="10">
                  <c:v>272</c:v>
                </c:pt>
                <c:pt idx="11">
                  <c:v>191</c:v>
                </c:pt>
                <c:pt idx="12">
                  <c:v>112</c:v>
                </c:pt>
                <c:pt idx="13">
                  <c:v>48</c:v>
                </c:pt>
                <c:pt idx="14">
                  <c:v>17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C-4854-8D39-FAB9EB2CDF06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13.8'!$Z$63:$Z$79</c:f>
              <c:numCache>
                <c:formatCode>#,##0</c:formatCode>
                <c:ptCount val="17"/>
                <c:pt idx="0">
                  <c:v>5</c:v>
                </c:pt>
                <c:pt idx="1">
                  <c:v>113</c:v>
                </c:pt>
                <c:pt idx="2">
                  <c:v>255</c:v>
                </c:pt>
                <c:pt idx="3">
                  <c:v>445</c:v>
                </c:pt>
                <c:pt idx="4">
                  <c:v>787</c:v>
                </c:pt>
                <c:pt idx="5">
                  <c:v>581</c:v>
                </c:pt>
                <c:pt idx="6">
                  <c:v>432</c:v>
                </c:pt>
                <c:pt idx="7">
                  <c:v>361</c:v>
                </c:pt>
                <c:pt idx="8">
                  <c:v>382</c:v>
                </c:pt>
                <c:pt idx="9">
                  <c:v>305</c:v>
                </c:pt>
                <c:pt idx="10">
                  <c:v>287</c:v>
                </c:pt>
                <c:pt idx="11">
                  <c:v>179</c:v>
                </c:pt>
                <c:pt idx="12">
                  <c:v>75</c:v>
                </c:pt>
                <c:pt idx="13">
                  <c:v>38</c:v>
                </c:pt>
                <c:pt idx="14">
                  <c:v>9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C-4854-8D39-FAB9EB2C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13.8'!$Z$83:$Z$90</c:f>
              <c:numCache>
                <c:formatCode>#,##0</c:formatCode>
                <c:ptCount val="8"/>
                <c:pt idx="0">
                  <c:v>366</c:v>
                </c:pt>
                <c:pt idx="1">
                  <c:v>270</c:v>
                </c:pt>
                <c:pt idx="2">
                  <c:v>581</c:v>
                </c:pt>
                <c:pt idx="3">
                  <c:v>400</c:v>
                </c:pt>
                <c:pt idx="4">
                  <c:v>102</c:v>
                </c:pt>
                <c:pt idx="5">
                  <c:v>100</c:v>
                </c:pt>
                <c:pt idx="6">
                  <c:v>237</c:v>
                </c:pt>
                <c:pt idx="7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8-45DB-AAFB-34CFBB65DB32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13.8'!$Z$93:$Z$100</c:f>
              <c:numCache>
                <c:formatCode>#,##0</c:formatCode>
                <c:ptCount val="8"/>
                <c:pt idx="0">
                  <c:v>267</c:v>
                </c:pt>
                <c:pt idx="1">
                  <c:v>477</c:v>
                </c:pt>
                <c:pt idx="2">
                  <c:v>75</c:v>
                </c:pt>
                <c:pt idx="3">
                  <c:v>584</c:v>
                </c:pt>
                <c:pt idx="4">
                  <c:v>489</c:v>
                </c:pt>
                <c:pt idx="5">
                  <c:v>178</c:v>
                </c:pt>
                <c:pt idx="6">
                  <c:v>25</c:v>
                </c:pt>
                <c:pt idx="7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8-45DB-AAFB-34CFBB65D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13.1'!$Z$44:$Z$60</c:f>
              <c:numCache>
                <c:formatCode>#,##0</c:formatCode>
                <c:ptCount val="17"/>
                <c:pt idx="0">
                  <c:v>37</c:v>
                </c:pt>
                <c:pt idx="1">
                  <c:v>298</c:v>
                </c:pt>
                <c:pt idx="2">
                  <c:v>678</c:v>
                </c:pt>
                <c:pt idx="3">
                  <c:v>1229</c:v>
                </c:pt>
                <c:pt idx="4">
                  <c:v>2047</c:v>
                </c:pt>
                <c:pt idx="5">
                  <c:v>1988</c:v>
                </c:pt>
                <c:pt idx="6">
                  <c:v>1511</c:v>
                </c:pt>
                <c:pt idx="7">
                  <c:v>1209</c:v>
                </c:pt>
                <c:pt idx="8">
                  <c:v>1154</c:v>
                </c:pt>
                <c:pt idx="9">
                  <c:v>1016</c:v>
                </c:pt>
                <c:pt idx="10">
                  <c:v>895</c:v>
                </c:pt>
                <c:pt idx="11">
                  <c:v>786</c:v>
                </c:pt>
                <c:pt idx="12">
                  <c:v>431</c:v>
                </c:pt>
                <c:pt idx="13">
                  <c:v>125</c:v>
                </c:pt>
                <c:pt idx="14">
                  <c:v>51</c:v>
                </c:pt>
                <c:pt idx="15">
                  <c:v>8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A-434C-88B4-05C285B23F70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13.1'!$Z$63:$Z$79</c:f>
              <c:numCache>
                <c:formatCode>#,##0</c:formatCode>
                <c:ptCount val="17"/>
                <c:pt idx="0">
                  <c:v>13</c:v>
                </c:pt>
                <c:pt idx="1">
                  <c:v>326</c:v>
                </c:pt>
                <c:pt idx="2">
                  <c:v>761</c:v>
                </c:pt>
                <c:pt idx="3">
                  <c:v>1285</c:v>
                </c:pt>
                <c:pt idx="4">
                  <c:v>2507</c:v>
                </c:pt>
                <c:pt idx="5">
                  <c:v>2037</c:v>
                </c:pt>
                <c:pt idx="6">
                  <c:v>1435</c:v>
                </c:pt>
                <c:pt idx="7">
                  <c:v>1202</c:v>
                </c:pt>
                <c:pt idx="8">
                  <c:v>1282</c:v>
                </c:pt>
                <c:pt idx="9">
                  <c:v>1150</c:v>
                </c:pt>
                <c:pt idx="10">
                  <c:v>948</c:v>
                </c:pt>
                <c:pt idx="11">
                  <c:v>762</c:v>
                </c:pt>
                <c:pt idx="12">
                  <c:v>352</c:v>
                </c:pt>
                <c:pt idx="13">
                  <c:v>107</c:v>
                </c:pt>
                <c:pt idx="14">
                  <c:v>38</c:v>
                </c:pt>
                <c:pt idx="15">
                  <c:v>10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A-434C-88B4-05C285B2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13.8'!$V$8:$Z$8</c:f>
              <c:numCache>
                <c:formatCode>#,##0</c:formatCode>
                <c:ptCount val="5"/>
                <c:pt idx="0">
                  <c:v>41366</c:v>
                </c:pt>
                <c:pt idx="1">
                  <c:v>43470.05</c:v>
                </c:pt>
                <c:pt idx="2">
                  <c:v>38944.39</c:v>
                </c:pt>
                <c:pt idx="3">
                  <c:v>44906</c:v>
                </c:pt>
                <c:pt idx="4">
                  <c:v>47206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F-435B-9141-0FEF3BCB47B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F-435B-9141-0FEF3BCB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13.9'!$U$4:$Y$4</c:f>
              <c:numCache>
                <c:formatCode>#,##0</c:formatCode>
                <c:ptCount val="5"/>
                <c:pt idx="1">
                  <c:v>16614</c:v>
                </c:pt>
                <c:pt idx="2">
                  <c:v>16321</c:v>
                </c:pt>
                <c:pt idx="3">
                  <c:v>17822</c:v>
                </c:pt>
                <c:pt idx="4">
                  <c:v>20307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4-4889-9165-B0812314C47D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13.9'!$U$7:$Y$7</c:f>
              <c:numCache>
                <c:formatCode>#,##0</c:formatCode>
                <c:ptCount val="5"/>
                <c:pt idx="1">
                  <c:v>10974</c:v>
                </c:pt>
                <c:pt idx="2">
                  <c:v>11031</c:v>
                </c:pt>
                <c:pt idx="3">
                  <c:v>11937</c:v>
                </c:pt>
                <c:pt idx="4">
                  <c:v>13778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4-4889-9165-B0812314C47D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13.9'!$U$11:$Y$11</c:f>
              <c:numCache>
                <c:formatCode>#,##0</c:formatCode>
                <c:ptCount val="5"/>
                <c:pt idx="1">
                  <c:v>14933</c:v>
                </c:pt>
                <c:pt idx="2">
                  <c:v>14721</c:v>
                </c:pt>
                <c:pt idx="3">
                  <c:v>16167</c:v>
                </c:pt>
                <c:pt idx="4">
                  <c:v>18428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4-4889-9165-B0812314C47D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13.9'!$U$12:$Y$12</c:f>
              <c:numCache>
                <c:formatCode>#,##0</c:formatCode>
                <c:ptCount val="5"/>
                <c:pt idx="1">
                  <c:v>1680</c:v>
                </c:pt>
                <c:pt idx="2">
                  <c:v>1601</c:v>
                </c:pt>
                <c:pt idx="3">
                  <c:v>1655</c:v>
                </c:pt>
                <c:pt idx="4">
                  <c:v>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44-4889-9165-B0812314C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4.1543183742591028E-2</c:v>
                </c:pt>
                <c:pt idx="1">
                  <c:v>2.7254445385266723E-2</c:v>
                </c:pt>
                <c:pt idx="2">
                  <c:v>4.2760372565622352E-2</c:v>
                </c:pt>
                <c:pt idx="3">
                  <c:v>1.2066045723962743E-2</c:v>
                </c:pt>
                <c:pt idx="4">
                  <c:v>0.15347163420829804</c:v>
                </c:pt>
                <c:pt idx="5">
                  <c:v>3.0906011854360711E-2</c:v>
                </c:pt>
                <c:pt idx="6">
                  <c:v>7.0967400508044037E-2</c:v>
                </c:pt>
                <c:pt idx="7">
                  <c:v>5.2127434377646061E-2</c:v>
                </c:pt>
                <c:pt idx="8">
                  <c:v>5.1968670618120237E-2</c:v>
                </c:pt>
                <c:pt idx="9">
                  <c:v>3.4928027095681626E-3</c:v>
                </c:pt>
                <c:pt idx="10">
                  <c:v>1.4712108382726503E-2</c:v>
                </c:pt>
                <c:pt idx="11">
                  <c:v>2.0586367485182049E-2</c:v>
                </c:pt>
                <c:pt idx="12">
                  <c:v>5.0645639288738359E-2</c:v>
                </c:pt>
                <c:pt idx="13">
                  <c:v>8.4250635055038103E-2</c:v>
                </c:pt>
                <c:pt idx="14">
                  <c:v>0.10340812870448772</c:v>
                </c:pt>
                <c:pt idx="15">
                  <c:v>7.1337849280270954E-2</c:v>
                </c:pt>
                <c:pt idx="16">
                  <c:v>6.3823031329381885E-2</c:v>
                </c:pt>
                <c:pt idx="17">
                  <c:v>2.2861981371718881E-2</c:v>
                </c:pt>
                <c:pt idx="18">
                  <c:v>4.111981371718882E-2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0-4290-9AFD-F98A3FD45C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0-4290-9AFD-F98A3FD4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13.9'!$Y$44:$Y$60</c:f>
              <c:numCache>
                <c:formatCode>#,##0</c:formatCode>
                <c:ptCount val="17"/>
                <c:pt idx="0">
                  <c:v>20</c:v>
                </c:pt>
                <c:pt idx="1">
                  <c:v>307</c:v>
                </c:pt>
                <c:pt idx="2">
                  <c:v>816</c:v>
                </c:pt>
                <c:pt idx="3">
                  <c:v>1040</c:v>
                </c:pt>
                <c:pt idx="4">
                  <c:v>1307</c:v>
                </c:pt>
                <c:pt idx="5">
                  <c:v>1179</c:v>
                </c:pt>
                <c:pt idx="6">
                  <c:v>1038</c:v>
                </c:pt>
                <c:pt idx="7">
                  <c:v>1112</c:v>
                </c:pt>
                <c:pt idx="8">
                  <c:v>1356</c:v>
                </c:pt>
                <c:pt idx="9">
                  <c:v>1118</c:v>
                </c:pt>
                <c:pt idx="10">
                  <c:v>1069</c:v>
                </c:pt>
                <c:pt idx="11">
                  <c:v>642</c:v>
                </c:pt>
                <c:pt idx="12">
                  <c:v>289</c:v>
                </c:pt>
                <c:pt idx="13">
                  <c:v>118</c:v>
                </c:pt>
                <c:pt idx="14">
                  <c:v>32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4-4B6E-9FF6-94DBC0B1368F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13.9'!$Y$63:$Y$79</c:f>
              <c:numCache>
                <c:formatCode>#,##0</c:formatCode>
                <c:ptCount val="17"/>
                <c:pt idx="0">
                  <c:v>21</c:v>
                </c:pt>
                <c:pt idx="1">
                  <c:v>312</c:v>
                </c:pt>
                <c:pt idx="2">
                  <c:v>659</c:v>
                </c:pt>
                <c:pt idx="3">
                  <c:v>790</c:v>
                </c:pt>
                <c:pt idx="4">
                  <c:v>898</c:v>
                </c:pt>
                <c:pt idx="5">
                  <c:v>859</c:v>
                </c:pt>
                <c:pt idx="6">
                  <c:v>869</c:v>
                </c:pt>
                <c:pt idx="7">
                  <c:v>949</c:v>
                </c:pt>
                <c:pt idx="8">
                  <c:v>1044</c:v>
                </c:pt>
                <c:pt idx="9">
                  <c:v>930</c:v>
                </c:pt>
                <c:pt idx="10">
                  <c:v>760</c:v>
                </c:pt>
                <c:pt idx="11">
                  <c:v>442</c:v>
                </c:pt>
                <c:pt idx="12">
                  <c:v>222</c:v>
                </c:pt>
                <c:pt idx="13">
                  <c:v>74</c:v>
                </c:pt>
                <c:pt idx="14">
                  <c:v>8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4-4B6E-9FF6-94DBC0B1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13.9'!$Y$83:$Y$90</c:f>
              <c:numCache>
                <c:formatCode>#,##0</c:formatCode>
                <c:ptCount val="8"/>
                <c:pt idx="0">
                  <c:v>812</c:v>
                </c:pt>
                <c:pt idx="1">
                  <c:v>469</c:v>
                </c:pt>
                <c:pt idx="2">
                  <c:v>1990</c:v>
                </c:pt>
                <c:pt idx="3">
                  <c:v>551</c:v>
                </c:pt>
                <c:pt idx="4">
                  <c:v>215</c:v>
                </c:pt>
                <c:pt idx="5">
                  <c:v>215</c:v>
                </c:pt>
                <c:pt idx="6">
                  <c:v>911</c:v>
                </c:pt>
                <c:pt idx="7">
                  <c:v>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8-4B95-9D6B-7F127E9A314A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13.9'!$Y$93:$Y$100</c:f>
              <c:numCache>
                <c:formatCode>#,##0</c:formatCode>
                <c:ptCount val="8"/>
                <c:pt idx="0">
                  <c:v>660</c:v>
                </c:pt>
                <c:pt idx="1">
                  <c:v>928</c:v>
                </c:pt>
                <c:pt idx="2">
                  <c:v>275</c:v>
                </c:pt>
                <c:pt idx="3">
                  <c:v>708</c:v>
                </c:pt>
                <c:pt idx="4">
                  <c:v>1474</c:v>
                </c:pt>
                <c:pt idx="5">
                  <c:v>467</c:v>
                </c:pt>
                <c:pt idx="6">
                  <c:v>124</c:v>
                </c:pt>
                <c:pt idx="7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8-4B95-9D6B-7F127E9A3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13.9'!$U$8:$Y$8</c:f>
              <c:numCache>
                <c:formatCode>#,##0</c:formatCode>
                <c:ptCount val="5"/>
                <c:pt idx="1">
                  <c:v>55268.83</c:v>
                </c:pt>
                <c:pt idx="2">
                  <c:v>56242</c:v>
                </c:pt>
                <c:pt idx="3">
                  <c:v>55505.27</c:v>
                </c:pt>
                <c:pt idx="4">
                  <c:v>57142.11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7-4B77-A50D-DB6004E9E25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7-4B77-A50D-DB6004E9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13.9'!$V$4:$Z$4</c:f>
              <c:numCache>
                <c:formatCode>#,##0</c:formatCode>
                <c:ptCount val="5"/>
                <c:pt idx="0">
                  <c:v>16614</c:v>
                </c:pt>
                <c:pt idx="1">
                  <c:v>16321</c:v>
                </c:pt>
                <c:pt idx="2">
                  <c:v>17822</c:v>
                </c:pt>
                <c:pt idx="3">
                  <c:v>20307</c:v>
                </c:pt>
                <c:pt idx="4">
                  <c:v>18896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0-4F59-A1FF-555752227E5D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13.9'!$V$7:$Z$7</c:f>
              <c:numCache>
                <c:formatCode>#,##0</c:formatCode>
                <c:ptCount val="5"/>
                <c:pt idx="0">
                  <c:v>10974</c:v>
                </c:pt>
                <c:pt idx="1">
                  <c:v>11031</c:v>
                </c:pt>
                <c:pt idx="2">
                  <c:v>11937</c:v>
                </c:pt>
                <c:pt idx="3">
                  <c:v>13778</c:v>
                </c:pt>
                <c:pt idx="4">
                  <c:v>12732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0-4F59-A1FF-555752227E5D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13.9'!$V$11:$Z$11</c:f>
              <c:numCache>
                <c:formatCode>#,##0</c:formatCode>
                <c:ptCount val="5"/>
                <c:pt idx="0">
                  <c:v>14933</c:v>
                </c:pt>
                <c:pt idx="1">
                  <c:v>14721</c:v>
                </c:pt>
                <c:pt idx="2">
                  <c:v>16167</c:v>
                </c:pt>
                <c:pt idx="3">
                  <c:v>18428</c:v>
                </c:pt>
                <c:pt idx="4">
                  <c:v>17165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0-4F59-A1FF-555752227E5D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13.9'!$V$12:$Z$12</c:f>
              <c:numCache>
                <c:formatCode>#,##0</c:formatCode>
                <c:ptCount val="5"/>
                <c:pt idx="0">
                  <c:v>1680</c:v>
                </c:pt>
                <c:pt idx="1">
                  <c:v>1601</c:v>
                </c:pt>
                <c:pt idx="2">
                  <c:v>1655</c:v>
                </c:pt>
                <c:pt idx="3">
                  <c:v>1880</c:v>
                </c:pt>
                <c:pt idx="4">
                  <c:v>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30-4F59-A1FF-555752227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4.1543183742591028E-2</c:v>
                </c:pt>
                <c:pt idx="1">
                  <c:v>2.7254445385266723E-2</c:v>
                </c:pt>
                <c:pt idx="2">
                  <c:v>4.2760372565622352E-2</c:v>
                </c:pt>
                <c:pt idx="3">
                  <c:v>1.2066045723962743E-2</c:v>
                </c:pt>
                <c:pt idx="4">
                  <c:v>0.15347163420829804</c:v>
                </c:pt>
                <c:pt idx="5">
                  <c:v>3.0906011854360711E-2</c:v>
                </c:pt>
                <c:pt idx="6">
                  <c:v>7.0967400508044037E-2</c:v>
                </c:pt>
                <c:pt idx="7">
                  <c:v>5.2127434377646061E-2</c:v>
                </c:pt>
                <c:pt idx="8">
                  <c:v>5.1968670618120237E-2</c:v>
                </c:pt>
                <c:pt idx="9">
                  <c:v>3.4928027095681626E-3</c:v>
                </c:pt>
                <c:pt idx="10">
                  <c:v>1.4712108382726503E-2</c:v>
                </c:pt>
                <c:pt idx="11">
                  <c:v>2.0586367485182049E-2</c:v>
                </c:pt>
                <c:pt idx="12">
                  <c:v>5.0645639288738359E-2</c:v>
                </c:pt>
                <c:pt idx="13">
                  <c:v>8.4250635055038103E-2</c:v>
                </c:pt>
                <c:pt idx="14">
                  <c:v>0.10340812870448772</c:v>
                </c:pt>
                <c:pt idx="15">
                  <c:v>7.1337849280270954E-2</c:v>
                </c:pt>
                <c:pt idx="16">
                  <c:v>6.3823031329381885E-2</c:v>
                </c:pt>
                <c:pt idx="17">
                  <c:v>2.2861981371718881E-2</c:v>
                </c:pt>
                <c:pt idx="18">
                  <c:v>4.111981371718882E-2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9-4B6B-80B0-1657FEE51B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9-4B6B-80B0-1657FEE51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13.9'!$Z$44:$Z$60</c:f>
              <c:numCache>
                <c:formatCode>#,##0</c:formatCode>
                <c:ptCount val="17"/>
                <c:pt idx="0">
                  <c:v>17</c:v>
                </c:pt>
                <c:pt idx="1">
                  <c:v>237</c:v>
                </c:pt>
                <c:pt idx="2">
                  <c:v>697</c:v>
                </c:pt>
                <c:pt idx="3">
                  <c:v>926</c:v>
                </c:pt>
                <c:pt idx="4">
                  <c:v>1191</c:v>
                </c:pt>
                <c:pt idx="5">
                  <c:v>1091</c:v>
                </c:pt>
                <c:pt idx="6">
                  <c:v>1076</c:v>
                </c:pt>
                <c:pt idx="7">
                  <c:v>974</c:v>
                </c:pt>
                <c:pt idx="8">
                  <c:v>1225</c:v>
                </c:pt>
                <c:pt idx="9">
                  <c:v>1034</c:v>
                </c:pt>
                <c:pt idx="10">
                  <c:v>956</c:v>
                </c:pt>
                <c:pt idx="11">
                  <c:v>618</c:v>
                </c:pt>
                <c:pt idx="12">
                  <c:v>267</c:v>
                </c:pt>
                <c:pt idx="13">
                  <c:v>102</c:v>
                </c:pt>
                <c:pt idx="14">
                  <c:v>30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F-48EE-9C5B-A8FA1C7FC43C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13.9'!$Z$63:$Z$79</c:f>
              <c:numCache>
                <c:formatCode>#,##0</c:formatCode>
                <c:ptCount val="17"/>
                <c:pt idx="0">
                  <c:v>24</c:v>
                </c:pt>
                <c:pt idx="1">
                  <c:v>291</c:v>
                </c:pt>
                <c:pt idx="2">
                  <c:v>584</c:v>
                </c:pt>
                <c:pt idx="3">
                  <c:v>652</c:v>
                </c:pt>
                <c:pt idx="4">
                  <c:v>856</c:v>
                </c:pt>
                <c:pt idx="5">
                  <c:v>863</c:v>
                </c:pt>
                <c:pt idx="6">
                  <c:v>858</c:v>
                </c:pt>
                <c:pt idx="7">
                  <c:v>882</c:v>
                </c:pt>
                <c:pt idx="8">
                  <c:v>965</c:v>
                </c:pt>
                <c:pt idx="9">
                  <c:v>941</c:v>
                </c:pt>
                <c:pt idx="10">
                  <c:v>735</c:v>
                </c:pt>
                <c:pt idx="11">
                  <c:v>445</c:v>
                </c:pt>
                <c:pt idx="12">
                  <c:v>231</c:v>
                </c:pt>
                <c:pt idx="13">
                  <c:v>83</c:v>
                </c:pt>
                <c:pt idx="14">
                  <c:v>13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F-48EE-9C5B-A8FA1C7F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13.9'!$Z$83:$Z$90</c:f>
              <c:numCache>
                <c:formatCode>#,##0</c:formatCode>
                <c:ptCount val="8"/>
                <c:pt idx="0">
                  <c:v>747</c:v>
                </c:pt>
                <c:pt idx="1">
                  <c:v>469</c:v>
                </c:pt>
                <c:pt idx="2">
                  <c:v>1922</c:v>
                </c:pt>
                <c:pt idx="3">
                  <c:v>489</c:v>
                </c:pt>
                <c:pt idx="4">
                  <c:v>217</c:v>
                </c:pt>
                <c:pt idx="5">
                  <c:v>180</c:v>
                </c:pt>
                <c:pt idx="6">
                  <c:v>875</c:v>
                </c:pt>
                <c:pt idx="7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6-4A63-93E3-95BF508E6EA3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13.9'!$Z$93:$Z$100</c:f>
              <c:numCache>
                <c:formatCode>#,##0</c:formatCode>
                <c:ptCount val="8"/>
                <c:pt idx="0">
                  <c:v>654</c:v>
                </c:pt>
                <c:pt idx="1">
                  <c:v>941</c:v>
                </c:pt>
                <c:pt idx="2">
                  <c:v>278</c:v>
                </c:pt>
                <c:pt idx="3">
                  <c:v>715</c:v>
                </c:pt>
                <c:pt idx="4">
                  <c:v>1432</c:v>
                </c:pt>
                <c:pt idx="5">
                  <c:v>470</c:v>
                </c:pt>
                <c:pt idx="6">
                  <c:v>111</c:v>
                </c:pt>
                <c:pt idx="7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6-4A63-93E3-95BF508E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13.1'!$Z$83:$Z$90</c:f>
              <c:numCache>
                <c:formatCode>#,##0</c:formatCode>
                <c:ptCount val="8"/>
                <c:pt idx="0">
                  <c:v>900</c:v>
                </c:pt>
                <c:pt idx="1">
                  <c:v>1158</c:v>
                </c:pt>
                <c:pt idx="2">
                  <c:v>1672</c:v>
                </c:pt>
                <c:pt idx="3">
                  <c:v>1380</c:v>
                </c:pt>
                <c:pt idx="4">
                  <c:v>442</c:v>
                </c:pt>
                <c:pt idx="5">
                  <c:v>384</c:v>
                </c:pt>
                <c:pt idx="6">
                  <c:v>561</c:v>
                </c:pt>
                <c:pt idx="7">
                  <c:v>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8-490C-9060-2C7E2204CBC5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13.1'!$Z$93:$Z$100</c:f>
              <c:numCache>
                <c:formatCode>#,##0</c:formatCode>
                <c:ptCount val="8"/>
                <c:pt idx="0">
                  <c:v>822</c:v>
                </c:pt>
                <c:pt idx="1">
                  <c:v>2176</c:v>
                </c:pt>
                <c:pt idx="2">
                  <c:v>269</c:v>
                </c:pt>
                <c:pt idx="3">
                  <c:v>1566</c:v>
                </c:pt>
                <c:pt idx="4">
                  <c:v>1612</c:v>
                </c:pt>
                <c:pt idx="5">
                  <c:v>598</c:v>
                </c:pt>
                <c:pt idx="6">
                  <c:v>60</c:v>
                </c:pt>
                <c:pt idx="7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8-490C-9060-2C7E2204C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13.9'!$V$8:$Z$8</c:f>
              <c:numCache>
                <c:formatCode>#,##0</c:formatCode>
                <c:ptCount val="5"/>
                <c:pt idx="0">
                  <c:v>55268.83</c:v>
                </c:pt>
                <c:pt idx="1">
                  <c:v>56242</c:v>
                </c:pt>
                <c:pt idx="2">
                  <c:v>55505.27</c:v>
                </c:pt>
                <c:pt idx="3">
                  <c:v>57142.11</c:v>
                </c:pt>
                <c:pt idx="4">
                  <c:v>56212.84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E-4DD0-AFF6-4A370511BAE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46083.65</c:v>
                </c:pt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E-4DD0-AFF6-4A370511B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13.10'!$U$4:$Y$4</c:f>
              <c:numCache>
                <c:formatCode>#,##0</c:formatCode>
                <c:ptCount val="5"/>
                <c:pt idx="1">
                  <c:v>694</c:v>
                </c:pt>
                <c:pt idx="2">
                  <c:v>563</c:v>
                </c:pt>
                <c:pt idx="3">
                  <c:v>592</c:v>
                </c:pt>
                <c:pt idx="4">
                  <c:v>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D-48FE-99C1-D7CF9C4814BD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13.10'!$U$7:$Y$7</c:f>
              <c:numCache>
                <c:formatCode>#,##0</c:formatCode>
                <c:ptCount val="5"/>
                <c:pt idx="1">
                  <c:v>473</c:v>
                </c:pt>
                <c:pt idx="2">
                  <c:v>391</c:v>
                </c:pt>
                <c:pt idx="3">
                  <c:v>406</c:v>
                </c:pt>
                <c:pt idx="4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D-48FE-99C1-D7CF9C4814BD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13.10'!$U$11:$Y$11</c:f>
              <c:numCache>
                <c:formatCode>#,##0</c:formatCode>
                <c:ptCount val="5"/>
                <c:pt idx="1">
                  <c:v>687</c:v>
                </c:pt>
                <c:pt idx="2">
                  <c:v>558</c:v>
                </c:pt>
                <c:pt idx="3">
                  <c:v>588</c:v>
                </c:pt>
                <c:pt idx="4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D-48FE-99C1-D7CF9C4814BD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13.10'!$U$12:$Y$12</c:f>
              <c:numCache>
                <c:formatCode>#,##0</c:formatCode>
                <c:ptCount val="5"/>
                <c:pt idx="1">
                  <c:v>8</c:v>
                </c:pt>
                <c:pt idx="2">
                  <c:v>0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FD-48FE-99C1-D7CF9C48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2.3575638506876228E-2</c:v>
                </c:pt>
                <c:pt idx="1">
                  <c:v>5.893909626719057E-3</c:v>
                </c:pt>
                <c:pt idx="2">
                  <c:v>1.1787819253438114E-2</c:v>
                </c:pt>
                <c:pt idx="3">
                  <c:v>0</c:v>
                </c:pt>
                <c:pt idx="4">
                  <c:v>1.2770137524557957E-2</c:v>
                </c:pt>
                <c:pt idx="5">
                  <c:v>1.5717092337917484E-2</c:v>
                </c:pt>
                <c:pt idx="6">
                  <c:v>6.3850687622789781E-2</c:v>
                </c:pt>
                <c:pt idx="7">
                  <c:v>5.5992141453831044E-2</c:v>
                </c:pt>
                <c:pt idx="8">
                  <c:v>0</c:v>
                </c:pt>
                <c:pt idx="9">
                  <c:v>6.8762278978389E-3</c:v>
                </c:pt>
                <c:pt idx="10">
                  <c:v>4.911591355599214E-3</c:v>
                </c:pt>
                <c:pt idx="11">
                  <c:v>1.37524557956778E-2</c:v>
                </c:pt>
                <c:pt idx="12">
                  <c:v>3.3398821218074658E-2</c:v>
                </c:pt>
                <c:pt idx="13">
                  <c:v>1.8664047151277015E-2</c:v>
                </c:pt>
                <c:pt idx="14">
                  <c:v>0.28487229862475444</c:v>
                </c:pt>
                <c:pt idx="15">
                  <c:v>0.11100196463654224</c:v>
                </c:pt>
                <c:pt idx="16">
                  <c:v>0.21709233791748528</c:v>
                </c:pt>
                <c:pt idx="17">
                  <c:v>7.8585461689587421E-3</c:v>
                </c:pt>
                <c:pt idx="18">
                  <c:v>0.11787819253438114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7-4F80-970C-B0429E6A50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7-4F80-970C-B0429E6A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13.10'!$Y$44:$Y$60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15</c:v>
                </c:pt>
                <c:pt idx="3">
                  <c:v>27</c:v>
                </c:pt>
                <c:pt idx="4">
                  <c:v>85</c:v>
                </c:pt>
                <c:pt idx="5">
                  <c:v>46</c:v>
                </c:pt>
                <c:pt idx="6">
                  <c:v>84</c:v>
                </c:pt>
                <c:pt idx="7">
                  <c:v>44</c:v>
                </c:pt>
                <c:pt idx="8">
                  <c:v>38</c:v>
                </c:pt>
                <c:pt idx="9">
                  <c:v>37</c:v>
                </c:pt>
                <c:pt idx="10">
                  <c:v>32</c:v>
                </c:pt>
                <c:pt idx="11">
                  <c:v>12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B-436A-8F6F-B042851EBA62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13.10'!$Y$63:$Y$79</c:f>
              <c:numCache>
                <c:formatCode>#,##0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25</c:v>
                </c:pt>
                <c:pt idx="3">
                  <c:v>36</c:v>
                </c:pt>
                <c:pt idx="4">
                  <c:v>101</c:v>
                </c:pt>
                <c:pt idx="5">
                  <c:v>72</c:v>
                </c:pt>
                <c:pt idx="6">
                  <c:v>46</c:v>
                </c:pt>
                <c:pt idx="7">
                  <c:v>40</c:v>
                </c:pt>
                <c:pt idx="8">
                  <c:v>24</c:v>
                </c:pt>
                <c:pt idx="9">
                  <c:v>30</c:v>
                </c:pt>
                <c:pt idx="10">
                  <c:v>25</c:v>
                </c:pt>
                <c:pt idx="11">
                  <c:v>19</c:v>
                </c:pt>
                <c:pt idx="12">
                  <c:v>10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B-436A-8F6F-B042851EB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13.10'!$Y$83:$Y$90</c:f>
              <c:numCache>
                <c:formatCode>#,##0</c:formatCode>
                <c:ptCount val="8"/>
                <c:pt idx="0">
                  <c:v>18</c:v>
                </c:pt>
                <c:pt idx="1">
                  <c:v>37</c:v>
                </c:pt>
                <c:pt idx="2">
                  <c:v>15</c:v>
                </c:pt>
                <c:pt idx="3">
                  <c:v>70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9-4B93-9D31-F430D015687B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13.10'!$Y$93:$Y$100</c:f>
              <c:numCache>
                <c:formatCode>#,##0</c:formatCode>
                <c:ptCount val="8"/>
                <c:pt idx="0">
                  <c:v>12</c:v>
                </c:pt>
                <c:pt idx="1">
                  <c:v>45</c:v>
                </c:pt>
                <c:pt idx="2">
                  <c:v>4</c:v>
                </c:pt>
                <c:pt idx="3">
                  <c:v>90</c:v>
                </c:pt>
                <c:pt idx="4">
                  <c:v>14</c:v>
                </c:pt>
                <c:pt idx="5">
                  <c:v>3</c:v>
                </c:pt>
                <c:pt idx="6">
                  <c:v>0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C9-4B93-9D31-F430D015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13.10'!$U$8:$Y$8</c:f>
              <c:numCache>
                <c:formatCode>#,##0</c:formatCode>
                <c:ptCount val="5"/>
                <c:pt idx="1">
                  <c:v>19084</c:v>
                </c:pt>
                <c:pt idx="2">
                  <c:v>19499.810000000001</c:v>
                </c:pt>
                <c:pt idx="3">
                  <c:v>19986.41</c:v>
                </c:pt>
                <c:pt idx="4">
                  <c:v>20015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1-41E8-A252-5F60E72B9D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46083.65</c:v>
                </c:pt>
                <c:pt idx="2">
                  <c:v>48046.27</c:v>
                </c:pt>
                <c:pt idx="3">
                  <c:v>47367.05</c:v>
                </c:pt>
                <c:pt idx="4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1-41E8-A252-5F60E72B9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13.10'!$V$4:$Z$4</c:f>
              <c:numCache>
                <c:formatCode>#,##0</c:formatCode>
                <c:ptCount val="5"/>
                <c:pt idx="0">
                  <c:v>694</c:v>
                </c:pt>
                <c:pt idx="1">
                  <c:v>563</c:v>
                </c:pt>
                <c:pt idx="2">
                  <c:v>592</c:v>
                </c:pt>
                <c:pt idx="3">
                  <c:v>877</c:v>
                </c:pt>
                <c:pt idx="4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5-454F-83F4-370599103F6D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13.10'!$V$7:$Z$7</c:f>
              <c:numCache>
                <c:formatCode>#,##0</c:formatCode>
                <c:ptCount val="5"/>
                <c:pt idx="0">
                  <c:v>473</c:v>
                </c:pt>
                <c:pt idx="1">
                  <c:v>391</c:v>
                </c:pt>
                <c:pt idx="2">
                  <c:v>406</c:v>
                </c:pt>
                <c:pt idx="3">
                  <c:v>589</c:v>
                </c:pt>
                <c:pt idx="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5-454F-83F4-370599103F6D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13.10'!$V$11:$Z$11</c:f>
              <c:numCache>
                <c:formatCode>#,##0</c:formatCode>
                <c:ptCount val="5"/>
                <c:pt idx="0">
                  <c:v>687</c:v>
                </c:pt>
                <c:pt idx="1">
                  <c:v>558</c:v>
                </c:pt>
                <c:pt idx="2">
                  <c:v>588</c:v>
                </c:pt>
                <c:pt idx="3">
                  <c:v>871</c:v>
                </c:pt>
                <c:pt idx="4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5-454F-83F4-370599103F6D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13.10'!$V$12:$Z$12</c:f>
              <c:numCache>
                <c:formatCode>#,##0</c:formatCode>
                <c:ptCount val="5"/>
                <c:pt idx="0">
                  <c:v>8</c:v>
                </c:pt>
                <c:pt idx="1">
                  <c:v>0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05-454F-83F4-37059910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2.3575638506876228E-2</c:v>
                </c:pt>
                <c:pt idx="1">
                  <c:v>5.893909626719057E-3</c:v>
                </c:pt>
                <c:pt idx="2">
                  <c:v>1.1787819253438114E-2</c:v>
                </c:pt>
                <c:pt idx="3">
                  <c:v>0</c:v>
                </c:pt>
                <c:pt idx="4">
                  <c:v>1.2770137524557957E-2</c:v>
                </c:pt>
                <c:pt idx="5">
                  <c:v>1.5717092337917484E-2</c:v>
                </c:pt>
                <c:pt idx="6">
                  <c:v>6.3850687622789781E-2</c:v>
                </c:pt>
                <c:pt idx="7">
                  <c:v>5.5992141453831044E-2</c:v>
                </c:pt>
                <c:pt idx="8">
                  <c:v>0</c:v>
                </c:pt>
                <c:pt idx="9">
                  <c:v>6.8762278978389E-3</c:v>
                </c:pt>
                <c:pt idx="10">
                  <c:v>4.911591355599214E-3</c:v>
                </c:pt>
                <c:pt idx="11">
                  <c:v>1.37524557956778E-2</c:v>
                </c:pt>
                <c:pt idx="12">
                  <c:v>3.3398821218074658E-2</c:v>
                </c:pt>
                <c:pt idx="13">
                  <c:v>1.8664047151277015E-2</c:v>
                </c:pt>
                <c:pt idx="14">
                  <c:v>0.28487229862475444</c:v>
                </c:pt>
                <c:pt idx="15">
                  <c:v>0.11100196463654224</c:v>
                </c:pt>
                <c:pt idx="16">
                  <c:v>0.21709233791748528</c:v>
                </c:pt>
                <c:pt idx="17">
                  <c:v>7.8585461689587421E-3</c:v>
                </c:pt>
                <c:pt idx="18">
                  <c:v>0.11787819253438114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6-443A-AB53-78288C477F5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2.4605874161163381E-2</c:v>
                </c:pt>
                <c:pt idx="1">
                  <c:v>1.6133806268165695E-2</c:v>
                </c:pt>
                <c:pt idx="2">
                  <c:v>2.6401215009049489E-2</c:v>
                </c:pt>
                <c:pt idx="3">
                  <c:v>9.2726928657036519E-3</c:v>
                </c:pt>
                <c:pt idx="4">
                  <c:v>8.5836701619203357E-2</c:v>
                </c:pt>
                <c:pt idx="5">
                  <c:v>2.2155476517426938E-2</c:v>
                </c:pt>
                <c:pt idx="6">
                  <c:v>7.9853849550436951E-2</c:v>
                </c:pt>
                <c:pt idx="7">
                  <c:v>8.9737928758934243E-2</c:v>
                </c:pt>
                <c:pt idx="8">
                  <c:v>3.8328100966087464E-2</c:v>
                </c:pt>
                <c:pt idx="9">
                  <c:v>6.7640679512249559E-3</c:v>
                </c:pt>
                <c:pt idx="10">
                  <c:v>1.5076010849681448E-2</c:v>
                </c:pt>
                <c:pt idx="11">
                  <c:v>1.6861647152443846E-2</c:v>
                </c:pt>
                <c:pt idx="12">
                  <c:v>5.1235145980620025E-2</c:v>
                </c:pt>
                <c:pt idx="13">
                  <c:v>8.0683588158514036E-2</c:v>
                </c:pt>
                <c:pt idx="14">
                  <c:v>0.12249562082401293</c:v>
                </c:pt>
                <c:pt idx="15">
                  <c:v>8.4516883482378971E-2</c:v>
                </c:pt>
                <c:pt idx="16">
                  <c:v>0.12836201835129482</c:v>
                </c:pt>
                <c:pt idx="17">
                  <c:v>3.153006710692953E-2</c:v>
                </c:pt>
                <c:pt idx="18">
                  <c:v>4.4873816652028976E-2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6-443A-AB53-78288C47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18</c:v>
                </c:pt>
                <c:pt idx="3">
                  <c:v>33</c:v>
                </c:pt>
                <c:pt idx="4">
                  <c:v>71</c:v>
                </c:pt>
                <c:pt idx="5">
                  <c:v>81</c:v>
                </c:pt>
                <c:pt idx="6">
                  <c:v>64</c:v>
                </c:pt>
                <c:pt idx="7">
                  <c:v>49</c:v>
                </c:pt>
                <c:pt idx="8">
                  <c:v>30</c:v>
                </c:pt>
                <c:pt idx="9">
                  <c:v>37</c:v>
                </c:pt>
                <c:pt idx="10">
                  <c:v>35</c:v>
                </c:pt>
                <c:pt idx="11">
                  <c:v>20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F-442E-B70F-4C25FF688A22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13.10'!$Z$63:$Z$79</c:f>
              <c:numCache>
                <c:formatCode>#,##0</c:formatCode>
                <c:ptCount val="17"/>
                <c:pt idx="0">
                  <c:v>0</c:v>
                </c:pt>
                <c:pt idx="1">
                  <c:v>7</c:v>
                </c:pt>
                <c:pt idx="2">
                  <c:v>27</c:v>
                </c:pt>
                <c:pt idx="3">
                  <c:v>42</c:v>
                </c:pt>
                <c:pt idx="4">
                  <c:v>95</c:v>
                </c:pt>
                <c:pt idx="5">
                  <c:v>78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38</c:v>
                </c:pt>
                <c:pt idx="10">
                  <c:v>62</c:v>
                </c:pt>
                <c:pt idx="11">
                  <c:v>34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F-442E-B70F-4C25FF68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13.10'!$Z$83:$Z$90</c:f>
              <c:numCache>
                <c:formatCode>#,##0</c:formatCode>
                <c:ptCount val="8"/>
                <c:pt idx="0">
                  <c:v>15</c:v>
                </c:pt>
                <c:pt idx="1">
                  <c:v>39</c:v>
                </c:pt>
                <c:pt idx="2">
                  <c:v>22</c:v>
                </c:pt>
                <c:pt idx="3">
                  <c:v>120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2-4D46-B42C-78BD473C2267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13.10'!$Z$93:$Z$100</c:f>
              <c:numCache>
                <c:formatCode>#,##0</c:formatCode>
                <c:ptCount val="8"/>
                <c:pt idx="0">
                  <c:v>20</c:v>
                </c:pt>
                <c:pt idx="1">
                  <c:v>62</c:v>
                </c:pt>
                <c:pt idx="2">
                  <c:v>6</c:v>
                </c:pt>
                <c:pt idx="3">
                  <c:v>170</c:v>
                </c:pt>
                <c:pt idx="4">
                  <c:v>20</c:v>
                </c:pt>
                <c:pt idx="5">
                  <c:v>9</c:v>
                </c:pt>
                <c:pt idx="6">
                  <c:v>6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2-4D46-B42C-78BD473C2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C164C-B60D-436D-BF04-67385F73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B5E8D8-1604-4BAB-BA51-6074ABA58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C45DD2-5747-47A3-856E-699663053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E4B7B2-9912-45E4-A3D5-D445987AF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7113A8-64FE-40C5-921F-47BEC2113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5F76FA-C18F-453E-B470-170002007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8C0EC3-265B-479B-A757-2F4D5F3AC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B6B080-E7EE-4D9B-913F-5422CA31F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7B12E35-D5F6-484A-977A-3C02942D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1DD3A9-DA3F-4199-8C93-57B6747D5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5040FEB-B6CC-4253-BE5D-5AE3DA73F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5ED1306-8655-4D9C-A9C5-64A5AC543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B4221C-FC3B-40CA-BA5B-175781B31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50FE79-75F4-4F9F-992D-2698D8B9D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0FFA1D-A88B-4F5A-990B-015F0AE43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963837-6EB3-4067-8A86-BBEC21C01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3F113D-EE4B-48EE-8BC6-CB93B6E43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A8BEAC-6C88-4C10-AD03-3722A2E6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CD90099-3F0A-48CB-A739-F780BF42C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E2FB9D5-7B62-48D5-9DCE-4174DC934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2F44718-D1EB-4FBC-B8E6-B07117E98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6FD6728-468F-443C-88FE-2FCBF7380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F81B69D-EDAD-408F-9517-ABFAFDB33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142A43-B7A0-430D-AEA4-B24FBC035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63F599-066F-44BB-B8C4-E4EAACC61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F7CE30-24CB-4341-B676-44B96C505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200C5F-0866-48DF-9FC4-DCB732824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351841-1A7E-46F7-B9F6-4F9CAB50C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495D0C-7077-42F0-9D35-FEF0AD766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EF5CD9-7E31-4A2B-B98C-E49F2642A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00B0C68-16B8-4127-86C3-A27FD232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281437-1AB7-4F5A-826E-907B6B45D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435D0EF-5292-4FC9-9A06-69CC5BBDD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941931E-875C-4DF6-A660-BAD994D40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904EEB-1448-42D7-A147-BEA0D83A2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F04485-43A8-4FED-93B2-15C02E18E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3A2D6F-5D58-4904-8D1E-17A5F0DC9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B02A76-7D2B-4167-B4F4-978949B8D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FF0DEC-5884-4CF1-BACB-5AD5CB58B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DE4F55-9FE2-43D3-A8FF-067F9FA6C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73BAF5A-7B33-41D6-83E6-FF2C8852E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04A42A3-664D-49DF-991E-4F2C80A19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71998A1-BADD-4F4F-BED7-C35DC6CBC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03C5D0E-550B-4406-9822-93DD5FD6A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6215E70-B5AB-4244-B4F4-86160056E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A0B42-8AF3-4F60-B7DC-170BB8236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B3D4F4-5607-47F6-931B-6EB3E0F25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69487-4F13-4CFB-B332-0C010CC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41040C-C2AD-4347-B748-04064195E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360F0F-E931-4551-B07E-BF8359579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D1805C-007C-479E-8D34-768626D82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E474EEE-FD6A-43CF-A8CA-79F7855FA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D05FE4B-0EA3-44B1-BD6B-86CEA440B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5D47901-370E-43C4-8586-3132F1213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28BD43-E33D-4668-A098-1788FFB68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D0D31A5-0432-433B-8632-FC23BD513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BFB7B8-A03E-47B5-87ED-F6300EFC8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2D2F32-878C-40DF-8C9E-B164BE0EC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E0BDB4-3417-4967-8431-B92A2F2D2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3D47D6-4100-4F71-83B8-B451C28DF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AB5202-53C2-4632-811D-456A431F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88BA10-07F3-4BCE-97C0-3B8687AC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2CB19D9-BFE8-4B0F-A143-A16484CE9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A0009D0-E255-4557-AF83-5E02B85B6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4E49479-2C29-470A-BB10-768672DF5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D8D9F48-1B00-494B-A943-E62785EDF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6C25BAE-FF21-4551-B1A6-9C29DCCE5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FE7FE0-4084-4266-858C-6D97066F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AA3D21-5F3A-4383-8380-499C69FDF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5104E3-1145-4279-960D-267FE52B2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5663F6-302B-4035-99C1-C700843B8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26C9DF-011B-4731-A6AF-797E83271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3833320-5383-40E5-9236-3C148819F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0BAD5A9-9E5E-4B97-83CA-164E6E112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0E6863-A6EC-4BC1-88E5-AD1BB7371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5A4654-DC96-4B05-8075-E3FB8701B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72F75B-2B44-4421-8575-C79A03782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F4700F-6B78-4A62-AC61-BADBF524F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B23827-29FC-43B5-932E-B5F8ADD61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6A4DA3-BECF-496F-9D80-1791837D9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E91863-08D1-4CF0-857B-5208F23DC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9F9429-E2B5-4940-9CA4-5DCDC5144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99FD9C-5A13-4999-9B26-519E4B55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BCDEA29-4905-424D-8C24-3B7FA3BB8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EF98921-2959-49FD-AFF7-CA2B388A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F46A28-DE59-4F08-8599-0797CBD3F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E0A0384-E5DC-455D-8B6F-162F5CFCC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BB3B24B-116C-4CA3-B1DB-08FCEB99F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07F7145-74AF-4EDB-ACAC-0B7A8371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D7D51F-6B66-4079-BE17-A23460853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567B48-33B2-46FF-9861-268340EA6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B7F70A-6DED-4713-8178-24D25E62B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AB2C72-A24C-43B9-AC64-DDFA097ED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1794E0-179C-4FAD-96DE-04EDA900E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4FD877-836D-4FDB-8DA5-D614E2F2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1CBD03-CEA5-455D-933F-3AE968BC1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735D75D-2610-42CB-AE2B-C9E34FDB5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D34E7C5-1BC0-4878-8A83-0D883E18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D3896A7-B0B6-4D12-9117-C3D49B4E5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D016899-6B3B-4E67-9ED2-C55F60309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BFA313-EE05-4887-8C50-6FE58D596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50831-ECE0-45B1-B374-59C18DE9A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FED941-F8E4-46B2-ADA4-016AD79D9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E018C-CCD7-4E50-BC0C-DDB6E6481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D0B1B2-1BD9-422E-A776-DFBDCE49C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B977B67-3734-4FA5-AB40-E109C440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5EEC2F-B111-4615-AD61-C36E89BCF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1C47CC7-72A9-4707-BFDB-C63CF8B89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9215F83-3944-43A4-AABA-4E565764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7CCF046-DE04-44E1-87DE-CFB9BE40A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838D72F-0B7F-4184-A7D4-81ED72706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9D8C3F-C884-4D3B-ABBE-6D6F44E8A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A37161-F40E-4A83-B438-846D4675A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F03008-8B30-46B9-8AF6-3F76AD139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8C8BD6-D18D-4DEA-8D8A-95C47B9AC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2D7C728-0C06-48BA-88C0-5ADFBEE6E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2CB56A-F12D-4F9D-9E82-53E2ADFE2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9FAD47-15AB-4FE2-8D6D-1A95067FB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B995756-881D-42A3-955F-BF86D44E7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EE745C-8255-45F9-ABED-68F17B15D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E3E11A9-9D29-49A6-8AB7-DF1CE3E02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BF76D53-7B2B-4B14-8245-AFCD5DC20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C51D85-F928-41D1-A7AB-27B805BA9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AD69F2-0EC4-46D3-99D4-68522601F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78B8B0-D5D9-4409-A3EF-C379C8113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4A1367-BB58-412B-989A-989D7A026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5A2A6E-3A6B-405C-A7A5-27672318D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640D376-F454-446D-961C-2D3F74232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B82C618-DE17-4519-9F06-275DDCEC0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30C244-9C4B-4445-A1AA-97877A924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9D14D98-96C4-4E67-B4E4-706EFCB1D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981A22-88A1-4777-B714-93477C01D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E670EB2-B949-48D6-B374-78F848C23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FB3D28-AAF0-488B-AFCB-1CDE0E746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920E19-4D23-4680-8A05-4E79D3B5F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CC221B-7FFD-4B32-82BD-C2E103F55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D3193-96DC-445C-9CB0-79E1B6193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81B18B-D1E9-4FD8-AC24-DE24DC89F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7E8C9C-8CB1-4A7F-8B80-0F17F974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A5125D9-130D-4E94-A928-A9279A2B3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5879C19-7E03-4322-B5B7-56725198D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32EB96-EDCE-4EC4-A3B8-8A8F3AAF0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E2CFD5-C294-4D46-B217-363639AC2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113CE3B-91E8-494D-B340-F8503863C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EFE18E-362A-4756-8C9A-915D4441D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50C631-3F5E-47BF-824D-E8A28CBFF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A3AAF-97C6-492C-927C-4CA1E6456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BA9A40-0DBC-4A82-BF79-F44C71A15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165511-9EF0-4366-913D-EA79858CE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B4DF9B-9DE4-4671-B29C-32D0CE86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D9A202B-9B5E-4F9E-9C47-EDC0C9C8A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A66955-4C35-4FC2-AFF7-C9177813A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B615485-D535-4580-9781-9B77F54DE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60BC889-5FEB-4F60-8042-C14085064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571997F-ECAF-4DE1-8341-33758BAA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4F7DD-EC2C-4C8B-83A4-8CF1EC73F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5C206D-5C0D-42DF-B794-9207D3609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FBB3B9-05ED-4FB8-AD9A-F325F3A11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0E7D4E-FA92-4038-97FF-F6AF9CE08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03A9F5-0716-40A2-89F6-33072550B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A27A7D-829E-4EAF-8016-687936435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261D106-E79C-49AD-A3AB-90876BEBD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69B78A5-63E3-4B3B-BB6A-379E408A9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7CA4847-ED8D-41D4-B476-407CB4D5E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4FFAE2-C789-4930-97C4-800B7C6D1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DC4166E-726B-4167-BEBF-98269733B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4F412F-4CB0-4EA6-9C86-3C1E9DBBC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375030-5895-4AB2-B740-CA958EA3C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9BAFB5-C8EF-495D-84EC-48AC02E5B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EA7ED0-8085-4F5F-B063-11917FE2E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14F792-3AB2-46F6-90B1-86670A4B1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B60A292-D1D8-41C3-A281-8C022A689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DF2F754-5B4D-4012-BED4-A3124D1D9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9F6785B-C371-4389-9B42-DBF696775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C29C445-A9E2-4F46-BBE5-15E458C98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93073A-EFE3-48D6-B20F-D954946D0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A20B5C2-45CB-4D63-A982-C141CBC6D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D66DEB-FDC8-4481-9517-8FB642A79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B860C4-AB2B-45AD-89DF-C787E4BD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67BD08-952F-4915-8640-040346BAB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D0CC80-CF69-4229-8F65-86692599A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A669709-A19C-4B62-A648-9AC2AD171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94CB21-633A-45B4-9C00-228027DA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618F23D-F7F5-409D-9B2D-C394FCBA3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CC01F6E-7992-4362-9C25-3A5489423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1D5E684-8421-4C54-9F11-FFE6E438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0ED3D65-FD57-4716-B338-A312AFA6C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62E8CDF-0A98-44CC-9ECB-079135368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E5A9-3B7E-4D0B-9B9B-5F201B663AE6}">
  <sheetPr codeName="Sheet7"/>
  <dimension ref="A1:C35"/>
  <sheetViews>
    <sheetView showGridLines="0" tabSelected="1" workbookViewId="0"/>
  </sheetViews>
  <sheetFormatPr defaultRowHeight="15" x14ac:dyDescent="0.25"/>
  <cols>
    <col min="1" max="2" width="7.7109375" style="58" customWidth="1"/>
    <col min="3" max="3" width="70.85546875" style="58" customWidth="1"/>
    <col min="4" max="4" width="25.5703125" style="58" customWidth="1"/>
    <col min="5" max="5" width="52.28515625" style="58" customWidth="1"/>
    <col min="6" max="256" width="9.140625" style="58"/>
    <col min="257" max="258" width="7.7109375" style="58" customWidth="1"/>
    <col min="259" max="259" width="140.7109375" style="58" customWidth="1"/>
    <col min="260" max="260" width="25.5703125" style="58" customWidth="1"/>
    <col min="261" max="261" width="52.28515625" style="58" customWidth="1"/>
    <col min="262" max="512" width="9.140625" style="58"/>
    <col min="513" max="514" width="7.7109375" style="58" customWidth="1"/>
    <col min="515" max="515" width="140.7109375" style="58" customWidth="1"/>
    <col min="516" max="516" width="25.5703125" style="58" customWidth="1"/>
    <col min="517" max="517" width="52.28515625" style="58" customWidth="1"/>
    <col min="518" max="768" width="9.140625" style="58"/>
    <col min="769" max="770" width="7.7109375" style="58" customWidth="1"/>
    <col min="771" max="771" width="140.7109375" style="58" customWidth="1"/>
    <col min="772" max="772" width="25.5703125" style="58" customWidth="1"/>
    <col min="773" max="773" width="52.28515625" style="58" customWidth="1"/>
    <col min="774" max="1024" width="9.140625" style="58"/>
    <col min="1025" max="1026" width="7.7109375" style="58" customWidth="1"/>
    <col min="1027" max="1027" width="140.7109375" style="58" customWidth="1"/>
    <col min="1028" max="1028" width="25.5703125" style="58" customWidth="1"/>
    <col min="1029" max="1029" width="52.28515625" style="58" customWidth="1"/>
    <col min="1030" max="1280" width="9.140625" style="58"/>
    <col min="1281" max="1282" width="7.7109375" style="58" customWidth="1"/>
    <col min="1283" max="1283" width="140.7109375" style="58" customWidth="1"/>
    <col min="1284" max="1284" width="25.5703125" style="58" customWidth="1"/>
    <col min="1285" max="1285" width="52.28515625" style="58" customWidth="1"/>
    <col min="1286" max="1536" width="9.140625" style="58"/>
    <col min="1537" max="1538" width="7.7109375" style="58" customWidth="1"/>
    <col min="1539" max="1539" width="140.7109375" style="58" customWidth="1"/>
    <col min="1540" max="1540" width="25.5703125" style="58" customWidth="1"/>
    <col min="1541" max="1541" width="52.28515625" style="58" customWidth="1"/>
    <col min="1542" max="1792" width="9.140625" style="58"/>
    <col min="1793" max="1794" width="7.7109375" style="58" customWidth="1"/>
    <col min="1795" max="1795" width="140.7109375" style="58" customWidth="1"/>
    <col min="1796" max="1796" width="25.5703125" style="58" customWidth="1"/>
    <col min="1797" max="1797" width="52.28515625" style="58" customWidth="1"/>
    <col min="1798" max="2048" width="9.140625" style="58"/>
    <col min="2049" max="2050" width="7.7109375" style="58" customWidth="1"/>
    <col min="2051" max="2051" width="140.7109375" style="58" customWidth="1"/>
    <col min="2052" max="2052" width="25.5703125" style="58" customWidth="1"/>
    <col min="2053" max="2053" width="52.28515625" style="58" customWidth="1"/>
    <col min="2054" max="2304" width="9.140625" style="58"/>
    <col min="2305" max="2306" width="7.7109375" style="58" customWidth="1"/>
    <col min="2307" max="2307" width="140.7109375" style="58" customWidth="1"/>
    <col min="2308" max="2308" width="25.5703125" style="58" customWidth="1"/>
    <col min="2309" max="2309" width="52.28515625" style="58" customWidth="1"/>
    <col min="2310" max="2560" width="9.140625" style="58"/>
    <col min="2561" max="2562" width="7.7109375" style="58" customWidth="1"/>
    <col min="2563" max="2563" width="140.7109375" style="58" customWidth="1"/>
    <col min="2564" max="2564" width="25.5703125" style="58" customWidth="1"/>
    <col min="2565" max="2565" width="52.28515625" style="58" customWidth="1"/>
    <col min="2566" max="2816" width="9.140625" style="58"/>
    <col min="2817" max="2818" width="7.7109375" style="58" customWidth="1"/>
    <col min="2819" max="2819" width="140.7109375" style="58" customWidth="1"/>
    <col min="2820" max="2820" width="25.5703125" style="58" customWidth="1"/>
    <col min="2821" max="2821" width="52.28515625" style="58" customWidth="1"/>
    <col min="2822" max="3072" width="9.140625" style="58"/>
    <col min="3073" max="3074" width="7.7109375" style="58" customWidth="1"/>
    <col min="3075" max="3075" width="140.7109375" style="58" customWidth="1"/>
    <col min="3076" max="3076" width="25.5703125" style="58" customWidth="1"/>
    <col min="3077" max="3077" width="52.28515625" style="58" customWidth="1"/>
    <col min="3078" max="3328" width="9.140625" style="58"/>
    <col min="3329" max="3330" width="7.7109375" style="58" customWidth="1"/>
    <col min="3331" max="3331" width="140.7109375" style="58" customWidth="1"/>
    <col min="3332" max="3332" width="25.5703125" style="58" customWidth="1"/>
    <col min="3333" max="3333" width="52.28515625" style="58" customWidth="1"/>
    <col min="3334" max="3584" width="9.140625" style="58"/>
    <col min="3585" max="3586" width="7.7109375" style="58" customWidth="1"/>
    <col min="3587" max="3587" width="140.7109375" style="58" customWidth="1"/>
    <col min="3588" max="3588" width="25.5703125" style="58" customWidth="1"/>
    <col min="3589" max="3589" width="52.28515625" style="58" customWidth="1"/>
    <col min="3590" max="3840" width="9.140625" style="58"/>
    <col min="3841" max="3842" width="7.7109375" style="58" customWidth="1"/>
    <col min="3843" max="3843" width="140.7109375" style="58" customWidth="1"/>
    <col min="3844" max="3844" width="25.5703125" style="58" customWidth="1"/>
    <col min="3845" max="3845" width="52.28515625" style="58" customWidth="1"/>
    <col min="3846" max="4096" width="9.140625" style="58"/>
    <col min="4097" max="4098" width="7.7109375" style="58" customWidth="1"/>
    <col min="4099" max="4099" width="140.7109375" style="58" customWidth="1"/>
    <col min="4100" max="4100" width="25.5703125" style="58" customWidth="1"/>
    <col min="4101" max="4101" width="52.28515625" style="58" customWidth="1"/>
    <col min="4102" max="4352" width="9.140625" style="58"/>
    <col min="4353" max="4354" width="7.7109375" style="58" customWidth="1"/>
    <col min="4355" max="4355" width="140.7109375" style="58" customWidth="1"/>
    <col min="4356" max="4356" width="25.5703125" style="58" customWidth="1"/>
    <col min="4357" max="4357" width="52.28515625" style="58" customWidth="1"/>
    <col min="4358" max="4608" width="9.140625" style="58"/>
    <col min="4609" max="4610" width="7.7109375" style="58" customWidth="1"/>
    <col min="4611" max="4611" width="140.7109375" style="58" customWidth="1"/>
    <col min="4612" max="4612" width="25.5703125" style="58" customWidth="1"/>
    <col min="4613" max="4613" width="52.28515625" style="58" customWidth="1"/>
    <col min="4614" max="4864" width="9.140625" style="58"/>
    <col min="4865" max="4866" width="7.7109375" style="58" customWidth="1"/>
    <col min="4867" max="4867" width="140.7109375" style="58" customWidth="1"/>
    <col min="4868" max="4868" width="25.5703125" style="58" customWidth="1"/>
    <col min="4869" max="4869" width="52.28515625" style="58" customWidth="1"/>
    <col min="4870" max="5120" width="9.140625" style="58"/>
    <col min="5121" max="5122" width="7.7109375" style="58" customWidth="1"/>
    <col min="5123" max="5123" width="140.7109375" style="58" customWidth="1"/>
    <col min="5124" max="5124" width="25.5703125" style="58" customWidth="1"/>
    <col min="5125" max="5125" width="52.28515625" style="58" customWidth="1"/>
    <col min="5126" max="5376" width="9.140625" style="58"/>
    <col min="5377" max="5378" width="7.7109375" style="58" customWidth="1"/>
    <col min="5379" max="5379" width="140.7109375" style="58" customWidth="1"/>
    <col min="5380" max="5380" width="25.5703125" style="58" customWidth="1"/>
    <col min="5381" max="5381" width="52.28515625" style="58" customWidth="1"/>
    <col min="5382" max="5632" width="9.140625" style="58"/>
    <col min="5633" max="5634" width="7.7109375" style="58" customWidth="1"/>
    <col min="5635" max="5635" width="140.7109375" style="58" customWidth="1"/>
    <col min="5636" max="5636" width="25.5703125" style="58" customWidth="1"/>
    <col min="5637" max="5637" width="52.28515625" style="58" customWidth="1"/>
    <col min="5638" max="5888" width="9.140625" style="58"/>
    <col min="5889" max="5890" width="7.7109375" style="58" customWidth="1"/>
    <col min="5891" max="5891" width="140.7109375" style="58" customWidth="1"/>
    <col min="5892" max="5892" width="25.5703125" style="58" customWidth="1"/>
    <col min="5893" max="5893" width="52.28515625" style="58" customWidth="1"/>
    <col min="5894" max="6144" width="9.140625" style="58"/>
    <col min="6145" max="6146" width="7.7109375" style="58" customWidth="1"/>
    <col min="6147" max="6147" width="140.7109375" style="58" customWidth="1"/>
    <col min="6148" max="6148" width="25.5703125" style="58" customWidth="1"/>
    <col min="6149" max="6149" width="52.28515625" style="58" customWidth="1"/>
    <col min="6150" max="6400" width="9.140625" style="58"/>
    <col min="6401" max="6402" width="7.7109375" style="58" customWidth="1"/>
    <col min="6403" max="6403" width="140.7109375" style="58" customWidth="1"/>
    <col min="6404" max="6404" width="25.5703125" style="58" customWidth="1"/>
    <col min="6405" max="6405" width="52.28515625" style="58" customWidth="1"/>
    <col min="6406" max="6656" width="9.140625" style="58"/>
    <col min="6657" max="6658" width="7.7109375" style="58" customWidth="1"/>
    <col min="6659" max="6659" width="140.7109375" style="58" customWidth="1"/>
    <col min="6660" max="6660" width="25.5703125" style="58" customWidth="1"/>
    <col min="6661" max="6661" width="52.28515625" style="58" customWidth="1"/>
    <col min="6662" max="6912" width="9.140625" style="58"/>
    <col min="6913" max="6914" width="7.7109375" style="58" customWidth="1"/>
    <col min="6915" max="6915" width="140.7109375" style="58" customWidth="1"/>
    <col min="6916" max="6916" width="25.5703125" style="58" customWidth="1"/>
    <col min="6917" max="6917" width="52.28515625" style="58" customWidth="1"/>
    <col min="6918" max="7168" width="9.140625" style="58"/>
    <col min="7169" max="7170" width="7.7109375" style="58" customWidth="1"/>
    <col min="7171" max="7171" width="140.7109375" style="58" customWidth="1"/>
    <col min="7172" max="7172" width="25.5703125" style="58" customWidth="1"/>
    <col min="7173" max="7173" width="52.28515625" style="58" customWidth="1"/>
    <col min="7174" max="7424" width="9.140625" style="58"/>
    <col min="7425" max="7426" width="7.7109375" style="58" customWidth="1"/>
    <col min="7427" max="7427" width="140.7109375" style="58" customWidth="1"/>
    <col min="7428" max="7428" width="25.5703125" style="58" customWidth="1"/>
    <col min="7429" max="7429" width="52.28515625" style="58" customWidth="1"/>
    <col min="7430" max="7680" width="9.140625" style="58"/>
    <col min="7681" max="7682" width="7.7109375" style="58" customWidth="1"/>
    <col min="7683" max="7683" width="140.7109375" style="58" customWidth="1"/>
    <col min="7684" max="7684" width="25.5703125" style="58" customWidth="1"/>
    <col min="7685" max="7685" width="52.28515625" style="58" customWidth="1"/>
    <col min="7686" max="7936" width="9.140625" style="58"/>
    <col min="7937" max="7938" width="7.7109375" style="58" customWidth="1"/>
    <col min="7939" max="7939" width="140.7109375" style="58" customWidth="1"/>
    <col min="7940" max="7940" width="25.5703125" style="58" customWidth="1"/>
    <col min="7941" max="7941" width="52.28515625" style="58" customWidth="1"/>
    <col min="7942" max="8192" width="9.140625" style="58"/>
    <col min="8193" max="8194" width="7.7109375" style="58" customWidth="1"/>
    <col min="8195" max="8195" width="140.7109375" style="58" customWidth="1"/>
    <col min="8196" max="8196" width="25.5703125" style="58" customWidth="1"/>
    <col min="8197" max="8197" width="52.28515625" style="58" customWidth="1"/>
    <col min="8198" max="8448" width="9.140625" style="58"/>
    <col min="8449" max="8450" width="7.7109375" style="58" customWidth="1"/>
    <col min="8451" max="8451" width="140.7109375" style="58" customWidth="1"/>
    <col min="8452" max="8452" width="25.5703125" style="58" customWidth="1"/>
    <col min="8453" max="8453" width="52.28515625" style="58" customWidth="1"/>
    <col min="8454" max="8704" width="9.140625" style="58"/>
    <col min="8705" max="8706" width="7.7109375" style="58" customWidth="1"/>
    <col min="8707" max="8707" width="140.7109375" style="58" customWidth="1"/>
    <col min="8708" max="8708" width="25.5703125" style="58" customWidth="1"/>
    <col min="8709" max="8709" width="52.28515625" style="58" customWidth="1"/>
    <col min="8710" max="8960" width="9.140625" style="58"/>
    <col min="8961" max="8962" width="7.7109375" style="58" customWidth="1"/>
    <col min="8963" max="8963" width="140.7109375" style="58" customWidth="1"/>
    <col min="8964" max="8964" width="25.5703125" style="58" customWidth="1"/>
    <col min="8965" max="8965" width="52.28515625" style="58" customWidth="1"/>
    <col min="8966" max="9216" width="9.140625" style="58"/>
    <col min="9217" max="9218" width="7.7109375" style="58" customWidth="1"/>
    <col min="9219" max="9219" width="140.7109375" style="58" customWidth="1"/>
    <col min="9220" max="9220" width="25.5703125" style="58" customWidth="1"/>
    <col min="9221" max="9221" width="52.28515625" style="58" customWidth="1"/>
    <col min="9222" max="9472" width="9.140625" style="58"/>
    <col min="9473" max="9474" width="7.7109375" style="58" customWidth="1"/>
    <col min="9475" max="9475" width="140.7109375" style="58" customWidth="1"/>
    <col min="9476" max="9476" width="25.5703125" style="58" customWidth="1"/>
    <col min="9477" max="9477" width="52.28515625" style="58" customWidth="1"/>
    <col min="9478" max="9728" width="9.140625" style="58"/>
    <col min="9729" max="9730" width="7.7109375" style="58" customWidth="1"/>
    <col min="9731" max="9731" width="140.7109375" style="58" customWidth="1"/>
    <col min="9732" max="9732" width="25.5703125" style="58" customWidth="1"/>
    <col min="9733" max="9733" width="52.28515625" style="58" customWidth="1"/>
    <col min="9734" max="9984" width="9.140625" style="58"/>
    <col min="9985" max="9986" width="7.7109375" style="58" customWidth="1"/>
    <col min="9987" max="9987" width="140.7109375" style="58" customWidth="1"/>
    <col min="9988" max="9988" width="25.5703125" style="58" customWidth="1"/>
    <col min="9989" max="9989" width="52.28515625" style="58" customWidth="1"/>
    <col min="9990" max="10240" width="9.140625" style="58"/>
    <col min="10241" max="10242" width="7.7109375" style="58" customWidth="1"/>
    <col min="10243" max="10243" width="140.7109375" style="58" customWidth="1"/>
    <col min="10244" max="10244" width="25.5703125" style="58" customWidth="1"/>
    <col min="10245" max="10245" width="52.28515625" style="58" customWidth="1"/>
    <col min="10246" max="10496" width="9.140625" style="58"/>
    <col min="10497" max="10498" width="7.7109375" style="58" customWidth="1"/>
    <col min="10499" max="10499" width="140.7109375" style="58" customWidth="1"/>
    <col min="10500" max="10500" width="25.5703125" style="58" customWidth="1"/>
    <col min="10501" max="10501" width="52.28515625" style="58" customWidth="1"/>
    <col min="10502" max="10752" width="9.140625" style="58"/>
    <col min="10753" max="10754" width="7.7109375" style="58" customWidth="1"/>
    <col min="10755" max="10755" width="140.7109375" style="58" customWidth="1"/>
    <col min="10756" max="10756" width="25.5703125" style="58" customWidth="1"/>
    <col min="10757" max="10757" width="52.28515625" style="58" customWidth="1"/>
    <col min="10758" max="11008" width="9.140625" style="58"/>
    <col min="11009" max="11010" width="7.7109375" style="58" customWidth="1"/>
    <col min="11011" max="11011" width="140.7109375" style="58" customWidth="1"/>
    <col min="11012" max="11012" width="25.5703125" style="58" customWidth="1"/>
    <col min="11013" max="11013" width="52.28515625" style="58" customWidth="1"/>
    <col min="11014" max="11264" width="9.140625" style="58"/>
    <col min="11265" max="11266" width="7.7109375" style="58" customWidth="1"/>
    <col min="11267" max="11267" width="140.7109375" style="58" customWidth="1"/>
    <col min="11268" max="11268" width="25.5703125" style="58" customWidth="1"/>
    <col min="11269" max="11269" width="52.28515625" style="58" customWidth="1"/>
    <col min="11270" max="11520" width="9.140625" style="58"/>
    <col min="11521" max="11522" width="7.7109375" style="58" customWidth="1"/>
    <col min="11523" max="11523" width="140.7109375" style="58" customWidth="1"/>
    <col min="11524" max="11524" width="25.5703125" style="58" customWidth="1"/>
    <col min="11525" max="11525" width="52.28515625" style="58" customWidth="1"/>
    <col min="11526" max="11776" width="9.140625" style="58"/>
    <col min="11777" max="11778" width="7.7109375" style="58" customWidth="1"/>
    <col min="11779" max="11779" width="140.7109375" style="58" customWidth="1"/>
    <col min="11780" max="11780" width="25.5703125" style="58" customWidth="1"/>
    <col min="11781" max="11781" width="52.28515625" style="58" customWidth="1"/>
    <col min="11782" max="12032" width="9.140625" style="58"/>
    <col min="12033" max="12034" width="7.7109375" style="58" customWidth="1"/>
    <col min="12035" max="12035" width="140.7109375" style="58" customWidth="1"/>
    <col min="12036" max="12036" width="25.5703125" style="58" customWidth="1"/>
    <col min="12037" max="12037" width="52.28515625" style="58" customWidth="1"/>
    <col min="12038" max="12288" width="9.140625" style="58"/>
    <col min="12289" max="12290" width="7.7109375" style="58" customWidth="1"/>
    <col min="12291" max="12291" width="140.7109375" style="58" customWidth="1"/>
    <col min="12292" max="12292" width="25.5703125" style="58" customWidth="1"/>
    <col min="12293" max="12293" width="52.28515625" style="58" customWidth="1"/>
    <col min="12294" max="12544" width="9.140625" style="58"/>
    <col min="12545" max="12546" width="7.7109375" style="58" customWidth="1"/>
    <col min="12547" max="12547" width="140.7109375" style="58" customWidth="1"/>
    <col min="12548" max="12548" width="25.5703125" style="58" customWidth="1"/>
    <col min="12549" max="12549" width="52.28515625" style="58" customWidth="1"/>
    <col min="12550" max="12800" width="9.140625" style="58"/>
    <col min="12801" max="12802" width="7.7109375" style="58" customWidth="1"/>
    <col min="12803" max="12803" width="140.7109375" style="58" customWidth="1"/>
    <col min="12804" max="12804" width="25.5703125" style="58" customWidth="1"/>
    <col min="12805" max="12805" width="52.28515625" style="58" customWidth="1"/>
    <col min="12806" max="13056" width="9.140625" style="58"/>
    <col min="13057" max="13058" width="7.7109375" style="58" customWidth="1"/>
    <col min="13059" max="13059" width="140.7109375" style="58" customWidth="1"/>
    <col min="13060" max="13060" width="25.5703125" style="58" customWidth="1"/>
    <col min="13061" max="13061" width="52.28515625" style="58" customWidth="1"/>
    <col min="13062" max="13312" width="9.140625" style="58"/>
    <col min="13313" max="13314" width="7.7109375" style="58" customWidth="1"/>
    <col min="13315" max="13315" width="140.7109375" style="58" customWidth="1"/>
    <col min="13316" max="13316" width="25.5703125" style="58" customWidth="1"/>
    <col min="13317" max="13317" width="52.28515625" style="58" customWidth="1"/>
    <col min="13318" max="13568" width="9.140625" style="58"/>
    <col min="13569" max="13570" width="7.7109375" style="58" customWidth="1"/>
    <col min="13571" max="13571" width="140.7109375" style="58" customWidth="1"/>
    <col min="13572" max="13572" width="25.5703125" style="58" customWidth="1"/>
    <col min="13573" max="13573" width="52.28515625" style="58" customWidth="1"/>
    <col min="13574" max="13824" width="9.140625" style="58"/>
    <col min="13825" max="13826" width="7.7109375" style="58" customWidth="1"/>
    <col min="13827" max="13827" width="140.7109375" style="58" customWidth="1"/>
    <col min="13828" max="13828" width="25.5703125" style="58" customWidth="1"/>
    <col min="13829" max="13829" width="52.28515625" style="58" customWidth="1"/>
    <col min="13830" max="14080" width="9.140625" style="58"/>
    <col min="14081" max="14082" width="7.7109375" style="58" customWidth="1"/>
    <col min="14083" max="14083" width="140.7109375" style="58" customWidth="1"/>
    <col min="14084" max="14084" width="25.5703125" style="58" customWidth="1"/>
    <col min="14085" max="14085" width="52.28515625" style="58" customWidth="1"/>
    <col min="14086" max="14336" width="9.140625" style="58"/>
    <col min="14337" max="14338" width="7.7109375" style="58" customWidth="1"/>
    <col min="14339" max="14339" width="140.7109375" style="58" customWidth="1"/>
    <col min="14340" max="14340" width="25.5703125" style="58" customWidth="1"/>
    <col min="14341" max="14341" width="52.28515625" style="58" customWidth="1"/>
    <col min="14342" max="14592" width="9.140625" style="58"/>
    <col min="14593" max="14594" width="7.7109375" style="58" customWidth="1"/>
    <col min="14595" max="14595" width="140.7109375" style="58" customWidth="1"/>
    <col min="14596" max="14596" width="25.5703125" style="58" customWidth="1"/>
    <col min="14597" max="14597" width="52.28515625" style="58" customWidth="1"/>
    <col min="14598" max="14848" width="9.140625" style="58"/>
    <col min="14849" max="14850" width="7.7109375" style="58" customWidth="1"/>
    <col min="14851" max="14851" width="140.7109375" style="58" customWidth="1"/>
    <col min="14852" max="14852" width="25.5703125" style="58" customWidth="1"/>
    <col min="14853" max="14853" width="52.28515625" style="58" customWidth="1"/>
    <col min="14854" max="15104" width="9.140625" style="58"/>
    <col min="15105" max="15106" width="7.7109375" style="58" customWidth="1"/>
    <col min="15107" max="15107" width="140.7109375" style="58" customWidth="1"/>
    <col min="15108" max="15108" width="25.5703125" style="58" customWidth="1"/>
    <col min="15109" max="15109" width="52.28515625" style="58" customWidth="1"/>
    <col min="15110" max="15360" width="9.140625" style="58"/>
    <col min="15361" max="15362" width="7.7109375" style="58" customWidth="1"/>
    <col min="15363" max="15363" width="140.7109375" style="58" customWidth="1"/>
    <col min="15364" max="15364" width="25.5703125" style="58" customWidth="1"/>
    <col min="15365" max="15365" width="52.28515625" style="58" customWidth="1"/>
    <col min="15366" max="15616" width="9.140625" style="58"/>
    <col min="15617" max="15618" width="7.7109375" style="58" customWidth="1"/>
    <col min="15619" max="15619" width="140.7109375" style="58" customWidth="1"/>
    <col min="15620" max="15620" width="25.5703125" style="58" customWidth="1"/>
    <col min="15621" max="15621" width="52.28515625" style="58" customWidth="1"/>
    <col min="15622" max="15872" width="9.140625" style="58"/>
    <col min="15873" max="15874" width="7.7109375" style="58" customWidth="1"/>
    <col min="15875" max="15875" width="140.7109375" style="58" customWidth="1"/>
    <col min="15876" max="15876" width="25.5703125" style="58" customWidth="1"/>
    <col min="15877" max="15877" width="52.28515625" style="58" customWidth="1"/>
    <col min="15878" max="16128" width="9.140625" style="58"/>
    <col min="16129" max="16130" width="7.7109375" style="58" customWidth="1"/>
    <col min="16131" max="16131" width="140.7109375" style="58" customWidth="1"/>
    <col min="16132" max="16132" width="25.5703125" style="58" customWidth="1"/>
    <col min="16133" max="16133" width="52.28515625" style="58" customWidth="1"/>
    <col min="16134" max="16384" width="9.140625" style="58"/>
  </cols>
  <sheetData>
    <row r="1" spans="1:3" ht="60" customHeight="1" x14ac:dyDescent="0.25">
      <c r="A1" s="2" t="s">
        <v>84</v>
      </c>
      <c r="B1" s="2"/>
      <c r="C1" s="2"/>
    </row>
    <row r="2" spans="1:3" ht="19.5" customHeight="1" x14ac:dyDescent="0.25">
      <c r="A2" s="5" t="str">
        <f>"Jobs in Australia: Table 13. Northern Territory Spotlights by Local Government Areas "&amp;'State data for spotlight'!$H$2</f>
        <v>Jobs in Australia: Table 13. Northern Territory Spotlights by Local Government Areas 2018-19</v>
      </c>
    </row>
    <row r="3" spans="1:3" ht="12.75" customHeight="1" x14ac:dyDescent="0.25">
      <c r="A3" s="22" t="s">
        <v>159</v>
      </c>
    </row>
    <row r="4" spans="1:3" ht="12.75" customHeight="1" x14ac:dyDescent="0.25"/>
    <row r="5" spans="1:3" ht="12.75" customHeight="1" x14ac:dyDescent="0.25">
      <c r="B5" s="6" t="s">
        <v>95</v>
      </c>
    </row>
    <row r="6" spans="1:3" ht="12.75" customHeight="1" x14ac:dyDescent="0.25">
      <c r="B6" s="7" t="s">
        <v>96</v>
      </c>
    </row>
    <row r="7" spans="1:3" ht="12.75" customHeight="1" x14ac:dyDescent="0.25">
      <c r="A7" s="8"/>
      <c r="B7" s="16">
        <v>13.1</v>
      </c>
      <c r="C7" s="17" t="s">
        <v>111</v>
      </c>
    </row>
    <row r="8" spans="1:3" ht="12.75" customHeight="1" x14ac:dyDescent="0.25">
      <c r="A8" s="8"/>
      <c r="B8" s="16">
        <v>13.2</v>
      </c>
      <c r="C8" s="17" t="s">
        <v>112</v>
      </c>
    </row>
    <row r="9" spans="1:3" ht="12.75" customHeight="1" x14ac:dyDescent="0.25">
      <c r="A9" s="8"/>
      <c r="B9" s="16">
        <v>13.3</v>
      </c>
      <c r="C9" s="17" t="s">
        <v>113</v>
      </c>
    </row>
    <row r="10" spans="1:3" ht="12.75" customHeight="1" x14ac:dyDescent="0.25">
      <c r="A10" s="8"/>
      <c r="B10" s="16">
        <v>13.4</v>
      </c>
      <c r="C10" s="17" t="s">
        <v>114</v>
      </c>
    </row>
    <row r="11" spans="1:3" ht="12.75" customHeight="1" x14ac:dyDescent="0.25">
      <c r="A11" s="8"/>
      <c r="B11" s="16">
        <v>13.5</v>
      </c>
      <c r="C11" s="17" t="s">
        <v>115</v>
      </c>
    </row>
    <row r="12" spans="1:3" ht="12.75" customHeight="1" x14ac:dyDescent="0.25">
      <c r="B12" s="16">
        <v>13.6</v>
      </c>
      <c r="C12" s="17" t="s">
        <v>116</v>
      </c>
    </row>
    <row r="13" spans="1:3" ht="12.75" customHeight="1" x14ac:dyDescent="0.25">
      <c r="B13" s="16">
        <v>13.7</v>
      </c>
      <c r="C13" s="17" t="s">
        <v>117</v>
      </c>
    </row>
    <row r="14" spans="1:3" ht="12.75" customHeight="1" x14ac:dyDescent="0.25">
      <c r="B14" s="16">
        <v>13.8</v>
      </c>
      <c r="C14" s="17" t="s">
        <v>118</v>
      </c>
    </row>
    <row r="15" spans="1:3" ht="12.75" customHeight="1" x14ac:dyDescent="0.25">
      <c r="B15" s="16">
        <v>13.9</v>
      </c>
      <c r="C15" s="17" t="s">
        <v>119</v>
      </c>
    </row>
    <row r="16" spans="1:3" ht="12.75" customHeight="1" x14ac:dyDescent="0.25">
      <c r="B16" s="57" t="s">
        <v>121</v>
      </c>
      <c r="C16" s="17" t="s">
        <v>120</v>
      </c>
    </row>
    <row r="17" spans="2:3" ht="12.75" customHeight="1" x14ac:dyDescent="0.25">
      <c r="B17" s="16">
        <v>13.11</v>
      </c>
      <c r="C17" s="17" t="s">
        <v>122</v>
      </c>
    </row>
    <row r="18" spans="2:3" ht="12.75" customHeight="1" x14ac:dyDescent="0.25">
      <c r="B18" s="16">
        <v>13.12</v>
      </c>
      <c r="C18" s="17" t="s">
        <v>123</v>
      </c>
    </row>
    <row r="19" spans="2:3" ht="12.75" customHeight="1" x14ac:dyDescent="0.25">
      <c r="B19" s="16">
        <v>13.13</v>
      </c>
      <c r="C19" s="17" t="s">
        <v>124</v>
      </c>
    </row>
    <row r="20" spans="2:3" ht="12.75" customHeight="1" x14ac:dyDescent="0.25">
      <c r="B20" s="16">
        <v>13.14</v>
      </c>
      <c r="C20" s="17" t="s">
        <v>125</v>
      </c>
    </row>
    <row r="21" spans="2:3" ht="12.75" customHeight="1" x14ac:dyDescent="0.25">
      <c r="B21" s="16">
        <v>13.15</v>
      </c>
      <c r="C21" s="17" t="s">
        <v>126</v>
      </c>
    </row>
    <row r="22" spans="2:3" ht="12.75" customHeight="1" x14ac:dyDescent="0.25">
      <c r="B22" s="16">
        <v>13.16</v>
      </c>
      <c r="C22" s="17" t="s">
        <v>127</v>
      </c>
    </row>
    <row r="23" spans="2:3" ht="12.75" customHeight="1" x14ac:dyDescent="0.25">
      <c r="B23" s="16">
        <v>13.17</v>
      </c>
      <c r="C23" s="17" t="s">
        <v>128</v>
      </c>
    </row>
    <row r="24" spans="2:3" x14ac:dyDescent="0.25">
      <c r="B24" s="9"/>
      <c r="C24" s="10"/>
    </row>
    <row r="25" spans="2:3" x14ac:dyDescent="0.25">
      <c r="B25" s="59"/>
      <c r="C25" s="59"/>
    </row>
    <row r="26" spans="2:3" ht="15.75" x14ac:dyDescent="0.25">
      <c r="B26" s="11" t="s">
        <v>97</v>
      </c>
      <c r="C26" s="12"/>
    </row>
    <row r="27" spans="2:3" ht="15.75" x14ac:dyDescent="0.25">
      <c r="B27" s="6"/>
      <c r="C27" s="59"/>
    </row>
    <row r="28" spans="2:3" x14ac:dyDescent="0.25">
      <c r="B28" s="13"/>
      <c r="C28" s="59"/>
    </row>
    <row r="29" spans="2:3" x14ac:dyDescent="0.25">
      <c r="B29" s="13"/>
      <c r="C29" s="59"/>
    </row>
    <row r="30" spans="2:3" ht="15.75" x14ac:dyDescent="0.25">
      <c r="B30" s="14" t="s">
        <v>98</v>
      </c>
      <c r="C30" s="59"/>
    </row>
    <row r="31" spans="2:3" x14ac:dyDescent="0.25">
      <c r="B31" s="15"/>
      <c r="C31" s="15"/>
    </row>
    <row r="32" spans="2:3" ht="21.95" customHeight="1" x14ac:dyDescent="0.25">
      <c r="B32" s="138" t="s">
        <v>99</v>
      </c>
      <c r="C32" s="138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39" t="s">
        <v>137</v>
      </c>
      <c r="C35" s="139"/>
    </row>
  </sheetData>
  <mergeCells count="2">
    <mergeCell ref="B32:C32"/>
    <mergeCell ref="B35:C35"/>
  </mergeCells>
  <hyperlinks>
    <hyperlink ref="B26:C26" r:id="rId1" display="More information available from the ABS web site" xr:uid="{E21A29DA-5E04-4602-BFF1-581C78361A1B}"/>
    <hyperlink ref="B35:C35" r:id="rId2" display="© Commonwealth of Australia &lt;&lt;yyyy&gt;&gt;" xr:uid="{2EA8208F-1690-4ADD-BD23-B53313CE48A6}"/>
    <hyperlink ref="B7" location="'Table 13.1'!A1" display="13.1" xr:uid="{0F543E98-AE21-4BF6-B5EE-E72F60327A0B}"/>
    <hyperlink ref="B8" location="'Table 13.2'!A1" display="13.2" xr:uid="{1CDB22CD-9A7A-4803-B1EF-864392FB196D}"/>
    <hyperlink ref="B9" location="'Table 13.3'!A1" display="13.3" xr:uid="{A37B5878-A96D-400A-BC96-8E5CCB72E2F4}"/>
    <hyperlink ref="B10" location="'Table 13.4'!A1" display="13.4" xr:uid="{62733B38-AE1B-48D0-BC23-7BB927F82D6C}"/>
    <hyperlink ref="B11" location="'Table 13.5'!A1" display="13.5" xr:uid="{1383841D-FA25-4147-94E7-76A6A7D5C627}"/>
    <hyperlink ref="B12" location="'Table 13.6'!A1" display="13.6" xr:uid="{FCD54661-40CD-488E-9FC6-7C741B2CE1BE}"/>
    <hyperlink ref="B13" location="'Table 13.7'!A1" display="13.7" xr:uid="{C675C1D5-6965-433C-84C9-EF768D30C882}"/>
    <hyperlink ref="B14" location="'Table 13.8'!A1" display="13.8" xr:uid="{837C9499-B35D-4C36-92E5-D39CEB55423D}"/>
    <hyperlink ref="B15" location="'Table 13.9'!A1" display="13.9" xr:uid="{0BBE7925-56AD-42A7-85FF-1430AC156E8B}"/>
    <hyperlink ref="B16" location="'Table 13.10'!A1" display="13.10" xr:uid="{AA7F4BE6-5310-4457-8891-6E72192A2426}"/>
    <hyperlink ref="B17" location="'Table 13.11'!A1" display="13.11" xr:uid="{C0F55264-A838-44D4-AE8E-FFB0BEF564CA}"/>
    <hyperlink ref="B18" location="'Table 13.12'!A1" display="13.12" xr:uid="{6B19AC1D-C61E-45D7-BE90-F3449D8BA104}"/>
    <hyperlink ref="B19" location="'Table 13.13'!A1" display="13.13" xr:uid="{4CA6D249-B053-4728-9F9B-C7632E38355A}"/>
    <hyperlink ref="B20" location="'Table 13.14'!A1" display="13.14" xr:uid="{FD5116C7-584C-48D0-8625-F496E4031443}"/>
    <hyperlink ref="B21" location="'Table 13.15'!A1" display="13.15" xr:uid="{8F8AACC2-DDA5-42B0-BB5C-C4CC513F7049}"/>
    <hyperlink ref="B22" location="'Table 13.16'!A1" display="13.16" xr:uid="{B1F9E2CA-0ED1-4BD3-A55D-4AFE0C85ADFA}"/>
    <hyperlink ref="B23" location="'Table 13.17'!A1" display="13.17" xr:uid="{3129F862-FA55-4BA0-847F-2C7C24394C79}"/>
  </hyperlinks>
  <pageMargins left="0.7" right="0.7" top="0.75" bottom="0.75" header="0.3" footer="0.3"/>
  <pageSetup paperSize="9"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D481-6624-46CB-A1F5-4E9F20AF4449}">
  <sheetPr codeName="Sheet73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Litchfield</v>
      </c>
      <c r="T1" s="103"/>
      <c r="U1" s="103"/>
      <c r="V1" s="103"/>
      <c r="W1" s="103"/>
      <c r="X1" s="103"/>
      <c r="Y1" s="104" t="str">
        <f>Y3</f>
        <v>13.9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119</v>
      </c>
      <c r="Y3" s="109" t="s">
        <v>150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13.9 Litchfield,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16614</v>
      </c>
      <c r="W4" s="112">
        <v>16321</v>
      </c>
      <c r="X4" s="112">
        <v>17822</v>
      </c>
      <c r="Y4" s="112">
        <v>20307</v>
      </c>
      <c r="Z4" s="112">
        <v>18896</v>
      </c>
      <c r="AB4" s="113" t="str">
        <f>TEXT(Z4,"###,###")</f>
        <v>18,896</v>
      </c>
      <c r="AD4" s="114">
        <f>Z4/Y4-1</f>
        <v>-6.948342935933427E-2</v>
      </c>
      <c r="AF4" s="114">
        <f>Z4/V4-1</f>
        <v>0.13735403876248942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9170</v>
      </c>
      <c r="W5" s="112">
        <v>8942</v>
      </c>
      <c r="X5" s="112">
        <v>9820</v>
      </c>
      <c r="Y5" s="112">
        <v>11459</v>
      </c>
      <c r="Z5" s="112">
        <v>10454</v>
      </c>
      <c r="AB5" s="113" t="str">
        <f>TEXT(Z5,"###,###")</f>
        <v>10,454</v>
      </c>
      <c r="AD5" s="114">
        <f t="shared" ref="AD5:AD9" si="0">Z5/Y5-1</f>
        <v>-8.7703988131599631E-2</v>
      </c>
      <c r="AF5" s="114">
        <f t="shared" ref="AF5:AF9" si="1">Z5/V5-1</f>
        <v>0.14002181025081795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7444</v>
      </c>
      <c r="W6" s="112">
        <v>7381</v>
      </c>
      <c r="X6" s="112">
        <v>8002</v>
      </c>
      <c r="Y6" s="112">
        <v>8850</v>
      </c>
      <c r="Z6" s="112">
        <v>8435</v>
      </c>
      <c r="AB6" s="113" t="str">
        <f>TEXT(Z6,"###,###")</f>
        <v>8,435</v>
      </c>
      <c r="AD6" s="114">
        <f t="shared" si="0"/>
        <v>-4.6892655367231639E-2</v>
      </c>
      <c r="AF6" s="114">
        <f t="shared" si="1"/>
        <v>0.1331273508866202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10974</v>
      </c>
      <c r="W7" s="112">
        <v>11031</v>
      </c>
      <c r="X7" s="112">
        <v>11937</v>
      </c>
      <c r="Y7" s="112">
        <v>13778</v>
      </c>
      <c r="Z7" s="112">
        <v>12732</v>
      </c>
      <c r="AB7" s="113" t="str">
        <f>TEXT(Z7,"###,###")</f>
        <v>12,732</v>
      </c>
      <c r="AD7" s="114">
        <f t="shared" si="0"/>
        <v>-7.5918130352736202E-2</v>
      </c>
      <c r="AF7" s="114">
        <f t="shared" si="1"/>
        <v>0.16019682886823405</v>
      </c>
    </row>
    <row r="8" spans="1:32" ht="17.25" customHeight="1" x14ac:dyDescent="0.25">
      <c r="A8" s="68" t="s">
        <v>13</v>
      </c>
      <c r="B8" s="69"/>
      <c r="C8" s="31"/>
      <c r="D8" s="70" t="str">
        <f>AB4</f>
        <v>18,896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12,732</v>
      </c>
      <c r="P8" s="71"/>
      <c r="S8" s="111" t="s">
        <v>87</v>
      </c>
      <c r="T8" s="112"/>
      <c r="U8" s="112"/>
      <c r="V8" s="112">
        <v>55268.83</v>
      </c>
      <c r="W8" s="112">
        <v>56242</v>
      </c>
      <c r="X8" s="112">
        <v>55505.27</v>
      </c>
      <c r="Y8" s="112">
        <v>57142.11</v>
      </c>
      <c r="Z8" s="112">
        <v>56212.84</v>
      </c>
      <c r="AB8" s="113" t="str">
        <f>TEXT(Z8,"$###,###")</f>
        <v>$56,213</v>
      </c>
      <c r="AD8" s="114">
        <f t="shared" si="0"/>
        <v>-1.626243763137214E-2</v>
      </c>
      <c r="AF8" s="114">
        <f t="shared" si="1"/>
        <v>1.7080332621479233E-2</v>
      </c>
    </row>
    <row r="9" spans="1:32" x14ac:dyDescent="0.25">
      <c r="A9" s="32" t="s">
        <v>15</v>
      </c>
      <c r="B9" s="75"/>
      <c r="C9" s="76"/>
      <c r="D9" s="77">
        <f>AD104</f>
        <v>73.163632514817962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55.395852968897266</v>
      </c>
      <c r="P9" s="78" t="s">
        <v>88</v>
      </c>
      <c r="S9" s="111" t="s">
        <v>7</v>
      </c>
      <c r="T9" s="112"/>
      <c r="U9" s="112"/>
      <c r="V9" s="112">
        <v>744463647</v>
      </c>
      <c r="W9" s="112">
        <v>760389643</v>
      </c>
      <c r="X9" s="112">
        <v>822908181</v>
      </c>
      <c r="Y9" s="112">
        <v>965279400</v>
      </c>
      <c r="Z9" s="112">
        <v>897757146</v>
      </c>
      <c r="AB9" s="113" t="str">
        <f>TEXT(Z9/1000000,"$#,###.0")&amp;" mil"</f>
        <v>$897.8 mil</v>
      </c>
      <c r="AD9" s="114">
        <f t="shared" si="0"/>
        <v>-6.9950994499623609E-2</v>
      </c>
      <c r="AF9" s="114">
        <f t="shared" si="1"/>
        <v>0.20591132907259335</v>
      </c>
    </row>
    <row r="10" spans="1:32" x14ac:dyDescent="0.25">
      <c r="A10" s="32" t="s">
        <v>18</v>
      </c>
      <c r="B10" s="75"/>
      <c r="C10" s="76"/>
      <c r="D10" s="77">
        <f>AD105</f>
        <v>20.051862828111769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44.62770970782281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93.59095193213949</v>
      </c>
      <c r="P11" s="78" t="s">
        <v>88</v>
      </c>
      <c r="S11" s="111" t="s">
        <v>30</v>
      </c>
      <c r="T11" s="116"/>
      <c r="U11" s="116"/>
      <c r="V11" s="116">
        <v>14933</v>
      </c>
      <c r="W11" s="116">
        <v>14721</v>
      </c>
      <c r="X11" s="116">
        <v>16167</v>
      </c>
      <c r="Y11" s="116">
        <v>18428</v>
      </c>
      <c r="Z11" s="116">
        <v>17165</v>
      </c>
    </row>
    <row r="12" spans="1:32" ht="28.5" customHeight="1" x14ac:dyDescent="0.25">
      <c r="A12" s="32" t="s">
        <v>20</v>
      </c>
      <c r="B12" s="76"/>
      <c r="C12" s="76"/>
      <c r="D12" s="77">
        <f>AD108</f>
        <v>12.362404741744285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13.532830662896639</v>
      </c>
      <c r="P12" s="78" t="s">
        <v>88</v>
      </c>
      <c r="S12" s="111" t="s">
        <v>31</v>
      </c>
      <c r="T12" s="116"/>
      <c r="U12" s="116"/>
      <c r="V12" s="116">
        <v>1680</v>
      </c>
      <c r="W12" s="116">
        <v>1601</v>
      </c>
      <c r="X12" s="116">
        <v>1655</v>
      </c>
      <c r="Y12" s="116">
        <v>1880</v>
      </c>
      <c r="Z12" s="116">
        <v>1727</v>
      </c>
    </row>
    <row r="13" spans="1:32" ht="15" customHeight="1" x14ac:dyDescent="0.25">
      <c r="A13" s="32" t="s">
        <v>21</v>
      </c>
      <c r="B13" s="76"/>
      <c r="C13" s="76"/>
      <c r="D13" s="77">
        <f>AD109</f>
        <v>16.098645215918715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41.1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24.08446232006774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17.647058823529413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40.691151566469088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82.35294117647058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842</v>
      </c>
      <c r="Z15" s="116">
        <v>785</v>
      </c>
      <c r="AB15" s="121">
        <f t="shared" ref="AB15:AB34" si="2">IF(Z15="np",0,Z15/$Z$34)</f>
        <v>4.1543183742591028E-2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450</v>
      </c>
      <c r="Z16" s="116">
        <v>515</v>
      </c>
      <c r="AB16" s="121">
        <f t="shared" si="2"/>
        <v>2.7254445385266723E-2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885</v>
      </c>
      <c r="Z17" s="116">
        <v>808</v>
      </c>
      <c r="AB17" s="121">
        <f t="shared" si="2"/>
        <v>4.2760372565622352E-2</v>
      </c>
    </row>
    <row r="18" spans="1:28" x14ac:dyDescent="0.25">
      <c r="A18" s="67" t="str">
        <f>$S$1&amp;" ("&amp;$V$2&amp;" to "&amp;$Z$2&amp;")"</f>
        <v>Litchfield (2014-15 to 2018-19)</v>
      </c>
      <c r="B18" s="67"/>
      <c r="C18" s="67"/>
      <c r="D18" s="67"/>
      <c r="E18" s="67"/>
      <c r="F18" s="67"/>
      <c r="G18" s="67" t="str">
        <f>$S$1&amp;" ("&amp;$V$2&amp;" to "&amp;$Z$2&amp;")"</f>
        <v>Litchfield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237</v>
      </c>
      <c r="Z18" s="116">
        <v>228</v>
      </c>
      <c r="AB18" s="121">
        <f t="shared" si="2"/>
        <v>1.2066045723962743E-2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3487</v>
      </c>
      <c r="Z19" s="116">
        <v>2900</v>
      </c>
      <c r="AB19" s="121">
        <f t="shared" si="2"/>
        <v>0.15347163420829804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644</v>
      </c>
      <c r="Z20" s="116">
        <v>584</v>
      </c>
      <c r="AB20" s="121">
        <f t="shared" si="2"/>
        <v>3.0906011854360711E-2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1495</v>
      </c>
      <c r="Z21" s="116">
        <v>1341</v>
      </c>
      <c r="AB21" s="121">
        <f t="shared" si="2"/>
        <v>7.0967400508044037E-2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1102</v>
      </c>
      <c r="Z22" s="116">
        <v>985</v>
      </c>
      <c r="AB22" s="121">
        <f t="shared" si="2"/>
        <v>5.2127434377646061E-2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1019</v>
      </c>
      <c r="Z23" s="116">
        <v>982</v>
      </c>
      <c r="AB23" s="121">
        <f t="shared" si="2"/>
        <v>5.1968670618120237E-2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80</v>
      </c>
      <c r="Z24" s="116">
        <v>66</v>
      </c>
      <c r="AB24" s="121">
        <f t="shared" si="2"/>
        <v>3.4928027095681626E-3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322</v>
      </c>
      <c r="Z25" s="116">
        <v>278</v>
      </c>
      <c r="AB25" s="121">
        <f t="shared" si="2"/>
        <v>1.4712108382726503E-2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373</v>
      </c>
      <c r="Z26" s="116">
        <v>389</v>
      </c>
      <c r="AB26" s="121">
        <f t="shared" si="2"/>
        <v>2.0586367485182049E-2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1013</v>
      </c>
      <c r="Z27" s="116">
        <v>957</v>
      </c>
      <c r="AB27" s="121">
        <f t="shared" si="2"/>
        <v>5.0645639288738359E-2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1562</v>
      </c>
      <c r="Z28" s="116">
        <v>1592</v>
      </c>
      <c r="AB28" s="121">
        <f t="shared" si="2"/>
        <v>8.4250635055038103E-2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2026</v>
      </c>
      <c r="Z29" s="116">
        <v>1954</v>
      </c>
      <c r="AB29" s="121">
        <f t="shared" si="2"/>
        <v>0.10340812870448772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1354</v>
      </c>
      <c r="Z30" s="116">
        <v>1348</v>
      </c>
      <c r="AB30" s="121">
        <f t="shared" si="2"/>
        <v>7.1337849280270954E-2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866</v>
      </c>
      <c r="Z31" s="116">
        <v>1206</v>
      </c>
      <c r="AB31" s="121">
        <f t="shared" si="2"/>
        <v>6.3823031329381885E-2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401</v>
      </c>
      <c r="Z32" s="116">
        <v>432</v>
      </c>
      <c r="AB32" s="121">
        <f t="shared" si="2"/>
        <v>2.2861981371718881E-2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803</v>
      </c>
      <c r="Z33" s="116">
        <v>777</v>
      </c>
      <c r="AB33" s="121">
        <f t="shared" si="2"/>
        <v>4.111981371718882E-2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20307</v>
      </c>
      <c r="Z34" s="124">
        <v>18896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10486</v>
      </c>
      <c r="AB37" s="136">
        <f>Z37/Z40*100</f>
        <v>82.35294117647058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2247</v>
      </c>
      <c r="AB38" s="136">
        <f>Z38/Z40*100</f>
        <v>17.647058823529413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12733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3</v>
      </c>
      <c r="X44" s="116">
        <v>10</v>
      </c>
      <c r="Y44" s="116">
        <v>20</v>
      </c>
      <c r="Z44" s="116">
        <v>17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213</v>
      </c>
      <c r="X45" s="116">
        <v>198</v>
      </c>
      <c r="Y45" s="116">
        <v>307</v>
      </c>
      <c r="Z45" s="116">
        <v>237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574</v>
      </c>
      <c r="X46" s="116">
        <v>630</v>
      </c>
      <c r="Y46" s="116">
        <v>816</v>
      </c>
      <c r="Z46" s="116">
        <v>697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936</v>
      </c>
      <c r="X47" s="116">
        <v>972</v>
      </c>
      <c r="Y47" s="116">
        <v>1040</v>
      </c>
      <c r="Z47" s="116">
        <v>926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1093</v>
      </c>
      <c r="X48" s="116">
        <v>1095</v>
      </c>
      <c r="Y48" s="116">
        <v>1307</v>
      </c>
      <c r="Z48" s="116">
        <v>1191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Litchfield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850</v>
      </c>
      <c r="X49" s="116">
        <v>1081</v>
      </c>
      <c r="Y49" s="116">
        <v>1179</v>
      </c>
      <c r="Z49" s="116">
        <v>1091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853</v>
      </c>
      <c r="X50" s="116">
        <v>920</v>
      </c>
      <c r="Y50" s="116">
        <v>1038</v>
      </c>
      <c r="Z50" s="116">
        <v>1076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962</v>
      </c>
      <c r="X51" s="116">
        <v>1024</v>
      </c>
      <c r="Y51" s="116">
        <v>1112</v>
      </c>
      <c r="Z51" s="116">
        <v>974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1039</v>
      </c>
      <c r="X52" s="116">
        <v>1220</v>
      </c>
      <c r="Y52" s="116">
        <v>1356</v>
      </c>
      <c r="Z52" s="116">
        <v>1225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947</v>
      </c>
      <c r="X53" s="116">
        <v>984</v>
      </c>
      <c r="Y53" s="116">
        <v>1118</v>
      </c>
      <c r="Z53" s="116">
        <v>1034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682</v>
      </c>
      <c r="X54" s="116">
        <v>825</v>
      </c>
      <c r="Y54" s="116">
        <v>1069</v>
      </c>
      <c r="Z54" s="116">
        <v>956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483</v>
      </c>
      <c r="X55" s="116">
        <v>497</v>
      </c>
      <c r="Y55" s="116">
        <v>642</v>
      </c>
      <c r="Z55" s="116">
        <v>618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191</v>
      </c>
      <c r="X56" s="116">
        <v>249</v>
      </c>
      <c r="Y56" s="116">
        <v>289</v>
      </c>
      <c r="Z56" s="116">
        <v>267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77</v>
      </c>
      <c r="X57" s="116">
        <v>82</v>
      </c>
      <c r="Y57" s="116">
        <v>118</v>
      </c>
      <c r="Z57" s="116">
        <v>102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21</v>
      </c>
      <c r="X58" s="116">
        <v>24</v>
      </c>
      <c r="Y58" s="116">
        <v>32</v>
      </c>
      <c r="Z58" s="116">
        <v>30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5</v>
      </c>
      <c r="X59" s="116">
        <v>4</v>
      </c>
      <c r="Y59" s="116">
        <v>11</v>
      </c>
      <c r="Z59" s="116">
        <v>11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3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8937</v>
      </c>
      <c r="X61" s="116">
        <v>9820</v>
      </c>
      <c r="Y61" s="116">
        <v>11459</v>
      </c>
      <c r="Z61" s="116">
        <v>10454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16</v>
      </c>
      <c r="X63" s="116">
        <v>11</v>
      </c>
      <c r="Y63" s="116">
        <v>21</v>
      </c>
      <c r="Z63" s="116">
        <v>24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Litchfield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233</v>
      </c>
      <c r="X64" s="116">
        <v>256</v>
      </c>
      <c r="Y64" s="116">
        <v>312</v>
      </c>
      <c r="Z64" s="116">
        <v>291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548</v>
      </c>
      <c r="X65" s="116">
        <v>563</v>
      </c>
      <c r="Y65" s="116">
        <v>659</v>
      </c>
      <c r="Z65" s="116">
        <v>584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709</v>
      </c>
      <c r="X66" s="116">
        <v>704</v>
      </c>
      <c r="Y66" s="116">
        <v>790</v>
      </c>
      <c r="Z66" s="116">
        <v>652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760</v>
      </c>
      <c r="X67" s="116">
        <v>835</v>
      </c>
      <c r="Y67" s="116">
        <v>898</v>
      </c>
      <c r="Z67" s="116">
        <v>856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748</v>
      </c>
      <c r="X68" s="116">
        <v>784</v>
      </c>
      <c r="Y68" s="116">
        <v>859</v>
      </c>
      <c r="Z68" s="116">
        <v>863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750</v>
      </c>
      <c r="X69" s="116">
        <v>823</v>
      </c>
      <c r="Y69" s="116">
        <v>869</v>
      </c>
      <c r="Z69" s="116">
        <v>858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865</v>
      </c>
      <c r="X70" s="116">
        <v>863</v>
      </c>
      <c r="Y70" s="116">
        <v>949</v>
      </c>
      <c r="Z70" s="116">
        <v>882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869</v>
      </c>
      <c r="X71" s="116">
        <v>1006</v>
      </c>
      <c r="Y71" s="116">
        <v>1044</v>
      </c>
      <c r="Z71" s="116">
        <v>965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797</v>
      </c>
      <c r="X72" s="116">
        <v>877</v>
      </c>
      <c r="Y72" s="116">
        <v>930</v>
      </c>
      <c r="Z72" s="116">
        <v>941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549</v>
      </c>
      <c r="X73" s="116">
        <v>625</v>
      </c>
      <c r="Y73" s="116">
        <v>760</v>
      </c>
      <c r="Z73" s="116">
        <v>735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315</v>
      </c>
      <c r="X74" s="116">
        <v>400</v>
      </c>
      <c r="Y74" s="116">
        <v>442</v>
      </c>
      <c r="Z74" s="116">
        <v>445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176</v>
      </c>
      <c r="X75" s="116">
        <v>175</v>
      </c>
      <c r="Y75" s="116">
        <v>222</v>
      </c>
      <c r="Z75" s="116">
        <v>231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35</v>
      </c>
      <c r="X76" s="116">
        <v>61</v>
      </c>
      <c r="Y76" s="116">
        <v>74</v>
      </c>
      <c r="Z76" s="116">
        <v>83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7</v>
      </c>
      <c r="X77" s="116">
        <v>12</v>
      </c>
      <c r="Y77" s="116">
        <v>8</v>
      </c>
      <c r="Z77" s="116">
        <v>13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2</v>
      </c>
      <c r="X78" s="116">
        <v>3</v>
      </c>
      <c r="Y78" s="116">
        <v>7</v>
      </c>
      <c r="Z78" s="116">
        <v>6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7380</v>
      </c>
      <c r="X80" s="116">
        <v>8002</v>
      </c>
      <c r="Y80" s="116">
        <v>8847</v>
      </c>
      <c r="Z80" s="116">
        <v>8434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Litchfield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676</v>
      </c>
      <c r="X83" s="116">
        <v>755</v>
      </c>
      <c r="Y83" s="116">
        <v>812</v>
      </c>
      <c r="Z83" s="116">
        <v>747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387</v>
      </c>
      <c r="X84" s="116">
        <v>423</v>
      </c>
      <c r="Y84" s="116">
        <v>469</v>
      </c>
      <c r="Z84" s="116">
        <v>469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18,896</v>
      </c>
      <c r="D85" s="100">
        <f t="shared" ref="D85:D90" si="4">AD4</f>
        <v>-6.948342935933427E-2</v>
      </c>
      <c r="E85" s="101">
        <f t="shared" ref="E85:E90" si="5">AD4</f>
        <v>-6.948342935933427E-2</v>
      </c>
      <c r="F85" s="100">
        <f t="shared" ref="F85:F90" si="6">AF4</f>
        <v>0.13735403876248942</v>
      </c>
      <c r="G85" s="101">
        <f t="shared" ref="G85:G90" si="7">AF4</f>
        <v>0.13735403876248942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1684</v>
      </c>
      <c r="X85" s="116">
        <v>1806</v>
      </c>
      <c r="Y85" s="116">
        <v>1990</v>
      </c>
      <c r="Z85" s="116">
        <v>1922</v>
      </c>
    </row>
    <row r="86" spans="1:30" ht="15" customHeight="1" x14ac:dyDescent="0.25">
      <c r="A86" s="102" t="s">
        <v>4</v>
      </c>
      <c r="B86" s="51"/>
      <c r="C86" s="62" t="str">
        <f t="shared" si="3"/>
        <v>10,454</v>
      </c>
      <c r="D86" s="100">
        <f t="shared" si="4"/>
        <v>-8.7703988131599631E-2</v>
      </c>
      <c r="E86" s="101">
        <f t="shared" si="5"/>
        <v>-8.7703988131599631E-2</v>
      </c>
      <c r="F86" s="100">
        <f t="shared" si="6"/>
        <v>0.14002181025081795</v>
      </c>
      <c r="G86" s="101">
        <f t="shared" si="7"/>
        <v>0.14002181025081795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327</v>
      </c>
      <c r="X86" s="116">
        <v>412</v>
      </c>
      <c r="Y86" s="116">
        <v>551</v>
      </c>
      <c r="Z86" s="116">
        <v>489</v>
      </c>
    </row>
    <row r="87" spans="1:30" ht="15" customHeight="1" x14ac:dyDescent="0.25">
      <c r="A87" s="102" t="s">
        <v>5</v>
      </c>
      <c r="B87" s="51"/>
      <c r="C87" s="62" t="str">
        <f t="shared" si="3"/>
        <v>8,435</v>
      </c>
      <c r="D87" s="100">
        <f t="shared" si="4"/>
        <v>-4.6892655367231639E-2</v>
      </c>
      <c r="E87" s="101">
        <f t="shared" si="5"/>
        <v>-4.6892655367231639E-2</v>
      </c>
      <c r="F87" s="100">
        <f t="shared" si="6"/>
        <v>0.1331273508866202</v>
      </c>
      <c r="G87" s="101">
        <f t="shared" si="7"/>
        <v>0.1331273508866202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177</v>
      </c>
      <c r="X87" s="116">
        <v>203</v>
      </c>
      <c r="Y87" s="116">
        <v>215</v>
      </c>
      <c r="Z87" s="116">
        <v>217</v>
      </c>
    </row>
    <row r="88" spans="1:30" ht="15" customHeight="1" x14ac:dyDescent="0.25">
      <c r="A88" s="51" t="s">
        <v>6</v>
      </c>
      <c r="B88" s="51"/>
      <c r="C88" s="62" t="str">
        <f t="shared" si="3"/>
        <v>12,732</v>
      </c>
      <c r="D88" s="100">
        <f t="shared" si="4"/>
        <v>-7.5918130352736202E-2</v>
      </c>
      <c r="E88" s="101">
        <f t="shared" si="5"/>
        <v>-7.5918130352736202E-2</v>
      </c>
      <c r="F88" s="100">
        <f t="shared" si="6"/>
        <v>0.16019682886823405</v>
      </c>
      <c r="G88" s="101">
        <f t="shared" si="7"/>
        <v>0.16019682886823405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176</v>
      </c>
      <c r="X88" s="116">
        <v>195</v>
      </c>
      <c r="Y88" s="116">
        <v>215</v>
      </c>
      <c r="Z88" s="116">
        <v>180</v>
      </c>
    </row>
    <row r="89" spans="1:30" ht="15" customHeight="1" x14ac:dyDescent="0.25">
      <c r="A89" s="51" t="s">
        <v>102</v>
      </c>
      <c r="B89" s="51"/>
      <c r="C89" s="62" t="str">
        <f t="shared" si="3"/>
        <v>$56,213</v>
      </c>
      <c r="D89" s="100">
        <f t="shared" si="4"/>
        <v>-1.626243763137214E-2</v>
      </c>
      <c r="E89" s="101">
        <f t="shared" si="5"/>
        <v>-1.626243763137214E-2</v>
      </c>
      <c r="F89" s="100">
        <f t="shared" si="6"/>
        <v>1.7080332621479233E-2</v>
      </c>
      <c r="G89" s="101">
        <f t="shared" si="7"/>
        <v>1.7080332621479233E-2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729</v>
      </c>
      <c r="X89" s="116">
        <v>783</v>
      </c>
      <c r="Y89" s="116">
        <v>911</v>
      </c>
      <c r="Z89" s="116">
        <v>875</v>
      </c>
    </row>
    <row r="90" spans="1:30" ht="15" customHeight="1" x14ac:dyDescent="0.25">
      <c r="A90" s="51" t="s">
        <v>7</v>
      </c>
      <c r="B90" s="51"/>
      <c r="C90" s="62" t="str">
        <f t="shared" si="3"/>
        <v>$897.8 mil</v>
      </c>
      <c r="D90" s="100">
        <f t="shared" si="4"/>
        <v>-6.9950994499623609E-2</v>
      </c>
      <c r="E90" s="101">
        <f t="shared" si="5"/>
        <v>-6.9950994499623609E-2</v>
      </c>
      <c r="F90" s="100">
        <f t="shared" si="6"/>
        <v>0.20591132907259335</v>
      </c>
      <c r="G90" s="101">
        <f t="shared" si="7"/>
        <v>0.20591132907259335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745</v>
      </c>
      <c r="X90" s="116">
        <v>744</v>
      </c>
      <c r="Y90" s="116">
        <v>886</v>
      </c>
      <c r="Z90" s="116">
        <v>790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6121</v>
      </c>
      <c r="X91" s="116">
        <v>6621</v>
      </c>
      <c r="Y91" s="116">
        <v>7801</v>
      </c>
      <c r="Z91" s="116">
        <v>7052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487</v>
      </c>
      <c r="X93" s="116">
        <v>546</v>
      </c>
      <c r="Y93" s="116">
        <v>660</v>
      </c>
      <c r="Z93" s="116">
        <v>654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781</v>
      </c>
      <c r="X94" s="116">
        <v>852</v>
      </c>
      <c r="Y94" s="116">
        <v>928</v>
      </c>
      <c r="Z94" s="116">
        <v>941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228</v>
      </c>
      <c r="X95" s="116">
        <v>270</v>
      </c>
      <c r="Y95" s="116">
        <v>275</v>
      </c>
      <c r="Z95" s="116">
        <v>278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572</v>
      </c>
      <c r="X96" s="116">
        <v>636</v>
      </c>
      <c r="Y96" s="116">
        <v>708</v>
      </c>
      <c r="Z96" s="116">
        <v>715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1249</v>
      </c>
      <c r="X97" s="116">
        <v>1396</v>
      </c>
      <c r="Y97" s="116">
        <v>1474</v>
      </c>
      <c r="Z97" s="116">
        <v>1432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396</v>
      </c>
      <c r="X98" s="116">
        <v>414</v>
      </c>
      <c r="Y98" s="116">
        <v>467</v>
      </c>
      <c r="Z98" s="116">
        <v>470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87</v>
      </c>
      <c r="X99" s="116">
        <v>115</v>
      </c>
      <c r="Y99" s="116">
        <v>124</v>
      </c>
      <c r="Z99" s="116">
        <v>111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305</v>
      </c>
      <c r="X100" s="116">
        <v>331</v>
      </c>
      <c r="Y100" s="116">
        <v>376</v>
      </c>
      <c r="Z100" s="116">
        <v>332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4916</v>
      </c>
      <c r="X101" s="116">
        <v>5316</v>
      </c>
      <c r="Y101" s="116">
        <v>5978</v>
      </c>
      <c r="Z101" s="116">
        <v>5681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11825</v>
      </c>
      <c r="X104" s="116">
        <v>13080</v>
      </c>
      <c r="Y104" s="116">
        <v>14913</v>
      </c>
      <c r="Z104" s="116">
        <v>13825</v>
      </c>
      <c r="AB104" s="113" t="str">
        <f>TEXT(Z104,"###,###")</f>
        <v>13,825</v>
      </c>
      <c r="AD104" s="134">
        <f>Z104/($Z$4)*100</f>
        <v>73.163632514817962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3167</v>
      </c>
      <c r="X105" s="116">
        <v>3238</v>
      </c>
      <c r="Y105" s="116">
        <v>3567</v>
      </c>
      <c r="Z105" s="116">
        <v>3789</v>
      </c>
      <c r="AB105" s="113" t="str">
        <f>TEXT(Z105,"###,###")</f>
        <v>3,789</v>
      </c>
      <c r="AD105" s="134">
        <f>Z105/($Z$4)*100</f>
        <v>20.051862828111769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14992</v>
      </c>
      <c r="X106" s="124">
        <v>16318</v>
      </c>
      <c r="Y106" s="124">
        <v>18480</v>
      </c>
      <c r="Z106" s="124">
        <v>17614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2198</v>
      </c>
      <c r="X108" s="116">
        <v>2428</v>
      </c>
      <c r="Y108" s="116">
        <v>3082</v>
      </c>
      <c r="Z108" s="116">
        <v>2336</v>
      </c>
      <c r="AB108" s="113" t="str">
        <f>TEXT(Z108,"###,###")</f>
        <v>2,336</v>
      </c>
      <c r="AD108" s="134">
        <f>Z108/($Z$4)*100</f>
        <v>12.362404741744285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2370</v>
      </c>
      <c r="X109" s="116">
        <v>2856</v>
      </c>
      <c r="Y109" s="116">
        <v>3086</v>
      </c>
      <c r="Z109" s="116">
        <v>3042</v>
      </c>
      <c r="AB109" s="113" t="str">
        <f>TEXT(Z109,"###,###")</f>
        <v>3,042</v>
      </c>
      <c r="AD109" s="134">
        <f>Z109/($Z$4)*100</f>
        <v>16.098645215918715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4249</v>
      </c>
      <c r="X110" s="116">
        <v>4373</v>
      </c>
      <c r="Y110" s="116">
        <v>4851</v>
      </c>
      <c r="Z110" s="116">
        <v>4551</v>
      </c>
      <c r="AB110" s="113" t="str">
        <f>TEXT(Z110,"###,###")</f>
        <v>4,551</v>
      </c>
      <c r="AD110" s="134">
        <f>Z110/($Z$4)*100</f>
        <v>24.08446232006774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6174</v>
      </c>
      <c r="X111" s="116">
        <v>6661</v>
      </c>
      <c r="Y111" s="116">
        <v>7457</v>
      </c>
      <c r="Z111" s="116">
        <v>7689</v>
      </c>
      <c r="AB111" s="113" t="str">
        <f>TEXT(Z111,"###,###")</f>
        <v>7,689</v>
      </c>
      <c r="AD111" s="134">
        <f>Z111/($Z$4)*100</f>
        <v>40.691151566469088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16321</v>
      </c>
      <c r="X112" s="116">
        <v>17822</v>
      </c>
      <c r="Y112" s="116">
        <v>20307</v>
      </c>
      <c r="Z112" s="116">
        <v>18891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37.729999999999997</v>
      </c>
      <c r="W118" s="135">
        <v>38.450000000000003</v>
      </c>
      <c r="X118" s="135">
        <v>40.840000000000003</v>
      </c>
      <c r="Y118" s="135">
        <v>40.79</v>
      </c>
      <c r="Z118" s="135">
        <v>41.13</v>
      </c>
      <c r="AB118" s="113" t="str">
        <f>TEXT(Z118,"##.0")</f>
        <v>41.1</v>
      </c>
    </row>
    <row r="120" spans="19:32" x14ac:dyDescent="0.25">
      <c r="S120" s="105" t="s">
        <v>104</v>
      </c>
      <c r="T120" s="116"/>
      <c r="U120" s="116"/>
      <c r="V120" s="116">
        <v>9292</v>
      </c>
      <c r="W120" s="116">
        <v>9433</v>
      </c>
      <c r="X120" s="116">
        <v>10282</v>
      </c>
      <c r="Y120" s="116">
        <v>11899</v>
      </c>
      <c r="Z120" s="116">
        <v>11004</v>
      </c>
      <c r="AB120" s="113" t="str">
        <f>TEXT(Z120,"###,###")</f>
        <v>11,004</v>
      </c>
    </row>
    <row r="121" spans="19:32" x14ac:dyDescent="0.25">
      <c r="S121" s="105" t="s">
        <v>105</v>
      </c>
      <c r="T121" s="116"/>
      <c r="U121" s="116"/>
      <c r="V121" s="116">
        <v>822</v>
      </c>
      <c r="W121" s="116">
        <v>785</v>
      </c>
      <c r="X121" s="116">
        <v>823</v>
      </c>
      <c r="Y121" s="116">
        <v>925</v>
      </c>
      <c r="Z121" s="116">
        <v>811</v>
      </c>
      <c r="AB121" s="113" t="str">
        <f>TEXT(Z121,"###,###")</f>
        <v>811</v>
      </c>
    </row>
    <row r="122" spans="19:32" x14ac:dyDescent="0.25">
      <c r="S122" s="105" t="s">
        <v>106</v>
      </c>
      <c r="T122" s="116"/>
      <c r="U122" s="116"/>
      <c r="V122" s="116">
        <v>862</v>
      </c>
      <c r="W122" s="116">
        <v>821</v>
      </c>
      <c r="X122" s="116">
        <v>832</v>
      </c>
      <c r="Y122" s="116">
        <v>956</v>
      </c>
      <c r="Z122" s="116">
        <v>912</v>
      </c>
      <c r="AB122" s="113" t="str">
        <f>TEXT(Z122,"###,###")</f>
        <v>912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10154</v>
      </c>
      <c r="W124" s="116">
        <v>10254</v>
      </c>
      <c r="X124" s="116">
        <v>11114</v>
      </c>
      <c r="Y124" s="116">
        <v>12855</v>
      </c>
      <c r="Z124" s="116">
        <v>11916</v>
      </c>
      <c r="AB124" s="113" t="str">
        <f>TEXT(Z124,"###,###")</f>
        <v>11,916</v>
      </c>
      <c r="AD124" s="131">
        <f>Z124/$Z$7*100</f>
        <v>93.59095193213949</v>
      </c>
    </row>
    <row r="125" spans="19:32" x14ac:dyDescent="0.25">
      <c r="S125" s="105" t="s">
        <v>108</v>
      </c>
      <c r="T125" s="116"/>
      <c r="U125" s="116"/>
      <c r="V125" s="116">
        <v>1684</v>
      </c>
      <c r="W125" s="116">
        <v>1606</v>
      </c>
      <c r="X125" s="116">
        <v>1655</v>
      </c>
      <c r="Y125" s="116">
        <v>1881</v>
      </c>
      <c r="Z125" s="116">
        <v>1723</v>
      </c>
      <c r="AB125" s="113" t="str">
        <f>TEXT(Z125,"###,###")</f>
        <v>1,723</v>
      </c>
      <c r="AD125" s="131">
        <f>Z125/$Z$7*100</f>
        <v>13.532830662896639</v>
      </c>
    </row>
    <row r="127" spans="19:32" x14ac:dyDescent="0.25">
      <c r="S127" s="105" t="s">
        <v>109</v>
      </c>
      <c r="T127" s="116"/>
      <c r="U127" s="116"/>
      <c r="V127" s="116">
        <v>6097</v>
      </c>
      <c r="W127" s="116">
        <v>6116</v>
      </c>
      <c r="X127" s="116">
        <v>6621</v>
      </c>
      <c r="Y127" s="116">
        <v>7798</v>
      </c>
      <c r="Z127" s="116">
        <v>7053</v>
      </c>
      <c r="AB127" s="113" t="str">
        <f>TEXT(Z127,"###,###")</f>
        <v>7,053</v>
      </c>
      <c r="AD127" s="131">
        <f>Z127/$Z$7*100</f>
        <v>55.395852968897266</v>
      </c>
    </row>
    <row r="128" spans="19:32" x14ac:dyDescent="0.25">
      <c r="S128" s="105" t="s">
        <v>110</v>
      </c>
      <c r="T128" s="116"/>
      <c r="U128" s="116"/>
      <c r="V128" s="116">
        <v>4875</v>
      </c>
      <c r="W128" s="116">
        <v>4916</v>
      </c>
      <c r="X128" s="116">
        <v>5316</v>
      </c>
      <c r="Y128" s="116">
        <v>5979</v>
      </c>
      <c r="Z128" s="116">
        <v>5682</v>
      </c>
      <c r="AB128" s="113" t="str">
        <f>TEXT(Z128,"###,###")</f>
        <v>5,682</v>
      </c>
      <c r="AD128" s="131">
        <f>Z128/$Z$7*100</f>
        <v>44.62770970782281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2C3F411-EC69-49E1-82D0-F83801631D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F35403B0-9D0E-4E40-9228-00DB2B4457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09C22B12-74BC-4C22-98E1-F0EECB6AFAB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ECFA1F98-720A-4F4C-B48C-B01131F313C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16A1-4C5F-4829-A8DA-CB0031C997FF}">
  <sheetPr codeName="Sheet74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MacDonnell</v>
      </c>
      <c r="T1" s="103"/>
      <c r="U1" s="103"/>
      <c r="V1" s="103"/>
      <c r="W1" s="103"/>
      <c r="X1" s="103"/>
      <c r="Y1" s="104" t="str">
        <f>Y3</f>
        <v>13.10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120</v>
      </c>
      <c r="Y3" s="109" t="s">
        <v>121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13.10 MacDonnell,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694</v>
      </c>
      <c r="W4" s="112">
        <v>563</v>
      </c>
      <c r="X4" s="112">
        <v>592</v>
      </c>
      <c r="Y4" s="112">
        <v>877</v>
      </c>
      <c r="Z4" s="112">
        <v>1024</v>
      </c>
      <c r="AB4" s="113" t="str">
        <f>TEXT(Z4,"###,###")</f>
        <v>1,024</v>
      </c>
      <c r="AD4" s="114">
        <f>Z4/Y4-1</f>
        <v>0.16761687571265682</v>
      </c>
      <c r="AF4" s="114">
        <f>Z4/V4-1</f>
        <v>0.47550432276657051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329</v>
      </c>
      <c r="W5" s="112">
        <v>248</v>
      </c>
      <c r="X5" s="112">
        <v>281</v>
      </c>
      <c r="Y5" s="112">
        <v>440</v>
      </c>
      <c r="Z5" s="112">
        <v>459</v>
      </c>
      <c r="AB5" s="113" t="str">
        <f>TEXT(Z5,"###,###")</f>
        <v>459</v>
      </c>
      <c r="AD5" s="114">
        <f t="shared" ref="AD5:AD9" si="0">Z5/Y5-1</f>
        <v>4.318181818181821E-2</v>
      </c>
      <c r="AF5" s="114">
        <f t="shared" ref="AF5:AF9" si="1">Z5/V5-1</f>
        <v>0.39513677811550152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366</v>
      </c>
      <c r="W6" s="112">
        <v>316</v>
      </c>
      <c r="X6" s="112">
        <v>311</v>
      </c>
      <c r="Y6" s="112">
        <v>441</v>
      </c>
      <c r="Z6" s="112">
        <v>559</v>
      </c>
      <c r="AB6" s="113" t="str">
        <f>TEXT(Z6,"###,###")</f>
        <v>559</v>
      </c>
      <c r="AD6" s="114">
        <f t="shared" si="0"/>
        <v>0.26757369614512472</v>
      </c>
      <c r="AF6" s="114">
        <f t="shared" si="1"/>
        <v>0.52732240437158473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473</v>
      </c>
      <c r="W7" s="112">
        <v>391</v>
      </c>
      <c r="X7" s="112">
        <v>406</v>
      </c>
      <c r="Y7" s="112">
        <v>589</v>
      </c>
      <c r="Z7" s="112">
        <v>750</v>
      </c>
      <c r="AB7" s="113" t="str">
        <f>TEXT(Z7,"###,###")</f>
        <v>750</v>
      </c>
      <c r="AD7" s="114">
        <f t="shared" si="0"/>
        <v>0.27334465195246183</v>
      </c>
      <c r="AF7" s="114">
        <f t="shared" si="1"/>
        <v>0.58562367864693443</v>
      </c>
    </row>
    <row r="8" spans="1:32" ht="17.25" customHeight="1" x14ac:dyDescent="0.25">
      <c r="A8" s="68" t="s">
        <v>13</v>
      </c>
      <c r="B8" s="69"/>
      <c r="C8" s="31"/>
      <c r="D8" s="70" t="str">
        <f>AB4</f>
        <v>1,024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750</v>
      </c>
      <c r="P8" s="71"/>
      <c r="S8" s="111" t="s">
        <v>87</v>
      </c>
      <c r="T8" s="112"/>
      <c r="U8" s="112"/>
      <c r="V8" s="112">
        <v>19084</v>
      </c>
      <c r="W8" s="112">
        <v>19499.810000000001</v>
      </c>
      <c r="X8" s="112">
        <v>19986.41</v>
      </c>
      <c r="Y8" s="112">
        <v>20015</v>
      </c>
      <c r="Z8" s="112">
        <v>21014.94</v>
      </c>
      <c r="AB8" s="113" t="str">
        <f>TEXT(Z8,"$###,###")</f>
        <v>$21,015</v>
      </c>
      <c r="AD8" s="114">
        <f t="shared" si="0"/>
        <v>4.995953035223577E-2</v>
      </c>
      <c r="AF8" s="114">
        <f t="shared" si="1"/>
        <v>0.10118109411024934</v>
      </c>
    </row>
    <row r="9" spans="1:32" x14ac:dyDescent="0.25">
      <c r="A9" s="32" t="s">
        <v>15</v>
      </c>
      <c r="B9" s="75"/>
      <c r="C9" s="76"/>
      <c r="D9" s="77">
        <f>AD104</f>
        <v>48.046875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46.133333333333333</v>
      </c>
      <c r="P9" s="78" t="s">
        <v>88</v>
      </c>
      <c r="S9" s="111" t="s">
        <v>7</v>
      </c>
      <c r="T9" s="112"/>
      <c r="U9" s="112"/>
      <c r="V9" s="112">
        <v>15333712</v>
      </c>
      <c r="W9" s="112">
        <v>12046374</v>
      </c>
      <c r="X9" s="112">
        <v>12790698</v>
      </c>
      <c r="Y9" s="112">
        <v>18997392</v>
      </c>
      <c r="Z9" s="112">
        <v>24370448</v>
      </c>
      <c r="AB9" s="113" t="str">
        <f>TEXT(Z9/1000000,"$#,###.0")&amp;" mil"</f>
        <v>$24.4 mil</v>
      </c>
      <c r="AD9" s="114">
        <f t="shared" si="0"/>
        <v>0.28283124336224685</v>
      </c>
      <c r="AF9" s="114">
        <f t="shared" si="1"/>
        <v>0.58933779374491979</v>
      </c>
    </row>
    <row r="10" spans="1:32" x14ac:dyDescent="0.25">
      <c r="A10" s="32" t="s">
        <v>18</v>
      </c>
      <c r="B10" s="75"/>
      <c r="C10" s="76"/>
      <c r="D10" s="77">
        <f>AD105</f>
        <v>50.5859375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54.133333333333333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99.333333333333329</v>
      </c>
      <c r="P11" s="78" t="s">
        <v>88</v>
      </c>
      <c r="S11" s="111" t="s">
        <v>30</v>
      </c>
      <c r="T11" s="116"/>
      <c r="U11" s="116"/>
      <c r="V11" s="116">
        <v>687</v>
      </c>
      <c r="W11" s="116">
        <v>558</v>
      </c>
      <c r="X11" s="116">
        <v>588</v>
      </c>
      <c r="Y11" s="116">
        <v>871</v>
      </c>
      <c r="Z11" s="116">
        <v>1009</v>
      </c>
    </row>
    <row r="12" spans="1:32" ht="28.5" customHeight="1" x14ac:dyDescent="0.25">
      <c r="A12" s="32" t="s">
        <v>20</v>
      </c>
      <c r="B12" s="76"/>
      <c r="C12" s="76"/>
      <c r="D12" s="77">
        <f>AD108</f>
        <v>4.98046875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1.3333333333333335</v>
      </c>
      <c r="P12" s="78" t="s">
        <v>88</v>
      </c>
      <c r="S12" s="111" t="s">
        <v>31</v>
      </c>
      <c r="T12" s="116"/>
      <c r="U12" s="116"/>
      <c r="V12" s="116">
        <v>8</v>
      </c>
      <c r="W12" s="116">
        <v>0</v>
      </c>
      <c r="X12" s="116">
        <v>6</v>
      </c>
      <c r="Y12" s="116">
        <v>7</v>
      </c>
      <c r="Z12" s="116">
        <v>10</v>
      </c>
    </row>
    <row r="13" spans="1:32" ht="15" customHeight="1" x14ac:dyDescent="0.25">
      <c r="A13" s="32" t="s">
        <v>21</v>
      </c>
      <c r="B13" s="76"/>
      <c r="C13" s="76"/>
      <c r="D13" s="77">
        <f>AD109</f>
        <v>16.2109375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39.1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27.34375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17.765814266487215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49.51171875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82.234185733512788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43</v>
      </c>
      <c r="Z15" s="116">
        <v>24</v>
      </c>
      <c r="AB15" s="121">
        <f t="shared" ref="AB15:AB34" si="2">IF(Z15="np",0,Z15/$Z$34)</f>
        <v>2.3575638506876228E-2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0</v>
      </c>
      <c r="Z16" s="116">
        <v>6</v>
      </c>
      <c r="AB16" s="121">
        <f t="shared" si="2"/>
        <v>5.893909626719057E-3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7</v>
      </c>
      <c r="Z17" s="116">
        <v>12</v>
      </c>
      <c r="AB17" s="121">
        <f t="shared" si="2"/>
        <v>1.1787819253438114E-2</v>
      </c>
    </row>
    <row r="18" spans="1:28" x14ac:dyDescent="0.25">
      <c r="A18" s="67" t="str">
        <f>$S$1&amp;" ("&amp;$V$2&amp;" to "&amp;$Z$2&amp;")"</f>
        <v>MacDonnell (2014-15 to 2018-19)</v>
      </c>
      <c r="B18" s="67"/>
      <c r="C18" s="67"/>
      <c r="D18" s="67"/>
      <c r="E18" s="67"/>
      <c r="F18" s="67"/>
      <c r="G18" s="67" t="str">
        <f>$S$1&amp;" ("&amp;$V$2&amp;" to "&amp;$Z$2&amp;")"</f>
        <v>MacDonnell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23</v>
      </c>
      <c r="Z19" s="116">
        <v>13</v>
      </c>
      <c r="AB19" s="121">
        <f t="shared" si="2"/>
        <v>1.2770137524557957E-2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5</v>
      </c>
      <c r="Z20" s="116">
        <v>16</v>
      </c>
      <c r="AB20" s="121">
        <f t="shared" si="2"/>
        <v>1.5717092337917484E-2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73</v>
      </c>
      <c r="Z21" s="116">
        <v>65</v>
      </c>
      <c r="AB21" s="121">
        <f t="shared" si="2"/>
        <v>6.3850687622789781E-2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92</v>
      </c>
      <c r="Z22" s="116">
        <v>57</v>
      </c>
      <c r="AB22" s="121">
        <f t="shared" si="2"/>
        <v>5.5992141453831044E-2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0</v>
      </c>
      <c r="Z23" s="116">
        <v>0</v>
      </c>
      <c r="AB23" s="121">
        <f t="shared" si="2"/>
        <v>0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5</v>
      </c>
      <c r="Z24" s="116">
        <v>7</v>
      </c>
      <c r="AB24" s="121">
        <f t="shared" si="2"/>
        <v>6.8762278978389E-3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6</v>
      </c>
      <c r="Z25" s="116">
        <v>5</v>
      </c>
      <c r="AB25" s="121">
        <f t="shared" si="2"/>
        <v>4.911591355599214E-3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13</v>
      </c>
      <c r="Z26" s="116">
        <v>14</v>
      </c>
      <c r="AB26" s="121">
        <f t="shared" si="2"/>
        <v>1.37524557956778E-2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39</v>
      </c>
      <c r="Z27" s="116">
        <v>34</v>
      </c>
      <c r="AB27" s="121">
        <f t="shared" si="2"/>
        <v>3.3398821218074658E-2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29</v>
      </c>
      <c r="Z28" s="116">
        <v>19</v>
      </c>
      <c r="AB28" s="121">
        <f t="shared" si="2"/>
        <v>1.8664047151277015E-2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187</v>
      </c>
      <c r="Z29" s="116">
        <v>290</v>
      </c>
      <c r="AB29" s="121">
        <f t="shared" si="2"/>
        <v>0.28487229862475444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90</v>
      </c>
      <c r="Z30" s="116">
        <v>113</v>
      </c>
      <c r="AB30" s="121">
        <f t="shared" si="2"/>
        <v>0.11100196463654224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143</v>
      </c>
      <c r="Z31" s="116">
        <v>221</v>
      </c>
      <c r="AB31" s="121">
        <f t="shared" si="2"/>
        <v>0.21709233791748528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9</v>
      </c>
      <c r="Z32" s="116">
        <v>8</v>
      </c>
      <c r="AB32" s="121">
        <f t="shared" si="2"/>
        <v>7.8585461689587421E-3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59</v>
      </c>
      <c r="Z33" s="116">
        <v>120</v>
      </c>
      <c r="AB33" s="121">
        <f t="shared" si="2"/>
        <v>0.11787819253438114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879</v>
      </c>
      <c r="Z34" s="124">
        <v>1018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611</v>
      </c>
      <c r="AB37" s="136">
        <f>Z37/Z40*100</f>
        <v>82.234185733512788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132</v>
      </c>
      <c r="AB38" s="136">
        <f>Z38/Z40*100</f>
        <v>17.765814266487215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743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0</v>
      </c>
      <c r="Y45" s="116">
        <v>4</v>
      </c>
      <c r="Z45" s="116">
        <v>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8</v>
      </c>
      <c r="X46" s="116">
        <v>10</v>
      </c>
      <c r="Y46" s="116">
        <v>15</v>
      </c>
      <c r="Z46" s="116">
        <v>18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23</v>
      </c>
      <c r="X47" s="116">
        <v>14</v>
      </c>
      <c r="Y47" s="116">
        <v>27</v>
      </c>
      <c r="Z47" s="116">
        <v>33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45</v>
      </c>
      <c r="X48" s="116">
        <v>51</v>
      </c>
      <c r="Y48" s="116">
        <v>85</v>
      </c>
      <c r="Z48" s="116">
        <v>71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MacDonnell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48</v>
      </c>
      <c r="X49" s="116">
        <v>63</v>
      </c>
      <c r="Y49" s="116">
        <v>46</v>
      </c>
      <c r="Z49" s="116">
        <v>81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22</v>
      </c>
      <c r="X50" s="116">
        <v>23</v>
      </c>
      <c r="Y50" s="116">
        <v>84</v>
      </c>
      <c r="Z50" s="116">
        <v>64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20</v>
      </c>
      <c r="X51" s="116">
        <v>33</v>
      </c>
      <c r="Y51" s="116">
        <v>44</v>
      </c>
      <c r="Z51" s="116">
        <v>49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17</v>
      </c>
      <c r="X52" s="116">
        <v>27</v>
      </c>
      <c r="Y52" s="116">
        <v>38</v>
      </c>
      <c r="Z52" s="116">
        <v>30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24</v>
      </c>
      <c r="X53" s="116">
        <v>23</v>
      </c>
      <c r="Y53" s="116">
        <v>37</v>
      </c>
      <c r="Z53" s="116">
        <v>37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15</v>
      </c>
      <c r="X54" s="116">
        <v>19</v>
      </c>
      <c r="Y54" s="116">
        <v>32</v>
      </c>
      <c r="Z54" s="116">
        <v>35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9</v>
      </c>
      <c r="X55" s="116">
        <v>10</v>
      </c>
      <c r="Y55" s="116">
        <v>12</v>
      </c>
      <c r="Z55" s="116">
        <v>20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9</v>
      </c>
      <c r="X56" s="116">
        <v>9</v>
      </c>
      <c r="Y56" s="116">
        <v>6</v>
      </c>
      <c r="Z56" s="116">
        <v>8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0</v>
      </c>
      <c r="Y57" s="116">
        <v>0</v>
      </c>
      <c r="Z57" s="116">
        <v>0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246</v>
      </c>
      <c r="X61" s="116">
        <v>281</v>
      </c>
      <c r="Y61" s="116">
        <v>440</v>
      </c>
      <c r="Z61" s="116">
        <v>461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MacDonnell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4</v>
      </c>
      <c r="X64" s="116">
        <v>5</v>
      </c>
      <c r="Y64" s="116">
        <v>2</v>
      </c>
      <c r="Z64" s="116">
        <v>7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9</v>
      </c>
      <c r="X65" s="116">
        <v>5</v>
      </c>
      <c r="Y65" s="116">
        <v>25</v>
      </c>
      <c r="Z65" s="116">
        <v>27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32</v>
      </c>
      <c r="X66" s="116">
        <v>20</v>
      </c>
      <c r="Y66" s="116">
        <v>36</v>
      </c>
      <c r="Z66" s="116">
        <v>42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44</v>
      </c>
      <c r="X67" s="116">
        <v>71</v>
      </c>
      <c r="Y67" s="116">
        <v>101</v>
      </c>
      <c r="Z67" s="116">
        <v>95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39</v>
      </c>
      <c r="X68" s="116">
        <v>45</v>
      </c>
      <c r="Y68" s="116">
        <v>72</v>
      </c>
      <c r="Z68" s="116">
        <v>78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43</v>
      </c>
      <c r="X69" s="116">
        <v>26</v>
      </c>
      <c r="Y69" s="116">
        <v>46</v>
      </c>
      <c r="Z69" s="116">
        <v>59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24</v>
      </c>
      <c r="X70" s="116">
        <v>29</v>
      </c>
      <c r="Y70" s="116">
        <v>40</v>
      </c>
      <c r="Z70" s="116">
        <v>60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41</v>
      </c>
      <c r="X71" s="116">
        <v>26</v>
      </c>
      <c r="Y71" s="116">
        <v>24</v>
      </c>
      <c r="Z71" s="116">
        <v>61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17</v>
      </c>
      <c r="X72" s="116">
        <v>18</v>
      </c>
      <c r="Y72" s="116">
        <v>30</v>
      </c>
      <c r="Z72" s="116">
        <v>38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36</v>
      </c>
      <c r="X73" s="116">
        <v>38</v>
      </c>
      <c r="Y73" s="116">
        <v>25</v>
      </c>
      <c r="Z73" s="116">
        <v>62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11</v>
      </c>
      <c r="X74" s="116">
        <v>16</v>
      </c>
      <c r="Y74" s="116">
        <v>19</v>
      </c>
      <c r="Z74" s="116">
        <v>34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11</v>
      </c>
      <c r="X75" s="116">
        <v>6</v>
      </c>
      <c r="Y75" s="116">
        <v>10</v>
      </c>
      <c r="Z75" s="116">
        <v>5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3</v>
      </c>
      <c r="Y76" s="116">
        <v>3</v>
      </c>
      <c r="Z76" s="116">
        <v>5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312</v>
      </c>
      <c r="X80" s="116">
        <v>311</v>
      </c>
      <c r="Y80" s="116">
        <v>438</v>
      </c>
      <c r="Z80" s="116">
        <v>559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MacDonnell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14</v>
      </c>
      <c r="X83" s="116">
        <v>12</v>
      </c>
      <c r="Y83" s="116">
        <v>18</v>
      </c>
      <c r="Z83" s="116">
        <v>15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15</v>
      </c>
      <c r="X84" s="116">
        <v>23</v>
      </c>
      <c r="Y84" s="116">
        <v>37</v>
      </c>
      <c r="Z84" s="116">
        <v>39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1,024</v>
      </c>
      <c r="D85" s="100">
        <f t="shared" ref="D85:D90" si="4">AD4</f>
        <v>0.16761687571265682</v>
      </c>
      <c r="E85" s="101">
        <f t="shared" ref="E85:E90" si="5">AD4</f>
        <v>0.16761687571265682</v>
      </c>
      <c r="F85" s="100">
        <f t="shared" ref="F85:F90" si="6">AF4</f>
        <v>0.47550432276657051</v>
      </c>
      <c r="G85" s="101">
        <f t="shared" ref="G85:G90" si="7">AF4</f>
        <v>0.47550432276657051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4</v>
      </c>
      <c r="X85" s="116">
        <v>11</v>
      </c>
      <c r="Y85" s="116">
        <v>15</v>
      </c>
      <c r="Z85" s="116">
        <v>22</v>
      </c>
    </row>
    <row r="86" spans="1:30" ht="15" customHeight="1" x14ac:dyDescent="0.25">
      <c r="A86" s="102" t="s">
        <v>4</v>
      </c>
      <c r="B86" s="51"/>
      <c r="C86" s="62" t="str">
        <f t="shared" si="3"/>
        <v>459</v>
      </c>
      <c r="D86" s="100">
        <f t="shared" si="4"/>
        <v>4.318181818181821E-2</v>
      </c>
      <c r="E86" s="101">
        <f t="shared" si="5"/>
        <v>4.318181818181821E-2</v>
      </c>
      <c r="F86" s="100">
        <f t="shared" si="6"/>
        <v>0.39513677811550152</v>
      </c>
      <c r="G86" s="101">
        <f t="shared" si="7"/>
        <v>0.39513677811550152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51</v>
      </c>
      <c r="X86" s="116">
        <v>45</v>
      </c>
      <c r="Y86" s="116">
        <v>70</v>
      </c>
      <c r="Z86" s="116">
        <v>120</v>
      </c>
    </row>
    <row r="87" spans="1:30" ht="15" customHeight="1" x14ac:dyDescent="0.25">
      <c r="A87" s="102" t="s">
        <v>5</v>
      </c>
      <c r="B87" s="51"/>
      <c r="C87" s="62" t="str">
        <f t="shared" si="3"/>
        <v>559</v>
      </c>
      <c r="D87" s="100">
        <f t="shared" si="4"/>
        <v>0.26757369614512472</v>
      </c>
      <c r="E87" s="101">
        <f t="shared" si="5"/>
        <v>0.26757369614512472</v>
      </c>
      <c r="F87" s="100">
        <f t="shared" si="6"/>
        <v>0.52732240437158473</v>
      </c>
      <c r="G87" s="101">
        <f t="shared" si="7"/>
        <v>0.52732240437158473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5</v>
      </c>
      <c r="X87" s="116">
        <v>3</v>
      </c>
      <c r="Y87" s="116">
        <v>9</v>
      </c>
      <c r="Z87" s="116">
        <v>7</v>
      </c>
    </row>
    <row r="88" spans="1:30" ht="15" customHeight="1" x14ac:dyDescent="0.25">
      <c r="A88" s="51" t="s">
        <v>6</v>
      </c>
      <c r="B88" s="51"/>
      <c r="C88" s="62" t="str">
        <f t="shared" si="3"/>
        <v>750</v>
      </c>
      <c r="D88" s="100">
        <f t="shared" si="4"/>
        <v>0.27334465195246183</v>
      </c>
      <c r="E88" s="101">
        <f t="shared" si="5"/>
        <v>0.27334465195246183</v>
      </c>
      <c r="F88" s="100">
        <f t="shared" si="6"/>
        <v>0.58562367864693443</v>
      </c>
      <c r="G88" s="101">
        <f t="shared" si="7"/>
        <v>0.58562367864693443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5</v>
      </c>
      <c r="X88" s="116">
        <v>7</v>
      </c>
      <c r="Y88" s="116">
        <v>9</v>
      </c>
      <c r="Z88" s="116">
        <v>8</v>
      </c>
    </row>
    <row r="89" spans="1:30" ht="15" customHeight="1" x14ac:dyDescent="0.25">
      <c r="A89" s="51" t="s">
        <v>102</v>
      </c>
      <c r="B89" s="51"/>
      <c r="C89" s="62" t="str">
        <f t="shared" si="3"/>
        <v>$21,015</v>
      </c>
      <c r="D89" s="100">
        <f t="shared" si="4"/>
        <v>4.995953035223577E-2</v>
      </c>
      <c r="E89" s="101">
        <f t="shared" si="5"/>
        <v>4.995953035223577E-2</v>
      </c>
      <c r="F89" s="100">
        <f t="shared" si="6"/>
        <v>0.10118109411024934</v>
      </c>
      <c r="G89" s="101">
        <f t="shared" si="7"/>
        <v>0.10118109411024934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7</v>
      </c>
      <c r="X89" s="116">
        <v>0</v>
      </c>
      <c r="Y89" s="116">
        <v>8</v>
      </c>
      <c r="Z89" s="116">
        <v>7</v>
      </c>
    </row>
    <row r="90" spans="1:30" ht="15" customHeight="1" x14ac:dyDescent="0.25">
      <c r="A90" s="51" t="s">
        <v>7</v>
      </c>
      <c r="B90" s="51"/>
      <c r="C90" s="62" t="str">
        <f t="shared" si="3"/>
        <v>$24.4 mil</v>
      </c>
      <c r="D90" s="100">
        <f t="shared" si="4"/>
        <v>0.28283124336224685</v>
      </c>
      <c r="E90" s="101">
        <f t="shared" si="5"/>
        <v>0.28283124336224685</v>
      </c>
      <c r="F90" s="100">
        <f t="shared" si="6"/>
        <v>0.58933779374491979</v>
      </c>
      <c r="G90" s="101">
        <f t="shared" si="7"/>
        <v>0.58933779374491979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8</v>
      </c>
      <c r="X90" s="116">
        <v>23</v>
      </c>
      <c r="Y90" s="116">
        <v>27</v>
      </c>
      <c r="Z90" s="116">
        <v>34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173</v>
      </c>
      <c r="X91" s="116">
        <v>192</v>
      </c>
      <c r="Y91" s="116">
        <v>295</v>
      </c>
      <c r="Z91" s="116">
        <v>344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12</v>
      </c>
      <c r="X93" s="116">
        <v>13</v>
      </c>
      <c r="Y93" s="116">
        <v>12</v>
      </c>
      <c r="Z93" s="116">
        <v>20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35</v>
      </c>
      <c r="X94" s="116">
        <v>31</v>
      </c>
      <c r="Y94" s="116">
        <v>45</v>
      </c>
      <c r="Z94" s="116">
        <v>62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0</v>
      </c>
      <c r="X95" s="116">
        <v>0</v>
      </c>
      <c r="Y95" s="116">
        <v>4</v>
      </c>
      <c r="Z95" s="116">
        <v>6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49</v>
      </c>
      <c r="X96" s="116">
        <v>70</v>
      </c>
      <c r="Y96" s="116">
        <v>90</v>
      </c>
      <c r="Z96" s="116">
        <v>170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12</v>
      </c>
      <c r="X97" s="116">
        <v>8</v>
      </c>
      <c r="Y97" s="116">
        <v>14</v>
      </c>
      <c r="Z97" s="116">
        <v>20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0</v>
      </c>
      <c r="X98" s="116">
        <v>0</v>
      </c>
      <c r="Y98" s="116">
        <v>3</v>
      </c>
      <c r="Z98" s="116">
        <v>9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10</v>
      </c>
      <c r="X99" s="116">
        <v>8</v>
      </c>
      <c r="Y99" s="116">
        <v>0</v>
      </c>
      <c r="Z99" s="116">
        <v>6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9</v>
      </c>
      <c r="X100" s="116">
        <v>6</v>
      </c>
      <c r="Y100" s="116">
        <v>13</v>
      </c>
      <c r="Z100" s="116">
        <v>14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215</v>
      </c>
      <c r="X101" s="116">
        <v>214</v>
      </c>
      <c r="Y101" s="116">
        <v>299</v>
      </c>
      <c r="Z101" s="116">
        <v>407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245</v>
      </c>
      <c r="X104" s="116">
        <v>302</v>
      </c>
      <c r="Y104" s="116">
        <v>486</v>
      </c>
      <c r="Z104" s="116">
        <v>492</v>
      </c>
      <c r="AB104" s="113" t="str">
        <f>TEXT(Z104,"###,###")</f>
        <v>492</v>
      </c>
      <c r="AD104" s="134">
        <f>Z104/($Z$4)*100</f>
        <v>48.046875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312</v>
      </c>
      <c r="X105" s="116">
        <v>262</v>
      </c>
      <c r="Y105" s="116">
        <v>339</v>
      </c>
      <c r="Z105" s="116">
        <v>518</v>
      </c>
      <c r="AB105" s="113" t="str">
        <f>TEXT(Z105,"###,###")</f>
        <v>518</v>
      </c>
      <c r="AD105" s="134">
        <f>Z105/($Z$4)*100</f>
        <v>50.5859375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557</v>
      </c>
      <c r="X106" s="124">
        <v>564</v>
      </c>
      <c r="Y106" s="124">
        <v>825</v>
      </c>
      <c r="Z106" s="124">
        <v>1010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41</v>
      </c>
      <c r="X108" s="116">
        <v>39</v>
      </c>
      <c r="Y108" s="116">
        <v>58</v>
      </c>
      <c r="Z108" s="116">
        <v>51</v>
      </c>
      <c r="AB108" s="113" t="str">
        <f>TEXT(Z108,"###,###")</f>
        <v>51</v>
      </c>
      <c r="AD108" s="134">
        <f>Z108/($Z$4)*100</f>
        <v>4.98046875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88</v>
      </c>
      <c r="X109" s="116">
        <v>71</v>
      </c>
      <c r="Y109" s="116">
        <v>120</v>
      </c>
      <c r="Z109" s="116">
        <v>166</v>
      </c>
      <c r="AB109" s="113" t="str">
        <f>TEXT(Z109,"###,###")</f>
        <v>166</v>
      </c>
      <c r="AD109" s="134">
        <f>Z109/($Z$4)*100</f>
        <v>16.2109375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150</v>
      </c>
      <c r="X110" s="116">
        <v>213</v>
      </c>
      <c r="Y110" s="116">
        <v>293</v>
      </c>
      <c r="Z110" s="116">
        <v>280</v>
      </c>
      <c r="AB110" s="113" t="str">
        <f>TEXT(Z110,"###,###")</f>
        <v>280</v>
      </c>
      <c r="AD110" s="134">
        <f>Z110/($Z$4)*100</f>
        <v>27.34375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277</v>
      </c>
      <c r="X111" s="116">
        <v>241</v>
      </c>
      <c r="Y111" s="116">
        <v>360</v>
      </c>
      <c r="Z111" s="116">
        <v>507</v>
      </c>
      <c r="AB111" s="113" t="str">
        <f>TEXT(Z111,"###,###")</f>
        <v>507</v>
      </c>
      <c r="AD111" s="134">
        <f>Z111/($Z$4)*100</f>
        <v>49.51171875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565</v>
      </c>
      <c r="X112" s="116">
        <v>592</v>
      </c>
      <c r="Y112" s="116">
        <v>876</v>
      </c>
      <c r="Z112" s="116">
        <v>1023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41.25</v>
      </c>
      <c r="W118" s="135">
        <v>40.229999999999997</v>
      </c>
      <c r="X118" s="135">
        <v>39.119999999999997</v>
      </c>
      <c r="Y118" s="135">
        <v>37.74</v>
      </c>
      <c r="Z118" s="135">
        <v>39.06</v>
      </c>
      <c r="AB118" s="113" t="str">
        <f>TEXT(Z118,"##.0")</f>
        <v>39.1</v>
      </c>
    </row>
    <row r="120" spans="19:32" x14ac:dyDescent="0.25">
      <c r="S120" s="105" t="s">
        <v>104</v>
      </c>
      <c r="T120" s="116"/>
      <c r="U120" s="116"/>
      <c r="V120" s="116">
        <v>464</v>
      </c>
      <c r="W120" s="116">
        <v>383</v>
      </c>
      <c r="X120" s="116">
        <v>402</v>
      </c>
      <c r="Y120" s="116">
        <v>584</v>
      </c>
      <c r="Z120" s="116">
        <v>735</v>
      </c>
      <c r="AB120" s="113" t="str">
        <f>TEXT(Z120,"###,###")</f>
        <v>735</v>
      </c>
    </row>
    <row r="121" spans="19:32" x14ac:dyDescent="0.25">
      <c r="S121" s="105" t="s">
        <v>105</v>
      </c>
      <c r="T121" s="116"/>
      <c r="U121" s="116"/>
      <c r="V121" s="116">
        <v>0</v>
      </c>
      <c r="W121" s="116">
        <v>0</v>
      </c>
      <c r="X121" s="116">
        <v>0</v>
      </c>
      <c r="Y121" s="116">
        <v>0</v>
      </c>
      <c r="Z121" s="116">
        <v>0</v>
      </c>
      <c r="AB121" s="113" t="str">
        <f>TEXT(Z121,"###,###")</f>
        <v/>
      </c>
    </row>
    <row r="122" spans="19:32" x14ac:dyDescent="0.25">
      <c r="S122" s="105" t="s">
        <v>106</v>
      </c>
      <c r="T122" s="116"/>
      <c r="U122" s="116"/>
      <c r="V122" s="116">
        <v>9</v>
      </c>
      <c r="W122" s="116">
        <v>0</v>
      </c>
      <c r="X122" s="116">
        <v>7</v>
      </c>
      <c r="Y122" s="116">
        <v>12</v>
      </c>
      <c r="Z122" s="116">
        <v>10</v>
      </c>
      <c r="AB122" s="113" t="str">
        <f>TEXT(Z122,"###,###")</f>
        <v>10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473</v>
      </c>
      <c r="W124" s="116">
        <v>383</v>
      </c>
      <c r="X124" s="116">
        <v>409</v>
      </c>
      <c r="Y124" s="116">
        <v>596</v>
      </c>
      <c r="Z124" s="116">
        <v>745</v>
      </c>
      <c r="AB124" s="113" t="str">
        <f>TEXT(Z124,"###,###")</f>
        <v>745</v>
      </c>
      <c r="AD124" s="131">
        <f>Z124/$Z$7*100</f>
        <v>99.333333333333329</v>
      </c>
    </row>
    <row r="125" spans="19:32" x14ac:dyDescent="0.25">
      <c r="S125" s="105" t="s">
        <v>108</v>
      </c>
      <c r="T125" s="116"/>
      <c r="U125" s="116"/>
      <c r="V125" s="116">
        <v>9</v>
      </c>
      <c r="W125" s="116">
        <v>0</v>
      </c>
      <c r="X125" s="116">
        <v>7</v>
      </c>
      <c r="Y125" s="116">
        <v>12</v>
      </c>
      <c r="Z125" s="116">
        <v>10</v>
      </c>
      <c r="AB125" s="113" t="str">
        <f>TEXT(Z125,"###,###")</f>
        <v>10</v>
      </c>
      <c r="AD125" s="131">
        <f>Z125/$Z$7*100</f>
        <v>1.3333333333333335</v>
      </c>
    </row>
    <row r="127" spans="19:32" x14ac:dyDescent="0.25">
      <c r="S127" s="105" t="s">
        <v>109</v>
      </c>
      <c r="T127" s="116"/>
      <c r="U127" s="116"/>
      <c r="V127" s="116">
        <v>225</v>
      </c>
      <c r="W127" s="116">
        <v>173</v>
      </c>
      <c r="X127" s="116">
        <v>192</v>
      </c>
      <c r="Y127" s="116">
        <v>296</v>
      </c>
      <c r="Z127" s="116">
        <v>346</v>
      </c>
      <c r="AB127" s="113" t="str">
        <f>TEXT(Z127,"###,###")</f>
        <v>346</v>
      </c>
      <c r="AD127" s="131">
        <f>Z127/$Z$7*100</f>
        <v>46.133333333333333</v>
      </c>
    </row>
    <row r="128" spans="19:32" x14ac:dyDescent="0.25">
      <c r="S128" s="105" t="s">
        <v>110</v>
      </c>
      <c r="T128" s="116"/>
      <c r="U128" s="116"/>
      <c r="V128" s="116">
        <v>241</v>
      </c>
      <c r="W128" s="116">
        <v>213</v>
      </c>
      <c r="X128" s="116">
        <v>214</v>
      </c>
      <c r="Y128" s="116">
        <v>300</v>
      </c>
      <c r="Z128" s="116">
        <v>406</v>
      </c>
      <c r="AB128" s="113" t="str">
        <f>TEXT(Z128,"###,###")</f>
        <v>406</v>
      </c>
      <c r="AD128" s="131">
        <f>Z128/$Z$7*100</f>
        <v>54.133333333333333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6880CC0-79DE-4064-B180-D038CFEC82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4FF56A2C-B769-4D0C-9D92-DED2AEF9CAF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0609D892-B3AB-44AE-BC5C-258412EFEF0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9FE113E9-4A4F-4581-A58E-27F77B339AB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2414-8A00-4D75-AEAF-9E8FB793426D}">
  <sheetPr codeName="Sheet75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Palmerston</v>
      </c>
      <c r="T1" s="103"/>
      <c r="U1" s="103"/>
      <c r="V1" s="103"/>
      <c r="W1" s="103"/>
      <c r="X1" s="103"/>
      <c r="Y1" s="104" t="str">
        <f>Y3</f>
        <v>13.11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122</v>
      </c>
      <c r="Y3" s="109" t="s">
        <v>151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13.11 Palmerston,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33174</v>
      </c>
      <c r="W4" s="112">
        <v>32734</v>
      </c>
      <c r="X4" s="112">
        <v>34256</v>
      </c>
      <c r="Y4" s="112">
        <v>35284</v>
      </c>
      <c r="Z4" s="112">
        <v>35447</v>
      </c>
      <c r="AB4" s="113" t="str">
        <f>TEXT(Z4,"###,###")</f>
        <v>35,447</v>
      </c>
      <c r="AD4" s="114">
        <f>Z4/Y4-1</f>
        <v>4.6196576351886787E-3</v>
      </c>
      <c r="AF4" s="114">
        <f>Z4/V4-1</f>
        <v>6.8517513715560474E-2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18071</v>
      </c>
      <c r="W5" s="112">
        <v>17502</v>
      </c>
      <c r="X5" s="112">
        <v>18338</v>
      </c>
      <c r="Y5" s="112">
        <v>18938</v>
      </c>
      <c r="Z5" s="112">
        <v>18852</v>
      </c>
      <c r="AB5" s="113" t="str">
        <f>TEXT(Z5,"###,###")</f>
        <v>18,852</v>
      </c>
      <c r="AD5" s="114">
        <f t="shared" ref="AD5:AD9" si="0">Z5/Y5-1</f>
        <v>-4.5411342274791489E-3</v>
      </c>
      <c r="AF5" s="114">
        <f t="shared" ref="AF5:AF9" si="1">Z5/V5-1</f>
        <v>4.3218416247025715E-2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15102</v>
      </c>
      <c r="W6" s="112">
        <v>15232</v>
      </c>
      <c r="X6" s="112">
        <v>15918</v>
      </c>
      <c r="Y6" s="112">
        <v>16346</v>
      </c>
      <c r="Z6" s="112">
        <v>16600</v>
      </c>
      <c r="AB6" s="113" t="str">
        <f>TEXT(Z6,"###,###")</f>
        <v>16,600</v>
      </c>
      <c r="AD6" s="114">
        <f t="shared" si="0"/>
        <v>1.553896977853908E-2</v>
      </c>
      <c r="AF6" s="114">
        <f t="shared" si="1"/>
        <v>9.9192159978810812E-2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21927</v>
      </c>
      <c r="W7" s="112">
        <v>22019</v>
      </c>
      <c r="X7" s="112">
        <v>23008</v>
      </c>
      <c r="Y7" s="112">
        <v>23545</v>
      </c>
      <c r="Z7" s="112">
        <v>23588</v>
      </c>
      <c r="AB7" s="113" t="str">
        <f>TEXT(Z7,"###,###")</f>
        <v>23,588</v>
      </c>
      <c r="AD7" s="114">
        <f t="shared" si="0"/>
        <v>1.8262900828200923E-3</v>
      </c>
      <c r="AF7" s="114">
        <f t="shared" si="1"/>
        <v>7.5751356774752532E-2</v>
      </c>
    </row>
    <row r="8" spans="1:32" ht="17.25" customHeight="1" x14ac:dyDescent="0.25">
      <c r="A8" s="68" t="s">
        <v>13</v>
      </c>
      <c r="B8" s="69"/>
      <c r="C8" s="31"/>
      <c r="D8" s="70" t="str">
        <f>AB4</f>
        <v>35,447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23,588</v>
      </c>
      <c r="P8" s="71"/>
      <c r="S8" s="111" t="s">
        <v>87</v>
      </c>
      <c r="T8" s="112"/>
      <c r="U8" s="112"/>
      <c r="V8" s="112">
        <v>55936</v>
      </c>
      <c r="W8" s="112">
        <v>57425.2</v>
      </c>
      <c r="X8" s="112">
        <v>55851.02</v>
      </c>
      <c r="Y8" s="112">
        <v>56741.34</v>
      </c>
      <c r="Z8" s="112">
        <v>56464.44</v>
      </c>
      <c r="AB8" s="113" t="str">
        <f>TEXT(Z8,"$###,###")</f>
        <v>$56,464</v>
      </c>
      <c r="AD8" s="114">
        <f t="shared" si="0"/>
        <v>-4.8800398439655668E-3</v>
      </c>
      <c r="AF8" s="114">
        <f t="shared" si="1"/>
        <v>9.4472254004576151E-3</v>
      </c>
    </row>
    <row r="9" spans="1:32" x14ac:dyDescent="0.25">
      <c r="A9" s="32" t="s">
        <v>15</v>
      </c>
      <c r="B9" s="75"/>
      <c r="C9" s="76"/>
      <c r="D9" s="77">
        <f>AD104</f>
        <v>72.158433717945101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52.539426827200273</v>
      </c>
      <c r="P9" s="78" t="s">
        <v>88</v>
      </c>
      <c r="S9" s="111" t="s">
        <v>7</v>
      </c>
      <c r="T9" s="112"/>
      <c r="U9" s="112"/>
      <c r="V9" s="112">
        <v>1520025782</v>
      </c>
      <c r="W9" s="112">
        <v>1591101212</v>
      </c>
      <c r="X9" s="112">
        <v>1648537593</v>
      </c>
      <c r="Y9" s="112">
        <v>1728244173</v>
      </c>
      <c r="Z9" s="112">
        <v>1678914778</v>
      </c>
      <c r="AB9" s="113" t="str">
        <f>TEXT(Z9/1000000,"$#,###.0")&amp;" mil"</f>
        <v>$1,678.9 mil</v>
      </c>
      <c r="AD9" s="114">
        <f t="shared" si="0"/>
        <v>-2.8543070343104771E-2</v>
      </c>
      <c r="AF9" s="114">
        <f t="shared" si="1"/>
        <v>0.10453046118134868</v>
      </c>
    </row>
    <row r="10" spans="1:32" x14ac:dyDescent="0.25">
      <c r="A10" s="32" t="s">
        <v>18</v>
      </c>
      <c r="B10" s="75"/>
      <c r="C10" s="76"/>
      <c r="D10" s="77">
        <f>AD105</f>
        <v>23.674782069004429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47.464812616584709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97.201967101916225</v>
      </c>
      <c r="P11" s="78" t="s">
        <v>88</v>
      </c>
      <c r="S11" s="111" t="s">
        <v>30</v>
      </c>
      <c r="T11" s="116"/>
      <c r="U11" s="116"/>
      <c r="V11" s="116">
        <v>31605</v>
      </c>
      <c r="W11" s="116">
        <v>31098</v>
      </c>
      <c r="X11" s="116">
        <v>32625</v>
      </c>
      <c r="Y11" s="116">
        <v>33605</v>
      </c>
      <c r="Z11" s="116">
        <v>33656</v>
      </c>
    </row>
    <row r="12" spans="1:32" ht="28.5" customHeight="1" x14ac:dyDescent="0.25">
      <c r="A12" s="32" t="s">
        <v>20</v>
      </c>
      <c r="B12" s="76"/>
      <c r="C12" s="76"/>
      <c r="D12" s="77">
        <f>AD108</f>
        <v>8.0909526899314468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7.6140410378158387</v>
      </c>
      <c r="P12" s="78" t="s">
        <v>88</v>
      </c>
      <c r="S12" s="111" t="s">
        <v>31</v>
      </c>
      <c r="T12" s="116"/>
      <c r="U12" s="116"/>
      <c r="V12" s="116">
        <v>1567</v>
      </c>
      <c r="W12" s="116">
        <v>1636</v>
      </c>
      <c r="X12" s="116">
        <v>1631</v>
      </c>
      <c r="Y12" s="116">
        <v>1677</v>
      </c>
      <c r="Z12" s="116">
        <v>1797</v>
      </c>
    </row>
    <row r="13" spans="1:32" ht="15" customHeight="1" x14ac:dyDescent="0.25">
      <c r="A13" s="32" t="s">
        <v>21</v>
      </c>
      <c r="B13" s="76"/>
      <c r="C13" s="76"/>
      <c r="D13" s="77">
        <f>AD109</f>
        <v>12.170282393432448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37.6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23.880723333427369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19.511678182357677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51.674330690890628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80.488321817642316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464</v>
      </c>
      <c r="Z15" s="116">
        <v>429</v>
      </c>
      <c r="AB15" s="121">
        <f t="shared" ref="AB15:AB34" si="2">IF(Z15="np",0,Z15/$Z$34)</f>
        <v>1.2101210121012101E-2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642</v>
      </c>
      <c r="Z16" s="116">
        <v>677</v>
      </c>
      <c r="AB16" s="121">
        <f t="shared" si="2"/>
        <v>1.9096781473019096E-2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1321</v>
      </c>
      <c r="Z17" s="116">
        <v>1309</v>
      </c>
      <c r="AB17" s="121">
        <f t="shared" si="2"/>
        <v>3.6924205241036921E-2</v>
      </c>
    </row>
    <row r="18" spans="1:28" x14ac:dyDescent="0.25">
      <c r="A18" s="67" t="str">
        <f>$S$1&amp;" ("&amp;$V$2&amp;" to "&amp;$Z$2&amp;")"</f>
        <v>Palmerston (2014-15 to 2018-19)</v>
      </c>
      <c r="B18" s="67"/>
      <c r="C18" s="67"/>
      <c r="D18" s="67"/>
      <c r="E18" s="67"/>
      <c r="F18" s="67"/>
      <c r="G18" s="67" t="str">
        <f>$S$1&amp;" ("&amp;$V$2&amp;" to "&amp;$Z$2&amp;")"</f>
        <v>Palmerston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417</v>
      </c>
      <c r="Z18" s="116">
        <v>409</v>
      </c>
      <c r="AB18" s="121">
        <f t="shared" si="2"/>
        <v>1.1537051141011537E-2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4394</v>
      </c>
      <c r="Z19" s="116">
        <v>3898</v>
      </c>
      <c r="AB19" s="121">
        <f t="shared" si="2"/>
        <v>0.10995458520210996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1054</v>
      </c>
      <c r="Z20" s="116">
        <v>1076</v>
      </c>
      <c r="AB20" s="121">
        <f t="shared" si="2"/>
        <v>3.0351753124030351E-2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3222</v>
      </c>
      <c r="Z21" s="116">
        <v>3163</v>
      </c>
      <c r="AB21" s="121">
        <f t="shared" si="2"/>
        <v>8.9221742687089226E-2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2700</v>
      </c>
      <c r="Z22" s="116">
        <v>2583</v>
      </c>
      <c r="AB22" s="121">
        <f t="shared" si="2"/>
        <v>7.2861132267072859E-2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1596</v>
      </c>
      <c r="Z23" s="116">
        <v>1693</v>
      </c>
      <c r="AB23" s="121">
        <f t="shared" si="2"/>
        <v>4.7756057657047754E-2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176</v>
      </c>
      <c r="Z24" s="116">
        <v>161</v>
      </c>
      <c r="AB24" s="121">
        <f t="shared" si="2"/>
        <v>4.5414797890045416E-3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658</v>
      </c>
      <c r="Z25" s="116">
        <v>603</v>
      </c>
      <c r="AB25" s="121">
        <f t="shared" si="2"/>
        <v>1.7009393247017009E-2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585</v>
      </c>
      <c r="Z26" s="116">
        <v>578</v>
      </c>
      <c r="AB26" s="121">
        <f t="shared" si="2"/>
        <v>1.6304194522016303E-2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1910</v>
      </c>
      <c r="Z27" s="116">
        <v>1830</v>
      </c>
      <c r="AB27" s="121">
        <f t="shared" si="2"/>
        <v>5.1620546670051622E-2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2971</v>
      </c>
      <c r="Z28" s="116">
        <v>3112</v>
      </c>
      <c r="AB28" s="121">
        <f t="shared" si="2"/>
        <v>8.7783137288087787E-2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4475</v>
      </c>
      <c r="Z29" s="116">
        <v>4891</v>
      </c>
      <c r="AB29" s="121">
        <f t="shared" si="2"/>
        <v>0.13796507855913798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2491</v>
      </c>
      <c r="Z30" s="116">
        <v>2568</v>
      </c>
      <c r="AB30" s="121">
        <f t="shared" si="2"/>
        <v>7.2438013032072437E-2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2388</v>
      </c>
      <c r="Z31" s="116">
        <v>3552</v>
      </c>
      <c r="AB31" s="121">
        <f t="shared" si="2"/>
        <v>0.10019463484810019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786</v>
      </c>
      <c r="Z32" s="116">
        <v>834</v>
      </c>
      <c r="AB32" s="121">
        <f t="shared" si="2"/>
        <v>2.3525429466023526E-2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1297</v>
      </c>
      <c r="Z33" s="116">
        <v>1313</v>
      </c>
      <c r="AB33" s="121">
        <f t="shared" si="2"/>
        <v>3.7037037037037035E-2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35284</v>
      </c>
      <c r="Z34" s="124">
        <v>35451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18988</v>
      </c>
      <c r="AB37" s="136">
        <f>Z37/Z40*100</f>
        <v>80.488321817642316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4603</v>
      </c>
      <c r="AB38" s="136">
        <f>Z38/Z40*100</f>
        <v>19.511678182357677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23591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13</v>
      </c>
      <c r="X44" s="116">
        <v>18</v>
      </c>
      <c r="Y44" s="116">
        <v>21</v>
      </c>
      <c r="Z44" s="116">
        <v>23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315</v>
      </c>
      <c r="X45" s="116">
        <v>313</v>
      </c>
      <c r="Y45" s="116">
        <v>348</v>
      </c>
      <c r="Z45" s="116">
        <v>362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986</v>
      </c>
      <c r="X46" s="116">
        <v>1079</v>
      </c>
      <c r="Y46" s="116">
        <v>1102</v>
      </c>
      <c r="Z46" s="116">
        <v>921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1892</v>
      </c>
      <c r="X47" s="116">
        <v>1973</v>
      </c>
      <c r="Y47" s="116">
        <v>2015</v>
      </c>
      <c r="Z47" s="116">
        <v>1962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2864</v>
      </c>
      <c r="X48" s="116">
        <v>2824</v>
      </c>
      <c r="Y48" s="116">
        <v>2771</v>
      </c>
      <c r="Z48" s="116">
        <v>2733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Palmerston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2786</v>
      </c>
      <c r="X49" s="116">
        <v>2872</v>
      </c>
      <c r="Y49" s="116">
        <v>2962</v>
      </c>
      <c r="Z49" s="116">
        <v>2967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2137</v>
      </c>
      <c r="X50" s="116">
        <v>2312</v>
      </c>
      <c r="Y50" s="116">
        <v>2444</v>
      </c>
      <c r="Z50" s="116">
        <v>2417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1860</v>
      </c>
      <c r="X51" s="116">
        <v>1885</v>
      </c>
      <c r="Y51" s="116">
        <v>2007</v>
      </c>
      <c r="Z51" s="116">
        <v>2018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1657</v>
      </c>
      <c r="X52" s="116">
        <v>1777</v>
      </c>
      <c r="Y52" s="116">
        <v>1758</v>
      </c>
      <c r="Z52" s="116">
        <v>1817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1269</v>
      </c>
      <c r="X53" s="116">
        <v>1346</v>
      </c>
      <c r="Y53" s="116">
        <v>1431</v>
      </c>
      <c r="Z53" s="116">
        <v>1468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944</v>
      </c>
      <c r="X54" s="116">
        <v>1002</v>
      </c>
      <c r="Y54" s="116">
        <v>999</v>
      </c>
      <c r="Z54" s="116">
        <v>1038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534</v>
      </c>
      <c r="X55" s="116">
        <v>625</v>
      </c>
      <c r="Y55" s="116">
        <v>724</v>
      </c>
      <c r="Z55" s="116">
        <v>715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193</v>
      </c>
      <c r="X56" s="116">
        <v>227</v>
      </c>
      <c r="Y56" s="116">
        <v>250</v>
      </c>
      <c r="Z56" s="116">
        <v>281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52</v>
      </c>
      <c r="X57" s="116">
        <v>59</v>
      </c>
      <c r="Y57" s="116">
        <v>69</v>
      </c>
      <c r="Z57" s="116">
        <v>88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7</v>
      </c>
      <c r="X58" s="116">
        <v>18</v>
      </c>
      <c r="Y58" s="116">
        <v>19</v>
      </c>
      <c r="Z58" s="116">
        <v>29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2</v>
      </c>
      <c r="X59" s="116">
        <v>4</v>
      </c>
      <c r="Y59" s="116">
        <v>2</v>
      </c>
      <c r="Z59" s="116">
        <v>4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8</v>
      </c>
      <c r="Y60" s="116">
        <v>0</v>
      </c>
      <c r="Z60" s="116">
        <v>6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17502</v>
      </c>
      <c r="X61" s="116">
        <v>18338</v>
      </c>
      <c r="Y61" s="116">
        <v>18938</v>
      </c>
      <c r="Z61" s="116">
        <v>18851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28</v>
      </c>
      <c r="X63" s="116">
        <v>37</v>
      </c>
      <c r="Y63" s="116">
        <v>44</v>
      </c>
      <c r="Z63" s="116">
        <v>55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Palmerston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413</v>
      </c>
      <c r="X64" s="116">
        <v>450</v>
      </c>
      <c r="Y64" s="116">
        <v>466</v>
      </c>
      <c r="Z64" s="116">
        <v>459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1124</v>
      </c>
      <c r="X65" s="116">
        <v>1141</v>
      </c>
      <c r="Y65" s="116">
        <v>1186</v>
      </c>
      <c r="Z65" s="116">
        <v>1063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1822</v>
      </c>
      <c r="X66" s="116">
        <v>1776</v>
      </c>
      <c r="Y66" s="116">
        <v>1772</v>
      </c>
      <c r="Z66" s="116">
        <v>1764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2369</v>
      </c>
      <c r="X67" s="116">
        <v>2454</v>
      </c>
      <c r="Y67" s="116">
        <v>2484</v>
      </c>
      <c r="Z67" s="116">
        <v>2572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2286</v>
      </c>
      <c r="X68" s="116">
        <v>2406</v>
      </c>
      <c r="Y68" s="116">
        <v>2427</v>
      </c>
      <c r="Z68" s="116">
        <v>2343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1758</v>
      </c>
      <c r="X69" s="116">
        <v>1895</v>
      </c>
      <c r="Y69" s="116">
        <v>2006</v>
      </c>
      <c r="Z69" s="116">
        <v>2131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1630</v>
      </c>
      <c r="X70" s="116">
        <v>1663</v>
      </c>
      <c r="Y70" s="116">
        <v>1658</v>
      </c>
      <c r="Z70" s="116">
        <v>1730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1336</v>
      </c>
      <c r="X71" s="116">
        <v>1400</v>
      </c>
      <c r="Y71" s="116">
        <v>1484</v>
      </c>
      <c r="Z71" s="116">
        <v>1525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1092</v>
      </c>
      <c r="X72" s="116">
        <v>1129</v>
      </c>
      <c r="Y72" s="116">
        <v>1177</v>
      </c>
      <c r="Z72" s="116">
        <v>1171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777</v>
      </c>
      <c r="X73" s="116">
        <v>872</v>
      </c>
      <c r="Y73" s="116">
        <v>905</v>
      </c>
      <c r="Z73" s="116">
        <v>971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382</v>
      </c>
      <c r="X74" s="116">
        <v>444</v>
      </c>
      <c r="Y74" s="116">
        <v>450</v>
      </c>
      <c r="Z74" s="116">
        <v>498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163</v>
      </c>
      <c r="X75" s="116">
        <v>187</v>
      </c>
      <c r="Y75" s="116">
        <v>206</v>
      </c>
      <c r="Z75" s="116">
        <v>208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36</v>
      </c>
      <c r="X76" s="116">
        <v>47</v>
      </c>
      <c r="Y76" s="116">
        <v>56</v>
      </c>
      <c r="Z76" s="116">
        <v>67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10</v>
      </c>
      <c r="X77" s="116">
        <v>13</v>
      </c>
      <c r="Y77" s="116">
        <v>11</v>
      </c>
      <c r="Z77" s="116">
        <v>16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7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4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15232</v>
      </c>
      <c r="X80" s="116">
        <v>15918</v>
      </c>
      <c r="Y80" s="116">
        <v>16346</v>
      </c>
      <c r="Z80" s="116">
        <v>16596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Palmerston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1310</v>
      </c>
      <c r="X83" s="116">
        <v>1377</v>
      </c>
      <c r="Y83" s="116">
        <v>1395</v>
      </c>
      <c r="Z83" s="116">
        <v>1449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957</v>
      </c>
      <c r="X84" s="116">
        <v>1015</v>
      </c>
      <c r="Y84" s="116">
        <v>1016</v>
      </c>
      <c r="Z84" s="116">
        <v>1033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35,447</v>
      </c>
      <c r="D85" s="100">
        <f t="shared" ref="D85:D90" si="4">AD4</f>
        <v>4.6196576351886787E-3</v>
      </c>
      <c r="E85" s="101">
        <f t="shared" ref="E85:E90" si="5">AD4</f>
        <v>4.6196576351886787E-3</v>
      </c>
      <c r="F85" s="100">
        <f t="shared" ref="F85:F90" si="6">AF4</f>
        <v>6.8517513715560474E-2</v>
      </c>
      <c r="G85" s="101">
        <f t="shared" ref="G85:G90" si="7">AF4</f>
        <v>6.8517513715560474E-2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3075</v>
      </c>
      <c r="X85" s="116">
        <v>3146</v>
      </c>
      <c r="Y85" s="116">
        <v>3180</v>
      </c>
      <c r="Z85" s="116">
        <v>3085</v>
      </c>
    </row>
    <row r="86" spans="1:30" ht="15" customHeight="1" x14ac:dyDescent="0.25">
      <c r="A86" s="102" t="s">
        <v>4</v>
      </c>
      <c r="B86" s="51"/>
      <c r="C86" s="62" t="str">
        <f t="shared" si="3"/>
        <v>18,852</v>
      </c>
      <c r="D86" s="100">
        <f t="shared" si="4"/>
        <v>-4.5411342274791489E-3</v>
      </c>
      <c r="E86" s="101">
        <f t="shared" si="5"/>
        <v>-4.5411342274791489E-3</v>
      </c>
      <c r="F86" s="100">
        <f t="shared" si="6"/>
        <v>4.3218416247025715E-2</v>
      </c>
      <c r="G86" s="101">
        <f t="shared" si="7"/>
        <v>4.3218416247025715E-2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1462</v>
      </c>
      <c r="X86" s="116">
        <v>1595</v>
      </c>
      <c r="Y86" s="116">
        <v>1639</v>
      </c>
      <c r="Z86" s="116">
        <v>1691</v>
      </c>
    </row>
    <row r="87" spans="1:30" ht="15" customHeight="1" x14ac:dyDescent="0.25">
      <c r="A87" s="102" t="s">
        <v>5</v>
      </c>
      <c r="B87" s="51"/>
      <c r="C87" s="62" t="str">
        <f t="shared" si="3"/>
        <v>16,600</v>
      </c>
      <c r="D87" s="100">
        <f t="shared" si="4"/>
        <v>1.553896977853908E-2</v>
      </c>
      <c r="E87" s="101">
        <f t="shared" si="5"/>
        <v>1.553896977853908E-2</v>
      </c>
      <c r="F87" s="100">
        <f t="shared" si="6"/>
        <v>9.9192159978810812E-2</v>
      </c>
      <c r="G87" s="101">
        <f t="shared" si="7"/>
        <v>9.9192159978810812E-2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499</v>
      </c>
      <c r="X87" s="116">
        <v>567</v>
      </c>
      <c r="Y87" s="116">
        <v>616</v>
      </c>
      <c r="Z87" s="116">
        <v>638</v>
      </c>
    </row>
    <row r="88" spans="1:30" ht="15" customHeight="1" x14ac:dyDescent="0.25">
      <c r="A88" s="51" t="s">
        <v>6</v>
      </c>
      <c r="B88" s="51"/>
      <c r="C88" s="62" t="str">
        <f t="shared" si="3"/>
        <v>23,588</v>
      </c>
      <c r="D88" s="100">
        <f t="shared" si="4"/>
        <v>1.8262900828200923E-3</v>
      </c>
      <c r="E88" s="101">
        <f t="shared" si="5"/>
        <v>1.8262900828200923E-3</v>
      </c>
      <c r="F88" s="100">
        <f t="shared" si="6"/>
        <v>7.5751356774752532E-2</v>
      </c>
      <c r="G88" s="101">
        <f t="shared" si="7"/>
        <v>7.5751356774752532E-2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371</v>
      </c>
      <c r="X88" s="116">
        <v>421</v>
      </c>
      <c r="Y88" s="116">
        <v>454</v>
      </c>
      <c r="Z88" s="116">
        <v>480</v>
      </c>
    </row>
    <row r="89" spans="1:30" ht="15" customHeight="1" x14ac:dyDescent="0.25">
      <c r="A89" s="51" t="s">
        <v>102</v>
      </c>
      <c r="B89" s="51"/>
      <c r="C89" s="62" t="str">
        <f t="shared" si="3"/>
        <v>$56,464</v>
      </c>
      <c r="D89" s="100">
        <f t="shared" si="4"/>
        <v>-4.8800398439655668E-3</v>
      </c>
      <c r="E89" s="101">
        <f t="shared" si="5"/>
        <v>-4.8800398439655668E-3</v>
      </c>
      <c r="F89" s="100">
        <f t="shared" si="6"/>
        <v>9.4472254004576151E-3</v>
      </c>
      <c r="G89" s="101">
        <f t="shared" si="7"/>
        <v>9.4472254004576151E-3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1254</v>
      </c>
      <c r="X89" s="116">
        <v>1285</v>
      </c>
      <c r="Y89" s="116">
        <v>1322</v>
      </c>
      <c r="Z89" s="116">
        <v>1324</v>
      </c>
    </row>
    <row r="90" spans="1:30" ht="15" customHeight="1" x14ac:dyDescent="0.25">
      <c r="A90" s="51" t="s">
        <v>7</v>
      </c>
      <c r="B90" s="51"/>
      <c r="C90" s="62" t="str">
        <f t="shared" si="3"/>
        <v>$1,678.9 mil</v>
      </c>
      <c r="D90" s="100">
        <f t="shared" si="4"/>
        <v>-2.8543070343104771E-2</v>
      </c>
      <c r="E90" s="101">
        <f t="shared" si="5"/>
        <v>-2.8543070343104771E-2</v>
      </c>
      <c r="F90" s="100">
        <f t="shared" si="6"/>
        <v>0.10453046118134868</v>
      </c>
      <c r="G90" s="101">
        <f t="shared" si="7"/>
        <v>0.10453046118134868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1238</v>
      </c>
      <c r="X90" s="116">
        <v>1306</v>
      </c>
      <c r="Y90" s="116">
        <v>1385</v>
      </c>
      <c r="Z90" s="116">
        <v>1260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11829</v>
      </c>
      <c r="X91" s="116">
        <v>12377</v>
      </c>
      <c r="Y91" s="116">
        <v>12511</v>
      </c>
      <c r="Z91" s="116">
        <v>12397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986</v>
      </c>
      <c r="X93" s="116">
        <v>1079</v>
      </c>
      <c r="Y93" s="116">
        <v>1157</v>
      </c>
      <c r="Z93" s="116">
        <v>1220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1593</v>
      </c>
      <c r="X94" s="116">
        <v>1665</v>
      </c>
      <c r="Y94" s="116">
        <v>1718</v>
      </c>
      <c r="Z94" s="116">
        <v>1814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399</v>
      </c>
      <c r="X95" s="116">
        <v>381</v>
      </c>
      <c r="Y95" s="116">
        <v>410</v>
      </c>
      <c r="Z95" s="116">
        <v>434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1550</v>
      </c>
      <c r="X96" s="116">
        <v>1704</v>
      </c>
      <c r="Y96" s="116">
        <v>1834</v>
      </c>
      <c r="Z96" s="116">
        <v>1958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2424</v>
      </c>
      <c r="X97" s="116">
        <v>2583</v>
      </c>
      <c r="Y97" s="116">
        <v>2674</v>
      </c>
      <c r="Z97" s="116">
        <v>2699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930</v>
      </c>
      <c r="X98" s="116">
        <v>1000</v>
      </c>
      <c r="Y98" s="116">
        <v>1122</v>
      </c>
      <c r="Z98" s="116">
        <v>1117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141</v>
      </c>
      <c r="X99" s="116">
        <v>159</v>
      </c>
      <c r="Y99" s="116">
        <v>166</v>
      </c>
      <c r="Z99" s="116">
        <v>175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617</v>
      </c>
      <c r="X100" s="116">
        <v>677</v>
      </c>
      <c r="Y100" s="116">
        <v>740</v>
      </c>
      <c r="Z100" s="116">
        <v>700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10190</v>
      </c>
      <c r="X101" s="116">
        <v>10631</v>
      </c>
      <c r="Y101" s="116">
        <v>11034</v>
      </c>
      <c r="Z101" s="116">
        <v>11193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23470</v>
      </c>
      <c r="X104" s="116">
        <v>24928</v>
      </c>
      <c r="Y104" s="116">
        <v>25913</v>
      </c>
      <c r="Z104" s="116">
        <v>25578</v>
      </c>
      <c r="AB104" s="113" t="str">
        <f>TEXT(Z104,"###,###")</f>
        <v>25,578</v>
      </c>
      <c r="AD104" s="134">
        <f>Z104/($Z$4)*100</f>
        <v>72.158433717945101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7561</v>
      </c>
      <c r="X105" s="116">
        <v>7238</v>
      </c>
      <c r="Y105" s="116">
        <v>7055</v>
      </c>
      <c r="Z105" s="116">
        <v>8392</v>
      </c>
      <c r="AB105" s="113" t="str">
        <f>TEXT(Z105,"###,###")</f>
        <v>8,392</v>
      </c>
      <c r="AD105" s="134">
        <f>Z105/($Z$4)*100</f>
        <v>23.674782069004429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31031</v>
      </c>
      <c r="X106" s="124">
        <v>32166</v>
      </c>
      <c r="Y106" s="124">
        <v>32968</v>
      </c>
      <c r="Z106" s="124">
        <v>33970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2802</v>
      </c>
      <c r="X108" s="116">
        <v>2869</v>
      </c>
      <c r="Y108" s="116">
        <v>3354</v>
      </c>
      <c r="Z108" s="116">
        <v>2868</v>
      </c>
      <c r="AB108" s="113" t="str">
        <f>TEXT(Z108,"###,###")</f>
        <v>2,868</v>
      </c>
      <c r="AD108" s="134">
        <f>Z108/($Z$4)*100</f>
        <v>8.0909526899314468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3885</v>
      </c>
      <c r="X109" s="116">
        <v>4287</v>
      </c>
      <c r="Y109" s="116">
        <v>4317</v>
      </c>
      <c r="Z109" s="116">
        <v>4314</v>
      </c>
      <c r="AB109" s="113" t="str">
        <f>TEXT(Z109,"###,###")</f>
        <v>4,314</v>
      </c>
      <c r="AD109" s="134">
        <f>Z109/($Z$4)*100</f>
        <v>12.170282393432448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8009</v>
      </c>
      <c r="X110" s="116">
        <v>8364</v>
      </c>
      <c r="Y110" s="116">
        <v>8720</v>
      </c>
      <c r="Z110" s="116">
        <v>8465</v>
      </c>
      <c r="AB110" s="113" t="str">
        <f>TEXT(Z110,"###,###")</f>
        <v>8,465</v>
      </c>
      <c r="AD110" s="134">
        <f>Z110/($Z$4)*100</f>
        <v>23.880723333427369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16344</v>
      </c>
      <c r="X111" s="116">
        <v>16646</v>
      </c>
      <c r="Y111" s="116">
        <v>16578</v>
      </c>
      <c r="Z111" s="116">
        <v>18317</v>
      </c>
      <c r="AB111" s="113" t="str">
        <f>TEXT(Z111,"###,###")</f>
        <v>18,317</v>
      </c>
      <c r="AD111" s="134">
        <f>Z111/($Z$4)*100</f>
        <v>51.674330690890628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32734</v>
      </c>
      <c r="X112" s="116">
        <v>34256</v>
      </c>
      <c r="Y112" s="116">
        <v>35284</v>
      </c>
      <c r="Z112" s="116">
        <v>35445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33.6</v>
      </c>
      <c r="W118" s="135">
        <v>34.94</v>
      </c>
      <c r="X118" s="135">
        <v>37.11</v>
      </c>
      <c r="Y118" s="135">
        <v>37.32</v>
      </c>
      <c r="Z118" s="135">
        <v>37.619999999999997</v>
      </c>
      <c r="AB118" s="113" t="str">
        <f>TEXT(Z118,"##.0")</f>
        <v>37.6</v>
      </c>
    </row>
    <row r="120" spans="19:32" x14ac:dyDescent="0.25">
      <c r="S120" s="105" t="s">
        <v>104</v>
      </c>
      <c r="T120" s="116"/>
      <c r="U120" s="116"/>
      <c r="V120" s="116">
        <v>20358</v>
      </c>
      <c r="W120" s="116">
        <v>20383</v>
      </c>
      <c r="X120" s="116">
        <v>21377</v>
      </c>
      <c r="Y120" s="116">
        <v>21866</v>
      </c>
      <c r="Z120" s="116">
        <v>21798</v>
      </c>
      <c r="AB120" s="113" t="str">
        <f>TEXT(Z120,"###,###")</f>
        <v>21,798</v>
      </c>
    </row>
    <row r="121" spans="19:32" x14ac:dyDescent="0.25">
      <c r="S121" s="105" t="s">
        <v>105</v>
      </c>
      <c r="T121" s="116"/>
      <c r="U121" s="116"/>
      <c r="V121" s="116">
        <v>566</v>
      </c>
      <c r="W121" s="116">
        <v>605</v>
      </c>
      <c r="X121" s="116">
        <v>638</v>
      </c>
      <c r="Y121" s="116">
        <v>638</v>
      </c>
      <c r="Z121" s="116">
        <v>666</v>
      </c>
      <c r="AB121" s="113" t="str">
        <f>TEXT(Z121,"###,###")</f>
        <v>666</v>
      </c>
    </row>
    <row r="122" spans="19:32" x14ac:dyDescent="0.25">
      <c r="S122" s="105" t="s">
        <v>106</v>
      </c>
      <c r="T122" s="116"/>
      <c r="U122" s="116"/>
      <c r="V122" s="116">
        <v>1005</v>
      </c>
      <c r="W122" s="116">
        <v>1034</v>
      </c>
      <c r="X122" s="116">
        <v>993</v>
      </c>
      <c r="Y122" s="116">
        <v>1040</v>
      </c>
      <c r="Z122" s="116">
        <v>1130</v>
      </c>
      <c r="AB122" s="113" t="str">
        <f>TEXT(Z122,"###,###")</f>
        <v>1,130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21363</v>
      </c>
      <c r="W124" s="116">
        <v>21417</v>
      </c>
      <c r="X124" s="116">
        <v>22370</v>
      </c>
      <c r="Y124" s="116">
        <v>22906</v>
      </c>
      <c r="Z124" s="116">
        <v>22928</v>
      </c>
      <c r="AB124" s="113" t="str">
        <f>TEXT(Z124,"###,###")</f>
        <v>22,928</v>
      </c>
      <c r="AD124" s="131">
        <f>Z124/$Z$7*100</f>
        <v>97.201967101916225</v>
      </c>
    </row>
    <row r="125" spans="19:32" x14ac:dyDescent="0.25">
      <c r="S125" s="105" t="s">
        <v>108</v>
      </c>
      <c r="T125" s="116"/>
      <c r="U125" s="116"/>
      <c r="V125" s="116">
        <v>1571</v>
      </c>
      <c r="W125" s="116">
        <v>1639</v>
      </c>
      <c r="X125" s="116">
        <v>1631</v>
      </c>
      <c r="Y125" s="116">
        <v>1678</v>
      </c>
      <c r="Z125" s="116">
        <v>1796</v>
      </c>
      <c r="AB125" s="113" t="str">
        <f>TEXT(Z125,"###,###")</f>
        <v>1,796</v>
      </c>
      <c r="AD125" s="131">
        <f>Z125/$Z$7*100</f>
        <v>7.6140410378158387</v>
      </c>
    </row>
    <row r="127" spans="19:32" x14ac:dyDescent="0.25">
      <c r="S127" s="105" t="s">
        <v>109</v>
      </c>
      <c r="T127" s="116"/>
      <c r="U127" s="116"/>
      <c r="V127" s="116">
        <v>12018</v>
      </c>
      <c r="W127" s="116">
        <v>11829</v>
      </c>
      <c r="X127" s="116">
        <v>12377</v>
      </c>
      <c r="Y127" s="116">
        <v>12511</v>
      </c>
      <c r="Z127" s="116">
        <v>12393</v>
      </c>
      <c r="AB127" s="113" t="str">
        <f>TEXT(Z127,"###,###")</f>
        <v>12,393</v>
      </c>
      <c r="AD127" s="131">
        <f>Z127/$Z$7*100</f>
        <v>52.539426827200273</v>
      </c>
    </row>
    <row r="128" spans="19:32" x14ac:dyDescent="0.25">
      <c r="S128" s="105" t="s">
        <v>110</v>
      </c>
      <c r="T128" s="116"/>
      <c r="U128" s="116"/>
      <c r="V128" s="116">
        <v>9911</v>
      </c>
      <c r="W128" s="116">
        <v>10190</v>
      </c>
      <c r="X128" s="116">
        <v>10631</v>
      </c>
      <c r="Y128" s="116">
        <v>11034</v>
      </c>
      <c r="Z128" s="116">
        <v>11196</v>
      </c>
      <c r="AB128" s="113" t="str">
        <f>TEXT(Z128,"###,###")</f>
        <v>11,196</v>
      </c>
      <c r="AD128" s="131">
        <f>Z128/$Z$7*100</f>
        <v>47.464812616584709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A7F3281-E36D-4F10-9BFA-67B2895E70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B85AA2B2-AD49-4003-85D6-D13668B3562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32ED2EA0-528D-4F0A-BD46-088807AC890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CF6CA091-AC4E-48DE-93A8-9DB31EBD3FE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29AF-E8D6-43C5-B79C-C27F36FF7B2A}">
  <sheetPr codeName="Sheet76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Roper Gulf</v>
      </c>
      <c r="T1" s="103"/>
      <c r="U1" s="103"/>
      <c r="V1" s="103"/>
      <c r="W1" s="103"/>
      <c r="X1" s="103"/>
      <c r="Y1" s="104" t="str">
        <f>Y3</f>
        <v>13.12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123</v>
      </c>
      <c r="Y3" s="109" t="s">
        <v>152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13.12 Roper Gulf,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712</v>
      </c>
      <c r="W4" s="112">
        <v>816</v>
      </c>
      <c r="X4" s="112">
        <v>995</v>
      </c>
      <c r="Y4" s="112">
        <v>1639</v>
      </c>
      <c r="Z4" s="112">
        <v>1261</v>
      </c>
      <c r="AB4" s="113" t="str">
        <f>TEXT(Z4,"###,###")</f>
        <v>1,261</v>
      </c>
      <c r="AD4" s="114">
        <f>Z4/Y4-1</f>
        <v>-0.23062843197071381</v>
      </c>
      <c r="AF4" s="114">
        <f>Z4/V4-1</f>
        <v>0.77106741573033699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330</v>
      </c>
      <c r="W5" s="112">
        <v>388</v>
      </c>
      <c r="X5" s="112">
        <v>499</v>
      </c>
      <c r="Y5" s="112">
        <v>862</v>
      </c>
      <c r="Z5" s="112">
        <v>644</v>
      </c>
      <c r="AB5" s="113" t="str">
        <f>TEXT(Z5,"###,###")</f>
        <v>644</v>
      </c>
      <c r="AD5" s="114">
        <f t="shared" ref="AD5:AD9" si="0">Z5/Y5-1</f>
        <v>-0.25290023201856149</v>
      </c>
      <c r="AF5" s="114">
        <f t="shared" ref="AF5:AF9" si="1">Z5/V5-1</f>
        <v>0.95151515151515142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388</v>
      </c>
      <c r="W6" s="112">
        <v>424</v>
      </c>
      <c r="X6" s="112">
        <v>496</v>
      </c>
      <c r="Y6" s="112">
        <v>775</v>
      </c>
      <c r="Z6" s="112">
        <v>617</v>
      </c>
      <c r="AB6" s="113" t="str">
        <f>TEXT(Z6,"###,###")</f>
        <v>617</v>
      </c>
      <c r="AD6" s="114">
        <f t="shared" si="0"/>
        <v>-0.20387096774193547</v>
      </c>
      <c r="AF6" s="114">
        <f t="shared" si="1"/>
        <v>0.59020618556701021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492</v>
      </c>
      <c r="W7" s="112">
        <v>567</v>
      </c>
      <c r="X7" s="112">
        <v>639</v>
      </c>
      <c r="Y7" s="112">
        <v>1099</v>
      </c>
      <c r="Z7" s="112">
        <v>865</v>
      </c>
      <c r="AB7" s="113" t="str">
        <f>TEXT(Z7,"###,###")</f>
        <v>865</v>
      </c>
      <c r="AD7" s="114">
        <f t="shared" si="0"/>
        <v>-0.21292083712465881</v>
      </c>
      <c r="AF7" s="114">
        <f t="shared" si="1"/>
        <v>0.75813008130081294</v>
      </c>
    </row>
    <row r="8" spans="1:32" ht="17.25" customHeight="1" x14ac:dyDescent="0.25">
      <c r="A8" s="68" t="s">
        <v>13</v>
      </c>
      <c r="B8" s="69"/>
      <c r="C8" s="31"/>
      <c r="D8" s="70" t="str">
        <f>AB4</f>
        <v>1,261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865</v>
      </c>
      <c r="P8" s="71"/>
      <c r="S8" s="111" t="s">
        <v>87</v>
      </c>
      <c r="T8" s="112"/>
      <c r="U8" s="112"/>
      <c r="V8" s="112">
        <v>27994.31</v>
      </c>
      <c r="W8" s="112">
        <v>33597.5</v>
      </c>
      <c r="X8" s="112">
        <v>32081.75</v>
      </c>
      <c r="Y8" s="112">
        <v>29277.200000000001</v>
      </c>
      <c r="Z8" s="112">
        <v>31482</v>
      </c>
      <c r="AB8" s="113" t="str">
        <f>TEXT(Z8,"$###,###")</f>
        <v>$31,482</v>
      </c>
      <c r="AD8" s="114">
        <f t="shared" si="0"/>
        <v>7.5307748008689224E-2</v>
      </c>
      <c r="AF8" s="114">
        <f t="shared" si="1"/>
        <v>0.12458567473175797</v>
      </c>
    </row>
    <row r="9" spans="1:32" x14ac:dyDescent="0.25">
      <c r="A9" s="32" t="s">
        <v>15</v>
      </c>
      <c r="B9" s="75"/>
      <c r="C9" s="76"/>
      <c r="D9" s="77">
        <f>AD104</f>
        <v>53.766851704996036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50.289017341040463</v>
      </c>
      <c r="P9" s="78" t="s">
        <v>88</v>
      </c>
      <c r="S9" s="111" t="s">
        <v>7</v>
      </c>
      <c r="T9" s="112"/>
      <c r="U9" s="112"/>
      <c r="V9" s="112">
        <v>18388449</v>
      </c>
      <c r="W9" s="112">
        <v>22959385</v>
      </c>
      <c r="X9" s="112">
        <v>26023361</v>
      </c>
      <c r="Y9" s="112">
        <v>41444529</v>
      </c>
      <c r="Z9" s="112">
        <v>37355856</v>
      </c>
      <c r="AB9" s="113" t="str">
        <f>TEXT(Z9/1000000,"$#,###.0")&amp;" mil"</f>
        <v>$37.4 mil</v>
      </c>
      <c r="AD9" s="114">
        <f t="shared" si="0"/>
        <v>-9.8654107035454519E-2</v>
      </c>
      <c r="AF9" s="114">
        <f t="shared" si="1"/>
        <v>1.0314848740097657</v>
      </c>
    </row>
    <row r="10" spans="1:32" x14ac:dyDescent="0.25">
      <c r="A10" s="32" t="s">
        <v>18</v>
      </c>
      <c r="B10" s="75"/>
      <c r="C10" s="76"/>
      <c r="D10" s="77">
        <f>AD105</f>
        <v>42.585249801744645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49.479768786127167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97.919075144508668</v>
      </c>
      <c r="P11" s="78" t="s">
        <v>88</v>
      </c>
      <c r="S11" s="111" t="s">
        <v>30</v>
      </c>
      <c r="T11" s="116"/>
      <c r="U11" s="116"/>
      <c r="V11" s="116">
        <v>682</v>
      </c>
      <c r="W11" s="116">
        <v>774</v>
      </c>
      <c r="X11" s="116">
        <v>948</v>
      </c>
      <c r="Y11" s="116">
        <v>1546</v>
      </c>
      <c r="Z11" s="116">
        <v>1215</v>
      </c>
    </row>
    <row r="12" spans="1:32" ht="28.5" customHeight="1" x14ac:dyDescent="0.25">
      <c r="A12" s="32" t="s">
        <v>20</v>
      </c>
      <c r="B12" s="76"/>
      <c r="C12" s="76"/>
      <c r="D12" s="77">
        <f>AD108</f>
        <v>5.5511498810467881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5.895953757225433</v>
      </c>
      <c r="P12" s="78" t="s">
        <v>88</v>
      </c>
      <c r="S12" s="111" t="s">
        <v>31</v>
      </c>
      <c r="T12" s="116"/>
      <c r="U12" s="116"/>
      <c r="V12" s="116">
        <v>33</v>
      </c>
      <c r="W12" s="116">
        <v>35</v>
      </c>
      <c r="X12" s="116">
        <v>47</v>
      </c>
      <c r="Y12" s="116">
        <v>88</v>
      </c>
      <c r="Z12" s="116">
        <v>46</v>
      </c>
    </row>
    <row r="13" spans="1:32" ht="15" customHeight="1" x14ac:dyDescent="0.25">
      <c r="A13" s="32" t="s">
        <v>21</v>
      </c>
      <c r="B13" s="76"/>
      <c r="C13" s="76"/>
      <c r="D13" s="77">
        <f>AD109</f>
        <v>15.067406819984139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39.6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39.333862014274388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22.041763341067284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36.241078509119745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77.958236658932705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213</v>
      </c>
      <c r="Z15" s="116">
        <v>104</v>
      </c>
      <c r="AB15" s="121">
        <f t="shared" ref="AB15:AB34" si="2">IF(Z15="np",0,Z15/$Z$34)</f>
        <v>8.2343626286619162E-2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41</v>
      </c>
      <c r="Z16" s="116">
        <v>21</v>
      </c>
      <c r="AB16" s="121">
        <f t="shared" si="2"/>
        <v>1.66270783847981E-2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26</v>
      </c>
      <c r="Z17" s="116">
        <v>15</v>
      </c>
      <c r="AB17" s="121">
        <f t="shared" si="2"/>
        <v>1.1876484560570071E-2</v>
      </c>
    </row>
    <row r="18" spans="1:28" x14ac:dyDescent="0.25">
      <c r="A18" s="67" t="str">
        <f>$S$1&amp;" ("&amp;$V$2&amp;" to "&amp;$Z$2&amp;")"</f>
        <v>Roper Gulf (2014-15 to 2018-19)</v>
      </c>
      <c r="B18" s="67"/>
      <c r="C18" s="67"/>
      <c r="D18" s="67"/>
      <c r="E18" s="67"/>
      <c r="F18" s="67"/>
      <c r="G18" s="67" t="str">
        <f>$S$1&amp;" ("&amp;$V$2&amp;" to "&amp;$Z$2&amp;")"</f>
        <v>Roper Gulf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67</v>
      </c>
      <c r="Z19" s="116">
        <v>54</v>
      </c>
      <c r="AB19" s="121">
        <f t="shared" si="2"/>
        <v>4.2755344418052253E-2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9</v>
      </c>
      <c r="Z20" s="116">
        <v>7</v>
      </c>
      <c r="AB20" s="121">
        <f t="shared" si="2"/>
        <v>5.5423594615993665E-3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143</v>
      </c>
      <c r="Z21" s="116">
        <v>126</v>
      </c>
      <c r="AB21" s="121">
        <f t="shared" si="2"/>
        <v>9.9762470308788598E-2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118</v>
      </c>
      <c r="Z22" s="116">
        <v>72</v>
      </c>
      <c r="AB22" s="121">
        <f t="shared" si="2"/>
        <v>5.7007125890736345E-2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40</v>
      </c>
      <c r="Z23" s="116">
        <v>26</v>
      </c>
      <c r="AB23" s="121">
        <f t="shared" si="2"/>
        <v>2.0585906571654791E-2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>
        <f t="shared" si="2"/>
        <v>0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6</v>
      </c>
      <c r="Z25" s="116">
        <v>8</v>
      </c>
      <c r="AB25" s="121">
        <f t="shared" si="2"/>
        <v>6.3341250989707044E-3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2</v>
      </c>
      <c r="Z26" s="116">
        <v>9</v>
      </c>
      <c r="AB26" s="121">
        <f t="shared" si="2"/>
        <v>7.1258907363420431E-3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21</v>
      </c>
      <c r="Z27" s="116">
        <v>19</v>
      </c>
      <c r="AB27" s="121">
        <f t="shared" si="2"/>
        <v>1.5043547110055424E-2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88</v>
      </c>
      <c r="Z28" s="116">
        <v>48</v>
      </c>
      <c r="AB28" s="121">
        <f t="shared" si="2"/>
        <v>3.800475059382423E-2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329</v>
      </c>
      <c r="Z29" s="116">
        <v>245</v>
      </c>
      <c r="AB29" s="121">
        <f t="shared" si="2"/>
        <v>0.19398258115597783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163</v>
      </c>
      <c r="Z30" s="116">
        <v>190</v>
      </c>
      <c r="AB30" s="121">
        <f t="shared" si="2"/>
        <v>0.15043547110055425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69</v>
      </c>
      <c r="Z31" s="116">
        <v>78</v>
      </c>
      <c r="AB31" s="121">
        <f t="shared" si="2"/>
        <v>6.1757719714964368E-2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13</v>
      </c>
      <c r="Z32" s="116">
        <v>27</v>
      </c>
      <c r="AB32" s="121">
        <f t="shared" si="2"/>
        <v>2.1377672209026127E-2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166</v>
      </c>
      <c r="Z33" s="116">
        <v>179</v>
      </c>
      <c r="AB33" s="121">
        <f t="shared" si="2"/>
        <v>0.14172604908946951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1638</v>
      </c>
      <c r="Z34" s="124">
        <v>1263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672</v>
      </c>
      <c r="AB37" s="136">
        <f>Z37/Z40*100</f>
        <v>77.958236658932705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190</v>
      </c>
      <c r="AB38" s="136">
        <f>Z38/Z40*100</f>
        <v>22.041763341067284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862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2</v>
      </c>
      <c r="X45" s="116">
        <v>0</v>
      </c>
      <c r="Y45" s="116">
        <v>5</v>
      </c>
      <c r="Z45" s="116">
        <v>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16</v>
      </c>
      <c r="X46" s="116">
        <v>31</v>
      </c>
      <c r="Y46" s="116">
        <v>54</v>
      </c>
      <c r="Z46" s="116">
        <v>25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47</v>
      </c>
      <c r="X47" s="116">
        <v>74</v>
      </c>
      <c r="Y47" s="116">
        <v>109</v>
      </c>
      <c r="Z47" s="116">
        <v>64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73</v>
      </c>
      <c r="X48" s="116">
        <v>81</v>
      </c>
      <c r="Y48" s="116">
        <v>157</v>
      </c>
      <c r="Z48" s="116">
        <v>130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Roper Gulf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53</v>
      </c>
      <c r="X49" s="116">
        <v>57</v>
      </c>
      <c r="Y49" s="116">
        <v>109</v>
      </c>
      <c r="Z49" s="116">
        <v>94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39</v>
      </c>
      <c r="X50" s="116">
        <v>40</v>
      </c>
      <c r="Y50" s="116">
        <v>68</v>
      </c>
      <c r="Z50" s="116">
        <v>69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36</v>
      </c>
      <c r="X51" s="116">
        <v>38</v>
      </c>
      <c r="Y51" s="116">
        <v>71</v>
      </c>
      <c r="Z51" s="116">
        <v>37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43</v>
      </c>
      <c r="X52" s="116">
        <v>53</v>
      </c>
      <c r="Y52" s="116">
        <v>71</v>
      </c>
      <c r="Z52" s="116">
        <v>58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27</v>
      </c>
      <c r="X53" s="116">
        <v>40</v>
      </c>
      <c r="Y53" s="116">
        <v>75</v>
      </c>
      <c r="Z53" s="116">
        <v>55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24</v>
      </c>
      <c r="X54" s="116">
        <v>33</v>
      </c>
      <c r="Y54" s="116">
        <v>59</v>
      </c>
      <c r="Z54" s="116">
        <v>40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24</v>
      </c>
      <c r="X55" s="116">
        <v>30</v>
      </c>
      <c r="Y55" s="116">
        <v>42</v>
      </c>
      <c r="Z55" s="116">
        <v>32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5</v>
      </c>
      <c r="X56" s="116">
        <v>16</v>
      </c>
      <c r="Y56" s="116">
        <v>24</v>
      </c>
      <c r="Z56" s="116">
        <v>21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6</v>
      </c>
      <c r="Y57" s="116">
        <v>11</v>
      </c>
      <c r="Z57" s="116">
        <v>11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12</v>
      </c>
      <c r="Z58" s="116">
        <v>3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390</v>
      </c>
      <c r="X61" s="116">
        <v>499</v>
      </c>
      <c r="Y61" s="116">
        <v>864</v>
      </c>
      <c r="Z61" s="116">
        <v>642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Roper Gulf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0</v>
      </c>
      <c r="Y64" s="116">
        <v>8</v>
      </c>
      <c r="Z64" s="116">
        <v>9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18</v>
      </c>
      <c r="X65" s="116">
        <v>35</v>
      </c>
      <c r="Y65" s="116">
        <v>47</v>
      </c>
      <c r="Z65" s="116">
        <v>23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43</v>
      </c>
      <c r="X66" s="116">
        <v>61</v>
      </c>
      <c r="Y66" s="116">
        <v>87</v>
      </c>
      <c r="Z66" s="116">
        <v>75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89</v>
      </c>
      <c r="X67" s="116">
        <v>80</v>
      </c>
      <c r="Y67" s="116">
        <v>153</v>
      </c>
      <c r="Z67" s="116">
        <v>105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52</v>
      </c>
      <c r="X68" s="116">
        <v>63</v>
      </c>
      <c r="Y68" s="116">
        <v>78</v>
      </c>
      <c r="Z68" s="116">
        <v>69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28</v>
      </c>
      <c r="X69" s="116">
        <v>44</v>
      </c>
      <c r="Y69" s="116">
        <v>84</v>
      </c>
      <c r="Z69" s="116">
        <v>61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42</v>
      </c>
      <c r="X70" s="116">
        <v>34</v>
      </c>
      <c r="Y70" s="116">
        <v>56</v>
      </c>
      <c r="Z70" s="116">
        <v>48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58</v>
      </c>
      <c r="X71" s="116">
        <v>55</v>
      </c>
      <c r="Y71" s="116">
        <v>70</v>
      </c>
      <c r="Z71" s="116">
        <v>59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26</v>
      </c>
      <c r="X72" s="116">
        <v>31</v>
      </c>
      <c r="Y72" s="116">
        <v>72</v>
      </c>
      <c r="Z72" s="116">
        <v>66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40</v>
      </c>
      <c r="X73" s="116">
        <v>45</v>
      </c>
      <c r="Y73" s="116">
        <v>69</v>
      </c>
      <c r="Z73" s="116">
        <v>41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16</v>
      </c>
      <c r="X74" s="116">
        <v>23</v>
      </c>
      <c r="Y74" s="116">
        <v>32</v>
      </c>
      <c r="Z74" s="116">
        <v>39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13</v>
      </c>
      <c r="X75" s="116">
        <v>17</v>
      </c>
      <c r="Y75" s="116">
        <v>18</v>
      </c>
      <c r="Z75" s="116">
        <v>8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4</v>
      </c>
      <c r="Y76" s="116">
        <v>8</v>
      </c>
      <c r="Z76" s="116">
        <v>10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1</v>
      </c>
      <c r="Z77" s="116">
        <v>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4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419</v>
      </c>
      <c r="X80" s="116">
        <v>496</v>
      </c>
      <c r="Y80" s="116">
        <v>774</v>
      </c>
      <c r="Z80" s="116">
        <v>614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Roper Gulf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17</v>
      </c>
      <c r="X83" s="116">
        <v>26</v>
      </c>
      <c r="Y83" s="116">
        <v>36</v>
      </c>
      <c r="Z83" s="116">
        <v>30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41</v>
      </c>
      <c r="X84" s="116">
        <v>36</v>
      </c>
      <c r="Y84" s="116">
        <v>54</v>
      </c>
      <c r="Z84" s="116">
        <v>45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1,261</v>
      </c>
      <c r="D85" s="100">
        <f t="shared" ref="D85:D90" si="4">AD4</f>
        <v>-0.23062843197071381</v>
      </c>
      <c r="E85" s="101">
        <f t="shared" ref="E85:E90" si="5">AD4</f>
        <v>-0.23062843197071381</v>
      </c>
      <c r="F85" s="100">
        <f t="shared" ref="F85:F90" si="6">AF4</f>
        <v>0.77106741573033699</v>
      </c>
      <c r="G85" s="101">
        <f t="shared" ref="G85:G90" si="7">AF4</f>
        <v>0.77106741573033699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27</v>
      </c>
      <c r="X85" s="116">
        <v>34</v>
      </c>
      <c r="Y85" s="116">
        <v>61</v>
      </c>
      <c r="Z85" s="116">
        <v>51</v>
      </c>
    </row>
    <row r="86" spans="1:30" ht="15" customHeight="1" x14ac:dyDescent="0.25">
      <c r="A86" s="102" t="s">
        <v>4</v>
      </c>
      <c r="B86" s="51"/>
      <c r="C86" s="62" t="str">
        <f t="shared" si="3"/>
        <v>644</v>
      </c>
      <c r="D86" s="100">
        <f t="shared" si="4"/>
        <v>-0.25290023201856149</v>
      </c>
      <c r="E86" s="101">
        <f t="shared" si="5"/>
        <v>-0.25290023201856149</v>
      </c>
      <c r="F86" s="100">
        <f t="shared" si="6"/>
        <v>0.95151515151515142</v>
      </c>
      <c r="G86" s="101">
        <f t="shared" si="7"/>
        <v>0.95151515151515142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62</v>
      </c>
      <c r="X86" s="116">
        <v>54</v>
      </c>
      <c r="Y86" s="116">
        <v>87</v>
      </c>
      <c r="Z86" s="116">
        <v>93</v>
      </c>
    </row>
    <row r="87" spans="1:30" ht="15" customHeight="1" x14ac:dyDescent="0.25">
      <c r="A87" s="102" t="s">
        <v>5</v>
      </c>
      <c r="B87" s="51"/>
      <c r="C87" s="62" t="str">
        <f t="shared" si="3"/>
        <v>617</v>
      </c>
      <c r="D87" s="100">
        <f t="shared" si="4"/>
        <v>-0.20387096774193547</v>
      </c>
      <c r="E87" s="101">
        <f t="shared" si="5"/>
        <v>-0.20387096774193547</v>
      </c>
      <c r="F87" s="100">
        <f t="shared" si="6"/>
        <v>0.59020618556701021</v>
      </c>
      <c r="G87" s="101">
        <f t="shared" si="7"/>
        <v>0.59020618556701021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9</v>
      </c>
      <c r="X87" s="116">
        <v>6</v>
      </c>
      <c r="Y87" s="116">
        <v>12</v>
      </c>
      <c r="Z87" s="116">
        <v>15</v>
      </c>
    </row>
    <row r="88" spans="1:30" ht="15" customHeight="1" x14ac:dyDescent="0.25">
      <c r="A88" s="51" t="s">
        <v>6</v>
      </c>
      <c r="B88" s="51"/>
      <c r="C88" s="62" t="str">
        <f t="shared" si="3"/>
        <v>865</v>
      </c>
      <c r="D88" s="100">
        <f t="shared" si="4"/>
        <v>-0.21292083712465881</v>
      </c>
      <c r="E88" s="101">
        <f t="shared" si="5"/>
        <v>-0.21292083712465881</v>
      </c>
      <c r="F88" s="100">
        <f t="shared" si="6"/>
        <v>0.75813008130081294</v>
      </c>
      <c r="G88" s="101">
        <f t="shared" si="7"/>
        <v>0.75813008130081294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8</v>
      </c>
      <c r="X88" s="116">
        <v>7</v>
      </c>
      <c r="Y88" s="116">
        <v>7</v>
      </c>
      <c r="Z88" s="116">
        <v>14</v>
      </c>
    </row>
    <row r="89" spans="1:30" ht="15" customHeight="1" x14ac:dyDescent="0.25">
      <c r="A89" s="51" t="s">
        <v>102</v>
      </c>
      <c r="B89" s="51"/>
      <c r="C89" s="62" t="str">
        <f t="shared" si="3"/>
        <v>$31,482</v>
      </c>
      <c r="D89" s="100">
        <f t="shared" si="4"/>
        <v>7.5307748008689224E-2</v>
      </c>
      <c r="E89" s="101">
        <f t="shared" si="5"/>
        <v>7.5307748008689224E-2</v>
      </c>
      <c r="F89" s="100">
        <f t="shared" si="6"/>
        <v>0.12458567473175797</v>
      </c>
      <c r="G89" s="101">
        <f t="shared" si="7"/>
        <v>0.12458567473175797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17</v>
      </c>
      <c r="X89" s="116">
        <v>19</v>
      </c>
      <c r="Y89" s="116">
        <v>45</v>
      </c>
      <c r="Z89" s="116">
        <v>38</v>
      </c>
    </row>
    <row r="90" spans="1:30" ht="15" customHeight="1" x14ac:dyDescent="0.25">
      <c r="A90" s="51" t="s">
        <v>7</v>
      </c>
      <c r="B90" s="51"/>
      <c r="C90" s="62" t="str">
        <f t="shared" si="3"/>
        <v>$37.4 mil</v>
      </c>
      <c r="D90" s="100">
        <f t="shared" si="4"/>
        <v>-9.8654107035454519E-2</v>
      </c>
      <c r="E90" s="101">
        <f t="shared" si="5"/>
        <v>-9.8654107035454519E-2</v>
      </c>
      <c r="F90" s="100">
        <f t="shared" si="6"/>
        <v>1.0314848740097657</v>
      </c>
      <c r="G90" s="101">
        <f t="shared" si="7"/>
        <v>1.0314848740097657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47</v>
      </c>
      <c r="X90" s="116">
        <v>46</v>
      </c>
      <c r="Y90" s="116">
        <v>109</v>
      </c>
      <c r="Z90" s="116">
        <v>62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274</v>
      </c>
      <c r="X91" s="116">
        <v>313</v>
      </c>
      <c r="Y91" s="116">
        <v>576</v>
      </c>
      <c r="Z91" s="116">
        <v>430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18</v>
      </c>
      <c r="X93" s="116">
        <v>20</v>
      </c>
      <c r="Y93" s="116">
        <v>38</v>
      </c>
      <c r="Z93" s="116">
        <v>22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50</v>
      </c>
      <c r="X94" s="116">
        <v>55</v>
      </c>
      <c r="Y94" s="116">
        <v>72</v>
      </c>
      <c r="Z94" s="116">
        <v>76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8</v>
      </c>
      <c r="X95" s="116">
        <v>10</v>
      </c>
      <c r="Y95" s="116">
        <v>13</v>
      </c>
      <c r="Z95" s="116">
        <v>14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96</v>
      </c>
      <c r="X96" s="116">
        <v>81</v>
      </c>
      <c r="Y96" s="116">
        <v>145</v>
      </c>
      <c r="Z96" s="116">
        <v>121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33</v>
      </c>
      <c r="X97" s="116">
        <v>37</v>
      </c>
      <c r="Y97" s="116">
        <v>54</v>
      </c>
      <c r="Z97" s="116">
        <v>52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13</v>
      </c>
      <c r="X98" s="116">
        <v>14</v>
      </c>
      <c r="Y98" s="116">
        <v>21</v>
      </c>
      <c r="Z98" s="116">
        <v>22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0</v>
      </c>
      <c r="X99" s="116">
        <v>4</v>
      </c>
      <c r="Y99" s="116">
        <v>9</v>
      </c>
      <c r="Z99" s="116">
        <v>6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27</v>
      </c>
      <c r="X100" s="116">
        <v>21</v>
      </c>
      <c r="Y100" s="116">
        <v>39</v>
      </c>
      <c r="Z100" s="116">
        <v>41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286</v>
      </c>
      <c r="X101" s="116">
        <v>326</v>
      </c>
      <c r="Y101" s="116">
        <v>520</v>
      </c>
      <c r="Z101" s="116">
        <v>427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419</v>
      </c>
      <c r="X104" s="116">
        <v>566</v>
      </c>
      <c r="Y104" s="116">
        <v>885</v>
      </c>
      <c r="Z104" s="116">
        <v>678</v>
      </c>
      <c r="AB104" s="113" t="str">
        <f>TEXT(Z104,"###,###")</f>
        <v>678</v>
      </c>
      <c r="AD104" s="134">
        <f>Z104/($Z$4)*100</f>
        <v>53.766851704996036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328</v>
      </c>
      <c r="X105" s="116">
        <v>365</v>
      </c>
      <c r="Y105" s="116">
        <v>612</v>
      </c>
      <c r="Z105" s="116">
        <v>537</v>
      </c>
      <c r="AB105" s="113" t="str">
        <f>TEXT(Z105,"###,###")</f>
        <v>537</v>
      </c>
      <c r="AD105" s="134">
        <f>Z105/($Z$4)*100</f>
        <v>42.585249801744645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747</v>
      </c>
      <c r="X106" s="124">
        <v>931</v>
      </c>
      <c r="Y106" s="124">
        <v>1497</v>
      </c>
      <c r="Z106" s="124">
        <v>1215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58</v>
      </c>
      <c r="X108" s="116">
        <v>93</v>
      </c>
      <c r="Y108" s="116">
        <v>207</v>
      </c>
      <c r="Z108" s="116">
        <v>70</v>
      </c>
      <c r="AB108" s="113" t="str">
        <f>TEXT(Z108,"###,###")</f>
        <v>70</v>
      </c>
      <c r="AD108" s="134">
        <f>Z108/($Z$4)*100</f>
        <v>5.5511498810467881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129</v>
      </c>
      <c r="X109" s="116">
        <v>145</v>
      </c>
      <c r="Y109" s="116">
        <v>254</v>
      </c>
      <c r="Z109" s="116">
        <v>190</v>
      </c>
      <c r="AB109" s="113" t="str">
        <f>TEXT(Z109,"###,###")</f>
        <v>190</v>
      </c>
      <c r="AD109" s="134">
        <f>Z109/($Z$4)*100</f>
        <v>15.067406819984139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293</v>
      </c>
      <c r="X110" s="116">
        <v>375</v>
      </c>
      <c r="Y110" s="116">
        <v>602</v>
      </c>
      <c r="Z110" s="116">
        <v>496</v>
      </c>
      <c r="AB110" s="113" t="str">
        <f>TEXT(Z110,"###,###")</f>
        <v>496</v>
      </c>
      <c r="AD110" s="134">
        <f>Z110/($Z$4)*100</f>
        <v>39.333862014274388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266</v>
      </c>
      <c r="X111" s="116">
        <v>318</v>
      </c>
      <c r="Y111" s="116">
        <v>426</v>
      </c>
      <c r="Z111" s="116">
        <v>457</v>
      </c>
      <c r="AB111" s="113" t="str">
        <f>TEXT(Z111,"###,###")</f>
        <v>457</v>
      </c>
      <c r="AD111" s="134">
        <f>Z111/($Z$4)*100</f>
        <v>36.241078509119745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811</v>
      </c>
      <c r="X112" s="116">
        <v>995</v>
      </c>
      <c r="Y112" s="116">
        <v>1637</v>
      </c>
      <c r="Z112" s="116">
        <v>1259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37.19</v>
      </c>
      <c r="W118" s="135">
        <v>37.39</v>
      </c>
      <c r="X118" s="135">
        <v>39.450000000000003</v>
      </c>
      <c r="Y118" s="135">
        <v>39.07</v>
      </c>
      <c r="Z118" s="135">
        <v>39.619999999999997</v>
      </c>
      <c r="AB118" s="113" t="str">
        <f>TEXT(Z118,"##.0")</f>
        <v>39.6</v>
      </c>
    </row>
    <row r="120" spans="19:32" x14ac:dyDescent="0.25">
      <c r="S120" s="105" t="s">
        <v>104</v>
      </c>
      <c r="T120" s="116"/>
      <c r="U120" s="116"/>
      <c r="V120" s="116">
        <v>460</v>
      </c>
      <c r="W120" s="116">
        <v>526</v>
      </c>
      <c r="X120" s="116">
        <v>592</v>
      </c>
      <c r="Y120" s="116">
        <v>1010</v>
      </c>
      <c r="Z120" s="116">
        <v>816</v>
      </c>
      <c r="AB120" s="113" t="str">
        <f>TEXT(Z120,"###,###")</f>
        <v>816</v>
      </c>
    </row>
    <row r="121" spans="19:32" x14ac:dyDescent="0.25">
      <c r="S121" s="105" t="s">
        <v>105</v>
      </c>
      <c r="T121" s="116"/>
      <c r="U121" s="116"/>
      <c r="V121" s="116">
        <v>22</v>
      </c>
      <c r="W121" s="116">
        <v>16</v>
      </c>
      <c r="X121" s="116">
        <v>18</v>
      </c>
      <c r="Y121" s="116">
        <v>38</v>
      </c>
      <c r="Z121" s="116">
        <v>20</v>
      </c>
      <c r="AB121" s="113" t="str">
        <f>TEXT(Z121,"###,###")</f>
        <v>20</v>
      </c>
    </row>
    <row r="122" spans="19:32" x14ac:dyDescent="0.25">
      <c r="S122" s="105" t="s">
        <v>106</v>
      </c>
      <c r="T122" s="116"/>
      <c r="U122" s="116"/>
      <c r="V122" s="116">
        <v>12</v>
      </c>
      <c r="W122" s="116">
        <v>20</v>
      </c>
      <c r="X122" s="116">
        <v>29</v>
      </c>
      <c r="Y122" s="116">
        <v>52</v>
      </c>
      <c r="Z122" s="116">
        <v>31</v>
      </c>
      <c r="AB122" s="113" t="str">
        <f>TEXT(Z122,"###,###")</f>
        <v>31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472</v>
      </c>
      <c r="W124" s="116">
        <v>546</v>
      </c>
      <c r="X124" s="116">
        <v>621</v>
      </c>
      <c r="Y124" s="116">
        <v>1062</v>
      </c>
      <c r="Z124" s="116">
        <v>847</v>
      </c>
      <c r="AB124" s="113" t="str">
        <f>TEXT(Z124,"###,###")</f>
        <v>847</v>
      </c>
      <c r="AD124" s="131">
        <f>Z124/$Z$7*100</f>
        <v>97.919075144508668</v>
      </c>
    </row>
    <row r="125" spans="19:32" x14ac:dyDescent="0.25">
      <c r="S125" s="105" t="s">
        <v>108</v>
      </c>
      <c r="T125" s="116"/>
      <c r="U125" s="116"/>
      <c r="V125" s="116">
        <v>34</v>
      </c>
      <c r="W125" s="116">
        <v>36</v>
      </c>
      <c r="X125" s="116">
        <v>47</v>
      </c>
      <c r="Y125" s="116">
        <v>90</v>
      </c>
      <c r="Z125" s="116">
        <v>51</v>
      </c>
      <c r="AB125" s="113" t="str">
        <f>TEXT(Z125,"###,###")</f>
        <v>51</v>
      </c>
      <c r="AD125" s="131">
        <f>Z125/$Z$7*100</f>
        <v>5.895953757225433</v>
      </c>
    </row>
    <row r="127" spans="19:32" x14ac:dyDescent="0.25">
      <c r="S127" s="105" t="s">
        <v>109</v>
      </c>
      <c r="T127" s="116"/>
      <c r="U127" s="116"/>
      <c r="V127" s="116">
        <v>224</v>
      </c>
      <c r="W127" s="116">
        <v>276</v>
      </c>
      <c r="X127" s="116">
        <v>313</v>
      </c>
      <c r="Y127" s="116">
        <v>576</v>
      </c>
      <c r="Z127" s="116">
        <v>435</v>
      </c>
      <c r="AB127" s="113" t="str">
        <f>TEXT(Z127,"###,###")</f>
        <v>435</v>
      </c>
      <c r="AD127" s="131">
        <f>Z127/$Z$7*100</f>
        <v>50.289017341040463</v>
      </c>
    </row>
    <row r="128" spans="19:32" x14ac:dyDescent="0.25">
      <c r="S128" s="105" t="s">
        <v>110</v>
      </c>
      <c r="T128" s="116"/>
      <c r="U128" s="116"/>
      <c r="V128" s="116">
        <v>261</v>
      </c>
      <c r="W128" s="116">
        <v>286</v>
      </c>
      <c r="X128" s="116">
        <v>326</v>
      </c>
      <c r="Y128" s="116">
        <v>521</v>
      </c>
      <c r="Z128" s="116">
        <v>428</v>
      </c>
      <c r="AB128" s="113" t="str">
        <f>TEXT(Z128,"###,###")</f>
        <v>428</v>
      </c>
      <c r="AD128" s="131">
        <f>Z128/$Z$7*100</f>
        <v>49.479768786127167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7DC7E27-2CC1-41CE-84C3-7C34D00EF31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A5CBA789-EE7D-4ACD-86C8-A9B96756D20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430924EE-4FF5-4CB4-82D7-7FA36696803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25214402-4464-4097-A421-821E2AE0CA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78FF-96D9-4D3B-9361-D4086E2B619A}">
  <sheetPr codeName="Sheet77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Tiwi Islands</v>
      </c>
      <c r="T1" s="103"/>
      <c r="U1" s="103"/>
      <c r="V1" s="103"/>
      <c r="W1" s="103"/>
      <c r="X1" s="103"/>
      <c r="Y1" s="104" t="str">
        <f>Y3</f>
        <v>13.13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124</v>
      </c>
      <c r="Y3" s="109" t="s">
        <v>153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13.13 Tiwi Islands,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488</v>
      </c>
      <c r="W4" s="112">
        <v>296</v>
      </c>
      <c r="X4" s="112">
        <v>327</v>
      </c>
      <c r="Y4" s="112">
        <v>556</v>
      </c>
      <c r="Z4" s="112">
        <v>723</v>
      </c>
      <c r="AB4" s="113" t="str">
        <f>TEXT(Z4,"###,###")</f>
        <v>723</v>
      </c>
      <c r="AD4" s="114">
        <f>Z4/Y4-1</f>
        <v>0.30035971223021574</v>
      </c>
      <c r="AF4" s="114">
        <f>Z4/V4-1</f>
        <v>0.48155737704918034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258</v>
      </c>
      <c r="W5" s="112">
        <v>141</v>
      </c>
      <c r="X5" s="112">
        <v>174</v>
      </c>
      <c r="Y5" s="112">
        <v>291</v>
      </c>
      <c r="Z5" s="112">
        <v>390</v>
      </c>
      <c r="AB5" s="113" t="str">
        <f>TEXT(Z5,"###,###")</f>
        <v>390</v>
      </c>
      <c r="AD5" s="114">
        <f t="shared" ref="AD5:AD9" si="0">Z5/Y5-1</f>
        <v>0.34020618556701021</v>
      </c>
      <c r="AF5" s="114">
        <f t="shared" ref="AF5:AF9" si="1">Z5/V5-1</f>
        <v>0.51162790697674421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233</v>
      </c>
      <c r="W6" s="112">
        <v>159</v>
      </c>
      <c r="X6" s="112">
        <v>153</v>
      </c>
      <c r="Y6" s="112">
        <v>265</v>
      </c>
      <c r="Z6" s="112">
        <v>333</v>
      </c>
      <c r="AB6" s="113" t="str">
        <f>TEXT(Z6,"###,###")</f>
        <v>333</v>
      </c>
      <c r="AD6" s="114">
        <f t="shared" si="0"/>
        <v>0.2566037735849056</v>
      </c>
      <c r="AF6" s="114">
        <f t="shared" si="1"/>
        <v>0.42918454935622319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364</v>
      </c>
      <c r="W7" s="112">
        <v>218</v>
      </c>
      <c r="X7" s="112">
        <v>242</v>
      </c>
      <c r="Y7" s="112">
        <v>403</v>
      </c>
      <c r="Z7" s="112">
        <v>523</v>
      </c>
      <c r="AB7" s="113" t="str">
        <f>TEXT(Z7,"###,###")</f>
        <v>523</v>
      </c>
      <c r="AD7" s="114">
        <f t="shared" si="0"/>
        <v>0.29776674937965253</v>
      </c>
      <c r="AF7" s="114">
        <f t="shared" si="1"/>
        <v>0.43681318681318682</v>
      </c>
    </row>
    <row r="8" spans="1:32" ht="17.25" customHeight="1" x14ac:dyDescent="0.25">
      <c r="A8" s="68" t="s">
        <v>13</v>
      </c>
      <c r="B8" s="69"/>
      <c r="C8" s="31"/>
      <c r="D8" s="70" t="str">
        <f>AB4</f>
        <v>723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523</v>
      </c>
      <c r="P8" s="71"/>
      <c r="S8" s="111" t="s">
        <v>87</v>
      </c>
      <c r="T8" s="112"/>
      <c r="U8" s="112"/>
      <c r="V8" s="112">
        <v>30661</v>
      </c>
      <c r="W8" s="112">
        <v>32056</v>
      </c>
      <c r="X8" s="112">
        <v>32316.62</v>
      </c>
      <c r="Y8" s="112">
        <v>25974.15</v>
      </c>
      <c r="Z8" s="112">
        <v>28881</v>
      </c>
      <c r="AB8" s="113" t="str">
        <f>TEXT(Z8,"$###,###")</f>
        <v>$28,881</v>
      </c>
      <c r="AD8" s="114">
        <f t="shared" si="0"/>
        <v>0.11191319061451477</v>
      </c>
      <c r="AF8" s="114">
        <f t="shared" si="1"/>
        <v>-5.8054205668438774E-2</v>
      </c>
    </row>
    <row r="9" spans="1:32" x14ac:dyDescent="0.25">
      <c r="A9" s="32" t="s">
        <v>15</v>
      </c>
      <c r="B9" s="75"/>
      <c r="C9" s="76"/>
      <c r="D9" s="77">
        <f>AD104</f>
        <v>42.18533886583679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51.434034416826002</v>
      </c>
      <c r="P9" s="78" t="s">
        <v>88</v>
      </c>
      <c r="S9" s="111" t="s">
        <v>7</v>
      </c>
      <c r="T9" s="112"/>
      <c r="U9" s="112"/>
      <c r="V9" s="112">
        <v>13211486</v>
      </c>
      <c r="W9" s="112">
        <v>8398979</v>
      </c>
      <c r="X9" s="112">
        <v>10013667</v>
      </c>
      <c r="Y9" s="112">
        <v>14774460</v>
      </c>
      <c r="Z9" s="112">
        <v>18703362</v>
      </c>
      <c r="AB9" s="113" t="str">
        <f>TEXT(Z9/1000000,"$#,###.0")&amp;" mil"</f>
        <v>$18.7 mil</v>
      </c>
      <c r="AD9" s="114">
        <f t="shared" si="0"/>
        <v>0.26592525209043183</v>
      </c>
      <c r="AF9" s="114">
        <f t="shared" si="1"/>
        <v>0.41568949927358667</v>
      </c>
    </row>
    <row r="10" spans="1:32" x14ac:dyDescent="0.25">
      <c r="A10" s="32" t="s">
        <v>18</v>
      </c>
      <c r="B10" s="75"/>
      <c r="C10" s="76"/>
      <c r="D10" s="77">
        <f>AD105</f>
        <v>56.84647302904564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49.139579349904402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100</v>
      </c>
      <c r="P11" s="78" t="s">
        <v>88</v>
      </c>
      <c r="S11" s="111" t="s">
        <v>30</v>
      </c>
      <c r="T11" s="116"/>
      <c r="U11" s="116"/>
      <c r="V11" s="116">
        <v>485</v>
      </c>
      <c r="W11" s="116">
        <v>297</v>
      </c>
      <c r="X11" s="116">
        <v>325</v>
      </c>
      <c r="Y11" s="116">
        <v>542</v>
      </c>
      <c r="Z11" s="116">
        <v>708</v>
      </c>
    </row>
    <row r="12" spans="1:32" ht="28.5" customHeight="1" x14ac:dyDescent="0.25">
      <c r="A12" s="32" t="s">
        <v>20</v>
      </c>
      <c r="B12" s="76"/>
      <c r="C12" s="76"/>
      <c r="D12" s="77">
        <f>AD108</f>
        <v>2.2130013831258646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1.9120458891013385</v>
      </c>
      <c r="P12" s="78" t="s">
        <v>88</v>
      </c>
      <c r="S12" s="111" t="s">
        <v>31</v>
      </c>
      <c r="T12" s="116"/>
      <c r="U12" s="116"/>
      <c r="V12" s="116">
        <v>9</v>
      </c>
      <c r="W12" s="116">
        <v>0</v>
      </c>
      <c r="X12" s="116">
        <v>0</v>
      </c>
      <c r="Y12" s="116">
        <v>10</v>
      </c>
      <c r="Z12" s="116">
        <v>14</v>
      </c>
    </row>
    <row r="13" spans="1:32" ht="15" customHeight="1" x14ac:dyDescent="0.25">
      <c r="A13" s="32" t="s">
        <v>21</v>
      </c>
      <c r="B13" s="76"/>
      <c r="C13" s="76"/>
      <c r="D13" s="77">
        <f>AD109</f>
        <v>16.874135546334717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39.2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61.272475795297375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19.465648854961831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19.087136929460581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80.534351145038158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43</v>
      </c>
      <c r="Z15" s="116">
        <v>48</v>
      </c>
      <c r="AB15" s="121">
        <f t="shared" ref="AB15:AB34" si="2">IF(Z15="np",0,Z15/$Z$34)</f>
        <v>6.6666666666666666E-2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0</v>
      </c>
      <c r="Z16" s="116">
        <v>0</v>
      </c>
      <c r="AB16" s="121">
        <f t="shared" si="2"/>
        <v>0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0</v>
      </c>
      <c r="Z17" s="116">
        <v>0</v>
      </c>
      <c r="AB17" s="121">
        <f t="shared" si="2"/>
        <v>0</v>
      </c>
    </row>
    <row r="18" spans="1:28" x14ac:dyDescent="0.25">
      <c r="A18" s="67" t="str">
        <f>$S$1&amp;" ("&amp;$V$2&amp;" to "&amp;$Z$2&amp;")"</f>
        <v>Tiwi Islands (2014-15 to 2018-19)</v>
      </c>
      <c r="B18" s="67"/>
      <c r="C18" s="67"/>
      <c r="D18" s="67"/>
      <c r="E18" s="67"/>
      <c r="F18" s="67"/>
      <c r="G18" s="67" t="str">
        <f>$S$1&amp;" ("&amp;$V$2&amp;" to "&amp;$Z$2&amp;")"</f>
        <v>Tiwi Islands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20</v>
      </c>
      <c r="Z19" s="116">
        <v>15</v>
      </c>
      <c r="AB19" s="121">
        <f t="shared" si="2"/>
        <v>2.0833333333333332E-2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5</v>
      </c>
      <c r="Z20" s="116">
        <v>0</v>
      </c>
      <c r="AB20" s="121">
        <f t="shared" si="2"/>
        <v>0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24</v>
      </c>
      <c r="Z21" s="116">
        <v>35</v>
      </c>
      <c r="AB21" s="121">
        <f t="shared" si="2"/>
        <v>4.8611111111111112E-2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17</v>
      </c>
      <c r="Z22" s="116">
        <v>29</v>
      </c>
      <c r="AB22" s="121">
        <f t="shared" si="2"/>
        <v>4.027777777777778E-2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0</v>
      </c>
      <c r="Z23" s="116">
        <v>3</v>
      </c>
      <c r="AB23" s="121">
        <f t="shared" si="2"/>
        <v>4.1666666666666666E-3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1</v>
      </c>
      <c r="Z24" s="116">
        <v>10</v>
      </c>
      <c r="AB24" s="121">
        <f t="shared" si="2"/>
        <v>1.3888888888888888E-2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</v>
      </c>
      <c r="Z25" s="116">
        <v>5</v>
      </c>
      <c r="AB25" s="121">
        <f t="shared" si="2"/>
        <v>6.9444444444444441E-3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0</v>
      </c>
      <c r="Z26" s="116">
        <v>0</v>
      </c>
      <c r="AB26" s="121">
        <f t="shared" si="2"/>
        <v>0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0</v>
      </c>
      <c r="Z27" s="116">
        <v>5</v>
      </c>
      <c r="AB27" s="121">
        <f t="shared" si="2"/>
        <v>6.9444444444444441E-3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20</v>
      </c>
      <c r="Z28" s="116">
        <v>15</v>
      </c>
      <c r="AB28" s="121">
        <f t="shared" si="2"/>
        <v>2.0833333333333332E-2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109</v>
      </c>
      <c r="Z29" s="116">
        <v>161</v>
      </c>
      <c r="AB29" s="121">
        <f t="shared" si="2"/>
        <v>0.22361111111111112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138</v>
      </c>
      <c r="Z30" s="116">
        <v>162</v>
      </c>
      <c r="AB30" s="121">
        <f t="shared" si="2"/>
        <v>0.22500000000000001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43</v>
      </c>
      <c r="Z31" s="116">
        <v>91</v>
      </c>
      <c r="AB31" s="121">
        <f t="shared" si="2"/>
        <v>0.12638888888888888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7</v>
      </c>
      <c r="Z32" s="116">
        <v>15</v>
      </c>
      <c r="AB32" s="121">
        <f t="shared" si="2"/>
        <v>2.0833333333333332E-2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70</v>
      </c>
      <c r="Z33" s="116">
        <v>108</v>
      </c>
      <c r="AB33" s="121">
        <f t="shared" si="2"/>
        <v>0.15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552</v>
      </c>
      <c r="Z34" s="124">
        <v>720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422</v>
      </c>
      <c r="AB37" s="136">
        <f>Z37/Z40*100</f>
        <v>80.534351145038158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102</v>
      </c>
      <c r="AB38" s="136">
        <f>Z38/Z40*100</f>
        <v>19.465648854961831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524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0</v>
      </c>
      <c r="Y45" s="116">
        <v>0</v>
      </c>
      <c r="Z45" s="116">
        <v>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7</v>
      </c>
      <c r="X46" s="116">
        <v>10</v>
      </c>
      <c r="Y46" s="116">
        <v>11</v>
      </c>
      <c r="Z46" s="116">
        <v>13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13</v>
      </c>
      <c r="X47" s="116">
        <v>18</v>
      </c>
      <c r="Y47" s="116">
        <v>21</v>
      </c>
      <c r="Z47" s="116">
        <v>32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11</v>
      </c>
      <c r="X48" s="116">
        <v>14</v>
      </c>
      <c r="Y48" s="116">
        <v>35</v>
      </c>
      <c r="Z48" s="116">
        <v>45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Tiwi Islands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28</v>
      </c>
      <c r="X49" s="116">
        <v>31</v>
      </c>
      <c r="Y49" s="116">
        <v>59</v>
      </c>
      <c r="Z49" s="116">
        <v>59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14</v>
      </c>
      <c r="X50" s="116">
        <v>27</v>
      </c>
      <c r="Y50" s="116">
        <v>35</v>
      </c>
      <c r="Z50" s="116">
        <v>66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9</v>
      </c>
      <c r="X51" s="116">
        <v>11</v>
      </c>
      <c r="Y51" s="116">
        <v>31</v>
      </c>
      <c r="Z51" s="116">
        <v>49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21</v>
      </c>
      <c r="X52" s="116">
        <v>16</v>
      </c>
      <c r="Y52" s="116">
        <v>26</v>
      </c>
      <c r="Z52" s="116">
        <v>33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15</v>
      </c>
      <c r="X53" s="116">
        <v>13</v>
      </c>
      <c r="Y53" s="116">
        <v>20</v>
      </c>
      <c r="Z53" s="116">
        <v>27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13</v>
      </c>
      <c r="X54" s="116">
        <v>7</v>
      </c>
      <c r="Y54" s="116">
        <v>15</v>
      </c>
      <c r="Z54" s="116">
        <v>28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7</v>
      </c>
      <c r="X55" s="116">
        <v>16</v>
      </c>
      <c r="Y55" s="116">
        <v>18</v>
      </c>
      <c r="Z55" s="116">
        <v>21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3</v>
      </c>
      <c r="X56" s="116">
        <v>4</v>
      </c>
      <c r="Y56" s="116">
        <v>5</v>
      </c>
      <c r="Z56" s="116">
        <v>11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0</v>
      </c>
      <c r="Y57" s="116">
        <v>0</v>
      </c>
      <c r="Z57" s="116">
        <v>0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8</v>
      </c>
      <c r="Z58" s="116">
        <v>6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145</v>
      </c>
      <c r="X61" s="116">
        <v>174</v>
      </c>
      <c r="Y61" s="116">
        <v>288</v>
      </c>
      <c r="Z61" s="116">
        <v>391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Tiwi Islands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0</v>
      </c>
      <c r="Y64" s="116">
        <v>9</v>
      </c>
      <c r="Z64" s="116">
        <v>6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10</v>
      </c>
      <c r="X65" s="116">
        <v>11</v>
      </c>
      <c r="Y65" s="116">
        <v>19</v>
      </c>
      <c r="Z65" s="116">
        <v>16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19</v>
      </c>
      <c r="X66" s="116">
        <v>11</v>
      </c>
      <c r="Y66" s="116">
        <v>30</v>
      </c>
      <c r="Z66" s="116">
        <v>40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16</v>
      </c>
      <c r="X67" s="116">
        <v>20</v>
      </c>
      <c r="Y67" s="116">
        <v>34</v>
      </c>
      <c r="Z67" s="116">
        <v>45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18</v>
      </c>
      <c r="X68" s="116">
        <v>18</v>
      </c>
      <c r="Y68" s="116">
        <v>22</v>
      </c>
      <c r="Z68" s="116">
        <v>45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16</v>
      </c>
      <c r="X69" s="116">
        <v>15</v>
      </c>
      <c r="Y69" s="116">
        <v>36</v>
      </c>
      <c r="Z69" s="116">
        <v>35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18</v>
      </c>
      <c r="X70" s="116">
        <v>11</v>
      </c>
      <c r="Y70" s="116">
        <v>23</v>
      </c>
      <c r="Z70" s="116">
        <v>33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22</v>
      </c>
      <c r="X71" s="116">
        <v>20</v>
      </c>
      <c r="Y71" s="116">
        <v>26</v>
      </c>
      <c r="Z71" s="116">
        <v>37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21</v>
      </c>
      <c r="X72" s="116">
        <v>22</v>
      </c>
      <c r="Y72" s="116">
        <v>31</v>
      </c>
      <c r="Z72" s="116">
        <v>31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14</v>
      </c>
      <c r="X73" s="116">
        <v>13</v>
      </c>
      <c r="Y73" s="116">
        <v>20</v>
      </c>
      <c r="Z73" s="116">
        <v>25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9</v>
      </c>
      <c r="X74" s="116">
        <v>10</v>
      </c>
      <c r="Y74" s="116">
        <v>9</v>
      </c>
      <c r="Z74" s="116">
        <v>19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0</v>
      </c>
      <c r="X75" s="116">
        <v>5</v>
      </c>
      <c r="Y75" s="116">
        <v>4</v>
      </c>
      <c r="Z75" s="116">
        <v>3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0</v>
      </c>
      <c r="Y76" s="116">
        <v>0</v>
      </c>
      <c r="Z76" s="116">
        <v>0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154</v>
      </c>
      <c r="X80" s="116">
        <v>153</v>
      </c>
      <c r="Y80" s="116">
        <v>260</v>
      </c>
      <c r="Z80" s="116">
        <v>331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Tiwi Islands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8</v>
      </c>
      <c r="X83" s="116">
        <v>6</v>
      </c>
      <c r="Y83" s="116">
        <v>13</v>
      </c>
      <c r="Z83" s="116">
        <v>12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6</v>
      </c>
      <c r="X84" s="116">
        <v>10</v>
      </c>
      <c r="Y84" s="116">
        <v>26</v>
      </c>
      <c r="Z84" s="116">
        <v>30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723</v>
      </c>
      <c r="D85" s="100">
        <f t="shared" ref="D85:D90" si="4">AD4</f>
        <v>0.30035971223021574</v>
      </c>
      <c r="E85" s="101">
        <f t="shared" ref="E85:E90" si="5">AD4</f>
        <v>0.30035971223021574</v>
      </c>
      <c r="F85" s="100">
        <f t="shared" ref="F85:F90" si="6">AF4</f>
        <v>0.48155737704918034</v>
      </c>
      <c r="G85" s="101">
        <f t="shared" ref="G85:G90" si="7">AF4</f>
        <v>0.48155737704918034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14</v>
      </c>
      <c r="X85" s="116">
        <v>20</v>
      </c>
      <c r="Y85" s="116">
        <v>29</v>
      </c>
      <c r="Z85" s="116">
        <v>28</v>
      </c>
    </row>
    <row r="86" spans="1:30" ht="15" customHeight="1" x14ac:dyDescent="0.25">
      <c r="A86" s="102" t="s">
        <v>4</v>
      </c>
      <c r="B86" s="51"/>
      <c r="C86" s="62" t="str">
        <f t="shared" si="3"/>
        <v>390</v>
      </c>
      <c r="D86" s="100">
        <f t="shared" si="4"/>
        <v>0.34020618556701021</v>
      </c>
      <c r="E86" s="101">
        <f t="shared" si="5"/>
        <v>0.34020618556701021</v>
      </c>
      <c r="F86" s="100">
        <f t="shared" si="6"/>
        <v>0.51162790697674421</v>
      </c>
      <c r="G86" s="101">
        <f t="shared" si="7"/>
        <v>0.51162790697674421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26</v>
      </c>
      <c r="X86" s="116">
        <v>29</v>
      </c>
      <c r="Y86" s="116">
        <v>36</v>
      </c>
      <c r="Z86" s="116">
        <v>64</v>
      </c>
    </row>
    <row r="87" spans="1:30" ht="15" customHeight="1" x14ac:dyDescent="0.25">
      <c r="A87" s="102" t="s">
        <v>5</v>
      </c>
      <c r="B87" s="51"/>
      <c r="C87" s="62" t="str">
        <f t="shared" si="3"/>
        <v>333</v>
      </c>
      <c r="D87" s="100">
        <f t="shared" si="4"/>
        <v>0.2566037735849056</v>
      </c>
      <c r="E87" s="101">
        <f t="shared" si="5"/>
        <v>0.2566037735849056</v>
      </c>
      <c r="F87" s="100">
        <f t="shared" si="6"/>
        <v>0.42918454935622319</v>
      </c>
      <c r="G87" s="101">
        <f t="shared" si="7"/>
        <v>0.42918454935622319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10</v>
      </c>
      <c r="X87" s="116">
        <v>3</v>
      </c>
      <c r="Y87" s="116">
        <v>4</v>
      </c>
      <c r="Z87" s="116">
        <v>5</v>
      </c>
    </row>
    <row r="88" spans="1:30" ht="15" customHeight="1" x14ac:dyDescent="0.25">
      <c r="A88" s="51" t="s">
        <v>6</v>
      </c>
      <c r="B88" s="51"/>
      <c r="C88" s="62" t="str">
        <f t="shared" si="3"/>
        <v>523</v>
      </c>
      <c r="D88" s="100">
        <f t="shared" si="4"/>
        <v>0.29776674937965253</v>
      </c>
      <c r="E88" s="101">
        <f t="shared" si="5"/>
        <v>0.29776674937965253</v>
      </c>
      <c r="F88" s="100">
        <f t="shared" si="6"/>
        <v>0.43681318681318682</v>
      </c>
      <c r="G88" s="101">
        <f t="shared" si="7"/>
        <v>0.43681318681318682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5</v>
      </c>
      <c r="X88" s="116">
        <v>0</v>
      </c>
      <c r="Y88" s="116">
        <v>0</v>
      </c>
      <c r="Z88" s="116">
        <v>3</v>
      </c>
    </row>
    <row r="89" spans="1:30" ht="15" customHeight="1" x14ac:dyDescent="0.25">
      <c r="A89" s="51" t="s">
        <v>102</v>
      </c>
      <c r="B89" s="51"/>
      <c r="C89" s="62" t="str">
        <f t="shared" si="3"/>
        <v>$28,881</v>
      </c>
      <c r="D89" s="100">
        <f t="shared" si="4"/>
        <v>0.11191319061451477</v>
      </c>
      <c r="E89" s="101">
        <f t="shared" si="5"/>
        <v>0.11191319061451477</v>
      </c>
      <c r="F89" s="100">
        <f t="shared" si="6"/>
        <v>-5.8054205668438774E-2</v>
      </c>
      <c r="G89" s="101">
        <f t="shared" si="7"/>
        <v>-5.8054205668438774E-2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0</v>
      </c>
      <c r="X89" s="116">
        <v>7</v>
      </c>
      <c r="Y89" s="116">
        <v>5</v>
      </c>
      <c r="Z89" s="116">
        <v>9</v>
      </c>
    </row>
    <row r="90" spans="1:30" ht="15" customHeight="1" x14ac:dyDescent="0.25">
      <c r="A90" s="51" t="s">
        <v>7</v>
      </c>
      <c r="B90" s="51"/>
      <c r="C90" s="62" t="str">
        <f t="shared" si="3"/>
        <v>$18.7 mil</v>
      </c>
      <c r="D90" s="100">
        <f t="shared" si="4"/>
        <v>0.26592525209043183</v>
      </c>
      <c r="E90" s="101">
        <f t="shared" si="5"/>
        <v>0.26592525209043183</v>
      </c>
      <c r="F90" s="100">
        <f t="shared" si="6"/>
        <v>0.41568949927358667</v>
      </c>
      <c r="G90" s="101">
        <f t="shared" si="7"/>
        <v>0.41568949927358667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7</v>
      </c>
      <c r="X90" s="116">
        <v>23</v>
      </c>
      <c r="Y90" s="116">
        <v>30</v>
      </c>
      <c r="Z90" s="116">
        <v>56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109</v>
      </c>
      <c r="X91" s="116">
        <v>128</v>
      </c>
      <c r="Y91" s="116">
        <v>207</v>
      </c>
      <c r="Z91" s="116">
        <v>267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9</v>
      </c>
      <c r="X93" s="116">
        <v>10</v>
      </c>
      <c r="Y93" s="116">
        <v>5</v>
      </c>
      <c r="Z93" s="116">
        <v>8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19</v>
      </c>
      <c r="X94" s="116">
        <v>16</v>
      </c>
      <c r="Y94" s="116">
        <v>26</v>
      </c>
      <c r="Z94" s="116">
        <v>36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0</v>
      </c>
      <c r="X95" s="116">
        <v>0</v>
      </c>
      <c r="Y95" s="116">
        <v>0</v>
      </c>
      <c r="Z95" s="116">
        <v>0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36</v>
      </c>
      <c r="X96" s="116">
        <v>36</v>
      </c>
      <c r="Y96" s="116">
        <v>59</v>
      </c>
      <c r="Z96" s="116">
        <v>86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19</v>
      </c>
      <c r="X97" s="116">
        <v>26</v>
      </c>
      <c r="Y97" s="116">
        <v>25</v>
      </c>
      <c r="Z97" s="116">
        <v>28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8</v>
      </c>
      <c r="X98" s="116">
        <v>6</v>
      </c>
      <c r="Y98" s="116">
        <v>13</v>
      </c>
      <c r="Z98" s="116">
        <v>18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7</v>
      </c>
      <c r="X100" s="116">
        <v>0</v>
      </c>
      <c r="Y100" s="116">
        <v>4</v>
      </c>
      <c r="Z100" s="116">
        <v>8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114</v>
      </c>
      <c r="X101" s="116">
        <v>114</v>
      </c>
      <c r="Y101" s="116">
        <v>197</v>
      </c>
      <c r="Z101" s="116">
        <v>254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83</v>
      </c>
      <c r="X104" s="116">
        <v>115</v>
      </c>
      <c r="Y104" s="116">
        <v>241</v>
      </c>
      <c r="Z104" s="116">
        <v>305</v>
      </c>
      <c r="AB104" s="113" t="str">
        <f>TEXT(Z104,"###,###")</f>
        <v>305</v>
      </c>
      <c r="AD104" s="134">
        <f>Z104/($Z$4)*100</f>
        <v>42.18533886583679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192</v>
      </c>
      <c r="X105" s="116">
        <v>188</v>
      </c>
      <c r="Y105" s="116">
        <v>276</v>
      </c>
      <c r="Z105" s="116">
        <v>411</v>
      </c>
      <c r="AB105" s="113" t="str">
        <f>TEXT(Z105,"###,###")</f>
        <v>411</v>
      </c>
      <c r="AD105" s="134">
        <f>Z105/($Z$4)*100</f>
        <v>56.84647302904564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275</v>
      </c>
      <c r="X106" s="124">
        <v>303</v>
      </c>
      <c r="Y106" s="124">
        <v>517</v>
      </c>
      <c r="Z106" s="124">
        <v>716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2</v>
      </c>
      <c r="X108" s="116">
        <v>6</v>
      </c>
      <c r="Y108" s="116">
        <v>12</v>
      </c>
      <c r="Z108" s="116">
        <v>16</v>
      </c>
      <c r="AB108" s="113" t="str">
        <f>TEXT(Z108,"###,###")</f>
        <v>16</v>
      </c>
      <c r="AD108" s="134">
        <f>Z108/($Z$4)*100</f>
        <v>2.2130013831258646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26</v>
      </c>
      <c r="X109" s="116">
        <v>35</v>
      </c>
      <c r="Y109" s="116">
        <v>77</v>
      </c>
      <c r="Z109" s="116">
        <v>122</v>
      </c>
      <c r="AB109" s="113" t="str">
        <f>TEXT(Z109,"###,###")</f>
        <v>122</v>
      </c>
      <c r="AD109" s="134">
        <f>Z109/($Z$4)*100</f>
        <v>16.874135546334717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101</v>
      </c>
      <c r="X110" s="116">
        <v>187</v>
      </c>
      <c r="Y110" s="116">
        <v>338</v>
      </c>
      <c r="Z110" s="116">
        <v>443</v>
      </c>
      <c r="AB110" s="113" t="str">
        <f>TEXT(Z110,"###,###")</f>
        <v>443</v>
      </c>
      <c r="AD110" s="134">
        <f>Z110/($Z$4)*100</f>
        <v>61.272475795297375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144</v>
      </c>
      <c r="X111" s="116">
        <v>78</v>
      </c>
      <c r="Y111" s="116">
        <v>88</v>
      </c>
      <c r="Z111" s="116">
        <v>138</v>
      </c>
      <c r="AB111" s="113" t="str">
        <f>TEXT(Z111,"###,###")</f>
        <v>138</v>
      </c>
      <c r="AD111" s="134">
        <f>Z111/($Z$4)*100</f>
        <v>19.087136929460581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301</v>
      </c>
      <c r="X112" s="116">
        <v>327</v>
      </c>
      <c r="Y112" s="116">
        <v>554</v>
      </c>
      <c r="Z112" s="116">
        <v>723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42.62</v>
      </c>
      <c r="W118" s="135">
        <v>40.1</v>
      </c>
      <c r="X118" s="135">
        <v>40.71</v>
      </c>
      <c r="Y118" s="135">
        <v>38.64</v>
      </c>
      <c r="Z118" s="135">
        <v>39.15</v>
      </c>
      <c r="AB118" s="113" t="str">
        <f>TEXT(Z118,"##.0")</f>
        <v>39.2</v>
      </c>
    </row>
    <row r="120" spans="19:32" x14ac:dyDescent="0.25">
      <c r="S120" s="105" t="s">
        <v>104</v>
      </c>
      <c r="T120" s="116"/>
      <c r="U120" s="116"/>
      <c r="V120" s="116">
        <v>358</v>
      </c>
      <c r="W120" s="116">
        <v>214</v>
      </c>
      <c r="X120" s="116">
        <v>240</v>
      </c>
      <c r="Y120" s="116">
        <v>394</v>
      </c>
      <c r="Z120" s="116">
        <v>513</v>
      </c>
      <c r="AB120" s="113" t="str">
        <f>TEXT(Z120,"###,###")</f>
        <v>513</v>
      </c>
    </row>
    <row r="121" spans="19:32" x14ac:dyDescent="0.25">
      <c r="S121" s="105" t="s">
        <v>105</v>
      </c>
      <c r="T121" s="116"/>
      <c r="U121" s="116"/>
      <c r="V121" s="116">
        <v>0</v>
      </c>
      <c r="W121" s="116">
        <v>0</v>
      </c>
      <c r="X121" s="116">
        <v>0</v>
      </c>
      <c r="Y121" s="116">
        <v>0</v>
      </c>
      <c r="Z121" s="116">
        <v>0</v>
      </c>
      <c r="AB121" s="113" t="str">
        <f>TEXT(Z121,"###,###")</f>
        <v/>
      </c>
    </row>
    <row r="122" spans="19:32" x14ac:dyDescent="0.25">
      <c r="S122" s="105" t="s">
        <v>106</v>
      </c>
      <c r="T122" s="116"/>
      <c r="U122" s="116"/>
      <c r="V122" s="116">
        <v>6</v>
      </c>
      <c r="W122" s="116">
        <v>0</v>
      </c>
      <c r="X122" s="116">
        <v>0</v>
      </c>
      <c r="Y122" s="116">
        <v>6</v>
      </c>
      <c r="Z122" s="116">
        <v>10</v>
      </c>
      <c r="AB122" s="113" t="str">
        <f>TEXT(Z122,"###,###")</f>
        <v>10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364</v>
      </c>
      <c r="W124" s="116">
        <v>214</v>
      </c>
      <c r="X124" s="116">
        <v>240</v>
      </c>
      <c r="Y124" s="116">
        <v>400</v>
      </c>
      <c r="Z124" s="116">
        <v>523</v>
      </c>
      <c r="AB124" s="113" t="str">
        <f>TEXT(Z124,"###,###")</f>
        <v>523</v>
      </c>
      <c r="AD124" s="131">
        <f>Z124/$Z$7*100</f>
        <v>100</v>
      </c>
    </row>
    <row r="125" spans="19:32" x14ac:dyDescent="0.25">
      <c r="S125" s="105" t="s">
        <v>108</v>
      </c>
      <c r="T125" s="116"/>
      <c r="U125" s="116"/>
      <c r="V125" s="116">
        <v>6</v>
      </c>
      <c r="W125" s="116">
        <v>0</v>
      </c>
      <c r="X125" s="116">
        <v>0</v>
      </c>
      <c r="Y125" s="116">
        <v>6</v>
      </c>
      <c r="Z125" s="116">
        <v>10</v>
      </c>
      <c r="AB125" s="113" t="str">
        <f>TEXT(Z125,"###,###")</f>
        <v>10</v>
      </c>
      <c r="AD125" s="131">
        <f>Z125/$Z$7*100</f>
        <v>1.9120458891013385</v>
      </c>
    </row>
    <row r="127" spans="19:32" x14ac:dyDescent="0.25">
      <c r="S127" s="105" t="s">
        <v>109</v>
      </c>
      <c r="T127" s="116"/>
      <c r="U127" s="116"/>
      <c r="V127" s="116">
        <v>183</v>
      </c>
      <c r="W127" s="116">
        <v>104</v>
      </c>
      <c r="X127" s="116">
        <v>128</v>
      </c>
      <c r="Y127" s="116">
        <v>204</v>
      </c>
      <c r="Z127" s="116">
        <v>269</v>
      </c>
      <c r="AB127" s="113" t="str">
        <f>TEXT(Z127,"###,###")</f>
        <v>269</v>
      </c>
      <c r="AD127" s="131">
        <f>Z127/$Z$7*100</f>
        <v>51.434034416826002</v>
      </c>
    </row>
    <row r="128" spans="19:32" x14ac:dyDescent="0.25">
      <c r="S128" s="105" t="s">
        <v>110</v>
      </c>
      <c r="T128" s="116"/>
      <c r="U128" s="116"/>
      <c r="V128" s="116">
        <v>182</v>
      </c>
      <c r="W128" s="116">
        <v>115</v>
      </c>
      <c r="X128" s="116">
        <v>114</v>
      </c>
      <c r="Y128" s="116">
        <v>195</v>
      </c>
      <c r="Z128" s="116">
        <v>257</v>
      </c>
      <c r="AB128" s="113" t="str">
        <f>TEXT(Z128,"###,###")</f>
        <v>257</v>
      </c>
      <c r="AD128" s="131">
        <f>Z128/$Z$7*100</f>
        <v>49.139579349904402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44DD86A-4980-4199-B5DC-2183D2A6E4A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82306241-B328-4296-A5E1-B06B38B9E7F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37989A74-8B18-486E-A8B7-1D345CD7478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36BA602D-5C0C-48BD-BC53-418768FFFD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5462-B08A-416E-B8F1-4042805F013F}">
  <sheetPr codeName="Sheet78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Victoria Daly</v>
      </c>
      <c r="T1" s="103"/>
      <c r="U1" s="103"/>
      <c r="V1" s="103"/>
      <c r="W1" s="103"/>
      <c r="X1" s="103"/>
      <c r="Y1" s="104" t="str">
        <f>Y3</f>
        <v>13.14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125</v>
      </c>
      <c r="Y3" s="109" t="s">
        <v>154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13.14 Victoria Daly,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788</v>
      </c>
      <c r="W4" s="112">
        <v>533</v>
      </c>
      <c r="X4" s="112">
        <v>860</v>
      </c>
      <c r="Y4" s="112">
        <v>1113</v>
      </c>
      <c r="Z4" s="112">
        <v>942</v>
      </c>
      <c r="AB4" s="113" t="str">
        <f>TEXT(Z4,"###,###")</f>
        <v>942</v>
      </c>
      <c r="AD4" s="114">
        <f>Z4/Y4-1</f>
        <v>-0.15363881401617252</v>
      </c>
      <c r="AF4" s="114">
        <f>Z4/V4-1</f>
        <v>0.19543147208121825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400</v>
      </c>
      <c r="W5" s="112">
        <v>299</v>
      </c>
      <c r="X5" s="112">
        <v>428</v>
      </c>
      <c r="Y5" s="112">
        <v>606</v>
      </c>
      <c r="Z5" s="112">
        <v>470</v>
      </c>
      <c r="AB5" s="113" t="str">
        <f>TEXT(Z5,"###,###")</f>
        <v>470</v>
      </c>
      <c r="AD5" s="114">
        <f t="shared" ref="AD5:AD9" si="0">Z5/Y5-1</f>
        <v>-0.22442244224422447</v>
      </c>
      <c r="AF5" s="114">
        <f t="shared" ref="AF5:AF9" si="1">Z5/V5-1</f>
        <v>0.17500000000000004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386</v>
      </c>
      <c r="W6" s="112">
        <v>235</v>
      </c>
      <c r="X6" s="112">
        <v>432</v>
      </c>
      <c r="Y6" s="112">
        <v>509</v>
      </c>
      <c r="Z6" s="112">
        <v>473</v>
      </c>
      <c r="AB6" s="113" t="str">
        <f>TEXT(Z6,"###,###")</f>
        <v>473</v>
      </c>
      <c r="AD6" s="114">
        <f t="shared" si="0"/>
        <v>-7.0726915520628708E-2</v>
      </c>
      <c r="AF6" s="114">
        <f t="shared" si="1"/>
        <v>0.22538860103626934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504</v>
      </c>
      <c r="W7" s="112">
        <v>354</v>
      </c>
      <c r="X7" s="112">
        <v>565</v>
      </c>
      <c r="Y7" s="112">
        <v>737</v>
      </c>
      <c r="Z7" s="112">
        <v>630</v>
      </c>
      <c r="AB7" s="113" t="str">
        <f>TEXT(Z7,"###,###")</f>
        <v>630</v>
      </c>
      <c r="AD7" s="114">
        <f t="shared" si="0"/>
        <v>-0.14518317503392131</v>
      </c>
      <c r="AF7" s="114">
        <f t="shared" si="1"/>
        <v>0.25</v>
      </c>
    </row>
    <row r="8" spans="1:32" ht="17.25" customHeight="1" x14ac:dyDescent="0.25">
      <c r="A8" s="68" t="s">
        <v>13</v>
      </c>
      <c r="B8" s="69"/>
      <c r="C8" s="31"/>
      <c r="D8" s="70" t="str">
        <f>AB4</f>
        <v>942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630</v>
      </c>
      <c r="P8" s="71"/>
      <c r="S8" s="111" t="s">
        <v>87</v>
      </c>
      <c r="T8" s="112"/>
      <c r="U8" s="112"/>
      <c r="V8" s="112">
        <v>28697.35</v>
      </c>
      <c r="W8" s="112">
        <v>35288</v>
      </c>
      <c r="X8" s="112">
        <v>32243.88</v>
      </c>
      <c r="Y8" s="112">
        <v>27062</v>
      </c>
      <c r="Z8" s="112">
        <v>32637.78</v>
      </c>
      <c r="AB8" s="113" t="str">
        <f>TEXT(Z8,"$###,###")</f>
        <v>$32,638</v>
      </c>
      <c r="AD8" s="114">
        <f t="shared" si="0"/>
        <v>0.20603724780134502</v>
      </c>
      <c r="AF8" s="114">
        <f t="shared" si="1"/>
        <v>0.13730989098296531</v>
      </c>
    </row>
    <row r="9" spans="1:32" x14ac:dyDescent="0.25">
      <c r="A9" s="32" t="s">
        <v>15</v>
      </c>
      <c r="B9" s="75"/>
      <c r="C9" s="76"/>
      <c r="D9" s="77">
        <f>AD104</f>
        <v>57.00636942675159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52.06349206349207</v>
      </c>
      <c r="P9" s="78" t="s">
        <v>88</v>
      </c>
      <c r="S9" s="111" t="s">
        <v>7</v>
      </c>
      <c r="T9" s="112"/>
      <c r="U9" s="112"/>
      <c r="V9" s="112">
        <v>20704092</v>
      </c>
      <c r="W9" s="112">
        <v>16435298</v>
      </c>
      <c r="X9" s="112">
        <v>22757571</v>
      </c>
      <c r="Y9" s="112">
        <v>25899084</v>
      </c>
      <c r="Z9" s="112">
        <v>24599427</v>
      </c>
      <c r="AB9" s="113" t="str">
        <f>TEXT(Z9/1000000,"$#,###.0")&amp;" mil"</f>
        <v>$24.6 mil</v>
      </c>
      <c r="AD9" s="114">
        <f t="shared" si="0"/>
        <v>-5.0181581711538525E-2</v>
      </c>
      <c r="AF9" s="114">
        <f t="shared" si="1"/>
        <v>0.18814324240831226</v>
      </c>
    </row>
    <row r="10" spans="1:32" x14ac:dyDescent="0.25">
      <c r="A10" s="32" t="s">
        <v>18</v>
      </c>
      <c r="B10" s="75"/>
      <c r="C10" s="76"/>
      <c r="D10" s="77">
        <f>AD105</f>
        <v>38.959660297239921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48.412698412698411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98.571428571428584</v>
      </c>
      <c r="P11" s="78" t="s">
        <v>88</v>
      </c>
      <c r="S11" s="111" t="s">
        <v>30</v>
      </c>
      <c r="T11" s="116"/>
      <c r="U11" s="116"/>
      <c r="V11" s="116">
        <v>749</v>
      </c>
      <c r="W11" s="116">
        <v>498</v>
      </c>
      <c r="X11" s="116">
        <v>820</v>
      </c>
      <c r="Y11" s="116">
        <v>1054</v>
      </c>
      <c r="Z11" s="116">
        <v>895</v>
      </c>
    </row>
    <row r="12" spans="1:32" ht="28.5" customHeight="1" x14ac:dyDescent="0.25">
      <c r="A12" s="32" t="s">
        <v>20</v>
      </c>
      <c r="B12" s="76"/>
      <c r="C12" s="76"/>
      <c r="D12" s="77">
        <f>AD108</f>
        <v>6.2632696390658174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7.3015873015873023</v>
      </c>
      <c r="P12" s="78" t="s">
        <v>88</v>
      </c>
      <c r="S12" s="111" t="s">
        <v>31</v>
      </c>
      <c r="T12" s="116"/>
      <c r="U12" s="116"/>
      <c r="V12" s="116">
        <v>36</v>
      </c>
      <c r="W12" s="116">
        <v>37</v>
      </c>
      <c r="X12" s="116">
        <v>40</v>
      </c>
      <c r="Y12" s="116">
        <v>59</v>
      </c>
      <c r="Z12" s="116">
        <v>50</v>
      </c>
    </row>
    <row r="13" spans="1:32" ht="15" customHeight="1" x14ac:dyDescent="0.25">
      <c r="A13" s="32" t="s">
        <v>21</v>
      </c>
      <c r="B13" s="76"/>
      <c r="C13" s="76"/>
      <c r="D13" s="77">
        <f>AD109</f>
        <v>16.348195329087048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40.2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36.836518046709124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21.587301587301589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35.987261146496813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78.412698412698418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100</v>
      </c>
      <c r="Z15" s="116">
        <v>123</v>
      </c>
      <c r="AB15" s="121">
        <f t="shared" ref="AB15:AB34" si="2">IF(Z15="np",0,Z15/$Z$34)</f>
        <v>0.13043478260869565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18</v>
      </c>
      <c r="Z16" s="116">
        <v>18</v>
      </c>
      <c r="AB16" s="121">
        <f t="shared" si="2"/>
        <v>1.9088016967126194E-2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28</v>
      </c>
      <c r="Z17" s="116">
        <v>16</v>
      </c>
      <c r="AB17" s="121">
        <f t="shared" si="2"/>
        <v>1.6967126193001062E-2</v>
      </c>
    </row>
    <row r="18" spans="1:28" x14ac:dyDescent="0.25">
      <c r="A18" s="67" t="str">
        <f>$S$1&amp;" ("&amp;$V$2&amp;" to "&amp;$Z$2&amp;")"</f>
        <v>Victoria Daly (2014-15 to 2018-19)</v>
      </c>
      <c r="B18" s="67"/>
      <c r="C18" s="67"/>
      <c r="D18" s="67"/>
      <c r="E18" s="67"/>
      <c r="F18" s="67"/>
      <c r="G18" s="67" t="str">
        <f>$S$1&amp;" ("&amp;$V$2&amp;" to "&amp;$Z$2&amp;")"</f>
        <v>Victoria Daly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0</v>
      </c>
      <c r="Z18" s="116">
        <v>7</v>
      </c>
      <c r="AB18" s="121">
        <f t="shared" si="2"/>
        <v>7.423117709437964E-3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104</v>
      </c>
      <c r="Z19" s="116">
        <v>65</v>
      </c>
      <c r="AB19" s="121">
        <f t="shared" si="2"/>
        <v>6.8928950159066804E-2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7</v>
      </c>
      <c r="Z20" s="116">
        <v>6</v>
      </c>
      <c r="AB20" s="121">
        <f t="shared" si="2"/>
        <v>6.3626723223753979E-3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102</v>
      </c>
      <c r="Z21" s="116">
        <v>85</v>
      </c>
      <c r="AB21" s="121">
        <f t="shared" si="2"/>
        <v>9.0137857900318127E-2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85</v>
      </c>
      <c r="Z22" s="116">
        <v>76</v>
      </c>
      <c r="AB22" s="121">
        <f t="shared" si="2"/>
        <v>8.0593849416755042E-2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3</v>
      </c>
      <c r="Z23" s="116">
        <v>9</v>
      </c>
      <c r="AB23" s="121">
        <f t="shared" si="2"/>
        <v>9.5440084835630972E-3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>
        <f t="shared" si="2"/>
        <v>0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2</v>
      </c>
      <c r="Z25" s="116">
        <v>5</v>
      </c>
      <c r="AB25" s="121">
        <f t="shared" si="2"/>
        <v>5.3022269353128317E-3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4</v>
      </c>
      <c r="Z26" s="116">
        <v>13</v>
      </c>
      <c r="AB26" s="121">
        <f t="shared" si="2"/>
        <v>1.3785790031813362E-2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17</v>
      </c>
      <c r="Z27" s="116">
        <v>8</v>
      </c>
      <c r="AB27" s="121">
        <f t="shared" si="2"/>
        <v>8.483563096500531E-3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44</v>
      </c>
      <c r="Z28" s="116">
        <v>39</v>
      </c>
      <c r="AB28" s="121">
        <f t="shared" si="2"/>
        <v>4.1357370095440084E-2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177</v>
      </c>
      <c r="Z29" s="116">
        <v>173</v>
      </c>
      <c r="AB29" s="121">
        <f t="shared" si="2"/>
        <v>0.18345705196182396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151</v>
      </c>
      <c r="Z30" s="116">
        <v>107</v>
      </c>
      <c r="AB30" s="121">
        <f t="shared" si="2"/>
        <v>0.11346765641569459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88</v>
      </c>
      <c r="Z31" s="116">
        <v>103</v>
      </c>
      <c r="AB31" s="121">
        <f t="shared" si="2"/>
        <v>0.10922587486744433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23</v>
      </c>
      <c r="Z32" s="116">
        <v>7</v>
      </c>
      <c r="AB32" s="121">
        <f t="shared" si="2"/>
        <v>7.423117709437964E-3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97</v>
      </c>
      <c r="Z33" s="116">
        <v>76</v>
      </c>
      <c r="AB33" s="121">
        <f t="shared" si="2"/>
        <v>8.0593849416755042E-2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1112</v>
      </c>
      <c r="Z34" s="124">
        <v>943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494</v>
      </c>
      <c r="AB37" s="136">
        <f>Z37/Z40*100</f>
        <v>78.412698412698418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136</v>
      </c>
      <c r="AB38" s="136">
        <f>Z38/Z40*100</f>
        <v>21.587301587301589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630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4</v>
      </c>
      <c r="Y45" s="116">
        <v>8</v>
      </c>
      <c r="Z45" s="116">
        <v>4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19</v>
      </c>
      <c r="X46" s="116">
        <v>22</v>
      </c>
      <c r="Y46" s="116">
        <v>19</v>
      </c>
      <c r="Z46" s="116">
        <v>12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35</v>
      </c>
      <c r="X47" s="116">
        <v>52</v>
      </c>
      <c r="Y47" s="116">
        <v>73</v>
      </c>
      <c r="Z47" s="116">
        <v>60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35</v>
      </c>
      <c r="X48" s="116">
        <v>40</v>
      </c>
      <c r="Y48" s="116">
        <v>90</v>
      </c>
      <c r="Z48" s="116">
        <v>57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Victoria Daly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32</v>
      </c>
      <c r="X49" s="116">
        <v>59</v>
      </c>
      <c r="Y49" s="116">
        <v>77</v>
      </c>
      <c r="Z49" s="116">
        <v>71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31</v>
      </c>
      <c r="X50" s="116">
        <v>66</v>
      </c>
      <c r="Y50" s="116">
        <v>72</v>
      </c>
      <c r="Z50" s="116">
        <v>53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29</v>
      </c>
      <c r="X51" s="116">
        <v>27</v>
      </c>
      <c r="Y51" s="116">
        <v>52</v>
      </c>
      <c r="Z51" s="116">
        <v>41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21</v>
      </c>
      <c r="X52" s="116">
        <v>34</v>
      </c>
      <c r="Y52" s="116">
        <v>39</v>
      </c>
      <c r="Z52" s="116">
        <v>27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37</v>
      </c>
      <c r="X53" s="116">
        <v>36</v>
      </c>
      <c r="Y53" s="116">
        <v>36</v>
      </c>
      <c r="Z53" s="116">
        <v>47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23</v>
      </c>
      <c r="X54" s="116">
        <v>30</v>
      </c>
      <c r="Y54" s="116">
        <v>37</v>
      </c>
      <c r="Z54" s="116">
        <v>31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17</v>
      </c>
      <c r="X55" s="116">
        <v>35</v>
      </c>
      <c r="Y55" s="116">
        <v>45</v>
      </c>
      <c r="Z55" s="116">
        <v>42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9</v>
      </c>
      <c r="X56" s="116">
        <v>6</v>
      </c>
      <c r="Y56" s="116">
        <v>19</v>
      </c>
      <c r="Z56" s="116">
        <v>11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3</v>
      </c>
      <c r="X57" s="116">
        <v>8</v>
      </c>
      <c r="Y57" s="116">
        <v>16</v>
      </c>
      <c r="Z57" s="116">
        <v>4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2</v>
      </c>
      <c r="Z58" s="116">
        <v>4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298</v>
      </c>
      <c r="X61" s="116">
        <v>428</v>
      </c>
      <c r="Y61" s="116">
        <v>602</v>
      </c>
      <c r="Z61" s="116">
        <v>474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Victoria Daly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7</v>
      </c>
      <c r="X64" s="116">
        <v>6</v>
      </c>
      <c r="Y64" s="116">
        <v>0</v>
      </c>
      <c r="Z64" s="116">
        <v>8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3</v>
      </c>
      <c r="X65" s="116">
        <v>18</v>
      </c>
      <c r="Y65" s="116">
        <v>19</v>
      </c>
      <c r="Z65" s="116">
        <v>25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19</v>
      </c>
      <c r="X66" s="116">
        <v>53</v>
      </c>
      <c r="Y66" s="116">
        <v>63</v>
      </c>
      <c r="Z66" s="116">
        <v>53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29</v>
      </c>
      <c r="X67" s="116">
        <v>75</v>
      </c>
      <c r="Y67" s="116">
        <v>102</v>
      </c>
      <c r="Z67" s="116">
        <v>83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32</v>
      </c>
      <c r="X68" s="116">
        <v>49</v>
      </c>
      <c r="Y68" s="116">
        <v>70</v>
      </c>
      <c r="Z68" s="116">
        <v>62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17</v>
      </c>
      <c r="X69" s="116">
        <v>36</v>
      </c>
      <c r="Y69" s="116">
        <v>38</v>
      </c>
      <c r="Z69" s="116">
        <v>32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32</v>
      </c>
      <c r="X70" s="116">
        <v>32</v>
      </c>
      <c r="Y70" s="116">
        <v>41</v>
      </c>
      <c r="Z70" s="116">
        <v>35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33</v>
      </c>
      <c r="X71" s="116">
        <v>37</v>
      </c>
      <c r="Y71" s="116">
        <v>45</v>
      </c>
      <c r="Z71" s="116">
        <v>45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33</v>
      </c>
      <c r="X72" s="116">
        <v>49</v>
      </c>
      <c r="Y72" s="116">
        <v>34</v>
      </c>
      <c r="Z72" s="116">
        <v>49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29</v>
      </c>
      <c r="X73" s="116">
        <v>45</v>
      </c>
      <c r="Y73" s="116">
        <v>38</v>
      </c>
      <c r="Z73" s="116">
        <v>37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8</v>
      </c>
      <c r="X74" s="116">
        <v>17</v>
      </c>
      <c r="Y74" s="116">
        <v>36</v>
      </c>
      <c r="Z74" s="116">
        <v>34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0</v>
      </c>
      <c r="X75" s="116">
        <v>12</v>
      </c>
      <c r="Y75" s="116">
        <v>22</v>
      </c>
      <c r="Z75" s="116">
        <v>13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5</v>
      </c>
      <c r="X76" s="116">
        <v>0</v>
      </c>
      <c r="Y76" s="116">
        <v>0</v>
      </c>
      <c r="Z76" s="116">
        <v>5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2</v>
      </c>
      <c r="Z77" s="116">
        <v>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236</v>
      </c>
      <c r="X80" s="116">
        <v>432</v>
      </c>
      <c r="Y80" s="116">
        <v>515</v>
      </c>
      <c r="Z80" s="116">
        <v>471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Victoria Daly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21</v>
      </c>
      <c r="X83" s="116">
        <v>30</v>
      </c>
      <c r="Y83" s="116">
        <v>30</v>
      </c>
      <c r="Z83" s="116">
        <v>26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28</v>
      </c>
      <c r="X84" s="116">
        <v>35</v>
      </c>
      <c r="Y84" s="116">
        <v>41</v>
      </c>
      <c r="Z84" s="116">
        <v>40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942</v>
      </c>
      <c r="D85" s="100">
        <f t="shared" ref="D85:D90" si="4">AD4</f>
        <v>-0.15363881401617252</v>
      </c>
      <c r="E85" s="101">
        <f t="shared" ref="E85:E90" si="5">AD4</f>
        <v>-0.15363881401617252</v>
      </c>
      <c r="F85" s="100">
        <f t="shared" ref="F85:F90" si="6">AF4</f>
        <v>0.19543147208121825</v>
      </c>
      <c r="G85" s="101">
        <f t="shared" ref="G85:G90" si="7">AF4</f>
        <v>0.19543147208121825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24</v>
      </c>
      <c r="X85" s="116">
        <v>37</v>
      </c>
      <c r="Y85" s="116">
        <v>35</v>
      </c>
      <c r="Z85" s="116">
        <v>36</v>
      </c>
    </row>
    <row r="86" spans="1:30" ht="15" customHeight="1" x14ac:dyDescent="0.25">
      <c r="A86" s="102" t="s">
        <v>4</v>
      </c>
      <c r="B86" s="51"/>
      <c r="C86" s="62" t="str">
        <f t="shared" si="3"/>
        <v>470</v>
      </c>
      <c r="D86" s="100">
        <f t="shared" si="4"/>
        <v>-0.22442244224422447</v>
      </c>
      <c r="E86" s="101">
        <f t="shared" si="5"/>
        <v>-0.22442244224422447</v>
      </c>
      <c r="F86" s="100">
        <f t="shared" si="6"/>
        <v>0.17500000000000004</v>
      </c>
      <c r="G86" s="101">
        <f t="shared" si="7"/>
        <v>0.17500000000000004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20</v>
      </c>
      <c r="X86" s="116">
        <v>39</v>
      </c>
      <c r="Y86" s="116">
        <v>45</v>
      </c>
      <c r="Z86" s="116">
        <v>29</v>
      </c>
    </row>
    <row r="87" spans="1:30" ht="15" customHeight="1" x14ac:dyDescent="0.25">
      <c r="A87" s="102" t="s">
        <v>5</v>
      </c>
      <c r="B87" s="51"/>
      <c r="C87" s="62" t="str">
        <f t="shared" si="3"/>
        <v>473</v>
      </c>
      <c r="D87" s="100">
        <f t="shared" si="4"/>
        <v>-7.0726915520628708E-2</v>
      </c>
      <c r="E87" s="101">
        <f t="shared" si="5"/>
        <v>-7.0726915520628708E-2</v>
      </c>
      <c r="F87" s="100">
        <f t="shared" si="6"/>
        <v>0.22538860103626934</v>
      </c>
      <c r="G87" s="101">
        <f t="shared" si="7"/>
        <v>0.22538860103626934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5</v>
      </c>
      <c r="X87" s="116">
        <v>10</v>
      </c>
      <c r="Y87" s="116">
        <v>13</v>
      </c>
      <c r="Z87" s="116">
        <v>7</v>
      </c>
    </row>
    <row r="88" spans="1:30" ht="15" customHeight="1" x14ac:dyDescent="0.25">
      <c r="A88" s="51" t="s">
        <v>6</v>
      </c>
      <c r="B88" s="51"/>
      <c r="C88" s="62" t="str">
        <f t="shared" si="3"/>
        <v>630</v>
      </c>
      <c r="D88" s="100">
        <f t="shared" si="4"/>
        <v>-0.14518317503392131</v>
      </c>
      <c r="E88" s="101">
        <f t="shared" si="5"/>
        <v>-0.14518317503392131</v>
      </c>
      <c r="F88" s="100">
        <f t="shared" si="6"/>
        <v>0.25</v>
      </c>
      <c r="G88" s="101">
        <f t="shared" si="7"/>
        <v>0.25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0</v>
      </c>
      <c r="X88" s="116">
        <v>3</v>
      </c>
      <c r="Y88" s="116">
        <v>12</v>
      </c>
      <c r="Z88" s="116">
        <v>12</v>
      </c>
    </row>
    <row r="89" spans="1:30" ht="15" customHeight="1" x14ac:dyDescent="0.25">
      <c r="A89" s="51" t="s">
        <v>102</v>
      </c>
      <c r="B89" s="51"/>
      <c r="C89" s="62" t="str">
        <f t="shared" si="3"/>
        <v>$32,638</v>
      </c>
      <c r="D89" s="100">
        <f t="shared" si="4"/>
        <v>0.20603724780134502</v>
      </c>
      <c r="E89" s="101">
        <f t="shared" si="5"/>
        <v>0.20603724780134502</v>
      </c>
      <c r="F89" s="100">
        <f t="shared" si="6"/>
        <v>0.13730989098296531</v>
      </c>
      <c r="G89" s="101">
        <f t="shared" si="7"/>
        <v>0.13730989098296531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17</v>
      </c>
      <c r="X89" s="116">
        <v>22</v>
      </c>
      <c r="Y89" s="116">
        <v>36</v>
      </c>
      <c r="Z89" s="116">
        <v>31</v>
      </c>
    </row>
    <row r="90" spans="1:30" ht="15" customHeight="1" x14ac:dyDescent="0.25">
      <c r="A90" s="51" t="s">
        <v>7</v>
      </c>
      <c r="B90" s="51"/>
      <c r="C90" s="62" t="str">
        <f t="shared" si="3"/>
        <v>$24.6 mil</v>
      </c>
      <c r="D90" s="100">
        <f t="shared" si="4"/>
        <v>-5.0181581711538525E-2</v>
      </c>
      <c r="E90" s="101">
        <f t="shared" si="5"/>
        <v>-5.0181581711538525E-2</v>
      </c>
      <c r="F90" s="100">
        <f t="shared" si="6"/>
        <v>0.18814324240831226</v>
      </c>
      <c r="G90" s="101">
        <f t="shared" si="7"/>
        <v>0.18814324240831226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36</v>
      </c>
      <c r="X90" s="116">
        <v>49</v>
      </c>
      <c r="Y90" s="116">
        <v>72</v>
      </c>
      <c r="Z90" s="116">
        <v>83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204</v>
      </c>
      <c r="X91" s="116">
        <v>291</v>
      </c>
      <c r="Y91" s="116">
        <v>385</v>
      </c>
      <c r="Z91" s="116">
        <v>326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13</v>
      </c>
      <c r="X93" s="116">
        <v>16</v>
      </c>
      <c r="Y93" s="116">
        <v>26</v>
      </c>
      <c r="Z93" s="116">
        <v>23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29</v>
      </c>
      <c r="X94" s="116">
        <v>47</v>
      </c>
      <c r="Y94" s="116">
        <v>52</v>
      </c>
      <c r="Z94" s="116">
        <v>53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0</v>
      </c>
      <c r="X95" s="116">
        <v>9</v>
      </c>
      <c r="Y95" s="116">
        <v>10</v>
      </c>
      <c r="Z95" s="116">
        <v>11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29</v>
      </c>
      <c r="X96" s="116">
        <v>65</v>
      </c>
      <c r="Y96" s="116">
        <v>89</v>
      </c>
      <c r="Z96" s="116">
        <v>91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19</v>
      </c>
      <c r="X97" s="116">
        <v>37</v>
      </c>
      <c r="Y97" s="116">
        <v>39</v>
      </c>
      <c r="Z97" s="116">
        <v>28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9</v>
      </c>
      <c r="X98" s="116">
        <v>14</v>
      </c>
      <c r="Y98" s="116">
        <v>17</v>
      </c>
      <c r="Z98" s="116">
        <v>14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0</v>
      </c>
      <c r="X99" s="116">
        <v>7</v>
      </c>
      <c r="Y99" s="116">
        <v>0</v>
      </c>
      <c r="Z99" s="116">
        <v>0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13</v>
      </c>
      <c r="X100" s="116">
        <v>23</v>
      </c>
      <c r="Y100" s="116">
        <v>35</v>
      </c>
      <c r="Z100" s="116">
        <v>29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153</v>
      </c>
      <c r="X101" s="116">
        <v>274</v>
      </c>
      <c r="Y101" s="116">
        <v>348</v>
      </c>
      <c r="Z101" s="116">
        <v>307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289</v>
      </c>
      <c r="X104" s="116">
        <v>466</v>
      </c>
      <c r="Y104" s="116">
        <v>616</v>
      </c>
      <c r="Z104" s="116">
        <v>537</v>
      </c>
      <c r="AB104" s="113" t="str">
        <f>TEXT(Z104,"###,###")</f>
        <v>537</v>
      </c>
      <c r="AD104" s="134">
        <f>Z104/($Z$4)*100</f>
        <v>57.00636942675159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209</v>
      </c>
      <c r="X105" s="116">
        <v>331</v>
      </c>
      <c r="Y105" s="116">
        <v>409</v>
      </c>
      <c r="Z105" s="116">
        <v>367</v>
      </c>
      <c r="AB105" s="113" t="str">
        <f>TEXT(Z105,"###,###")</f>
        <v>367</v>
      </c>
      <c r="AD105" s="134">
        <f>Z105/($Z$4)*100</f>
        <v>38.959660297239921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498</v>
      </c>
      <c r="X106" s="124">
        <v>797</v>
      </c>
      <c r="Y106" s="124">
        <v>1025</v>
      </c>
      <c r="Z106" s="124">
        <v>904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42</v>
      </c>
      <c r="X108" s="116">
        <v>77</v>
      </c>
      <c r="Y108" s="116">
        <v>100</v>
      </c>
      <c r="Z108" s="116">
        <v>59</v>
      </c>
      <c r="AB108" s="113" t="str">
        <f>TEXT(Z108,"###,###")</f>
        <v>59</v>
      </c>
      <c r="AD108" s="134">
        <f>Z108/($Z$4)*100</f>
        <v>6.2632696390658174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124</v>
      </c>
      <c r="X109" s="116">
        <v>139</v>
      </c>
      <c r="Y109" s="116">
        <v>213</v>
      </c>
      <c r="Z109" s="116">
        <v>154</v>
      </c>
      <c r="AB109" s="113" t="str">
        <f>TEXT(Z109,"###,###")</f>
        <v>154</v>
      </c>
      <c r="AD109" s="134">
        <f>Z109/($Z$4)*100</f>
        <v>16.348195329087048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114</v>
      </c>
      <c r="X110" s="116">
        <v>253</v>
      </c>
      <c r="Y110" s="116">
        <v>372</v>
      </c>
      <c r="Z110" s="116">
        <v>347</v>
      </c>
      <c r="AB110" s="113" t="str">
        <f>TEXT(Z110,"###,###")</f>
        <v>347</v>
      </c>
      <c r="AD110" s="134">
        <f>Z110/($Z$4)*100</f>
        <v>36.836518046709124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216</v>
      </c>
      <c r="X111" s="116">
        <v>328</v>
      </c>
      <c r="Y111" s="116">
        <v>347</v>
      </c>
      <c r="Z111" s="116">
        <v>339</v>
      </c>
      <c r="AB111" s="113" t="str">
        <f>TEXT(Z111,"###,###")</f>
        <v>339</v>
      </c>
      <c r="AD111" s="134">
        <f>Z111/($Z$4)*100</f>
        <v>35.987261146496813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535</v>
      </c>
      <c r="X112" s="116">
        <v>860</v>
      </c>
      <c r="Y112" s="116">
        <v>1114</v>
      </c>
      <c r="Z112" s="116">
        <v>944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39.14</v>
      </c>
      <c r="W118" s="135">
        <v>39.409999999999997</v>
      </c>
      <c r="X118" s="135">
        <v>40.26</v>
      </c>
      <c r="Y118" s="135">
        <v>40.4</v>
      </c>
      <c r="Z118" s="135">
        <v>40.15</v>
      </c>
      <c r="AB118" s="113" t="str">
        <f>TEXT(Z118,"##.0")</f>
        <v>40.2</v>
      </c>
    </row>
    <row r="120" spans="19:32" x14ac:dyDescent="0.25">
      <c r="S120" s="105" t="s">
        <v>104</v>
      </c>
      <c r="T120" s="116"/>
      <c r="U120" s="116"/>
      <c r="V120" s="116">
        <v>469</v>
      </c>
      <c r="W120" s="116">
        <v>319</v>
      </c>
      <c r="X120" s="116">
        <v>525</v>
      </c>
      <c r="Y120" s="116">
        <v>675</v>
      </c>
      <c r="Z120" s="116">
        <v>588</v>
      </c>
      <c r="AB120" s="113" t="str">
        <f>TEXT(Z120,"###,###")</f>
        <v>588</v>
      </c>
    </row>
    <row r="121" spans="19:32" x14ac:dyDescent="0.25">
      <c r="S121" s="105" t="s">
        <v>105</v>
      </c>
      <c r="T121" s="116"/>
      <c r="U121" s="116"/>
      <c r="V121" s="116">
        <v>16</v>
      </c>
      <c r="W121" s="116">
        <v>20</v>
      </c>
      <c r="X121" s="116">
        <v>14</v>
      </c>
      <c r="Y121" s="116">
        <v>25</v>
      </c>
      <c r="Z121" s="116">
        <v>13</v>
      </c>
      <c r="AB121" s="113" t="str">
        <f>TEXT(Z121,"###,###")</f>
        <v>13</v>
      </c>
    </row>
    <row r="122" spans="19:32" x14ac:dyDescent="0.25">
      <c r="S122" s="105" t="s">
        <v>106</v>
      </c>
      <c r="T122" s="116"/>
      <c r="U122" s="116"/>
      <c r="V122" s="116">
        <v>27</v>
      </c>
      <c r="W122" s="116">
        <v>17</v>
      </c>
      <c r="X122" s="116">
        <v>26</v>
      </c>
      <c r="Y122" s="116">
        <v>28</v>
      </c>
      <c r="Z122" s="116">
        <v>33</v>
      </c>
      <c r="AB122" s="113" t="str">
        <f>TEXT(Z122,"###,###")</f>
        <v>33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496</v>
      </c>
      <c r="W124" s="116">
        <v>336</v>
      </c>
      <c r="X124" s="116">
        <v>551</v>
      </c>
      <c r="Y124" s="116">
        <v>703</v>
      </c>
      <c r="Z124" s="116">
        <v>621</v>
      </c>
      <c r="AB124" s="113" t="str">
        <f>TEXT(Z124,"###,###")</f>
        <v>621</v>
      </c>
      <c r="AD124" s="131">
        <f>Z124/$Z$7*100</f>
        <v>98.571428571428584</v>
      </c>
    </row>
    <row r="125" spans="19:32" x14ac:dyDescent="0.25">
      <c r="S125" s="105" t="s">
        <v>108</v>
      </c>
      <c r="T125" s="116"/>
      <c r="U125" s="116"/>
      <c r="V125" s="116">
        <v>43</v>
      </c>
      <c r="W125" s="116">
        <v>37</v>
      </c>
      <c r="X125" s="116">
        <v>40</v>
      </c>
      <c r="Y125" s="116">
        <v>53</v>
      </c>
      <c r="Z125" s="116">
        <v>46</v>
      </c>
      <c r="AB125" s="113" t="str">
        <f>TEXT(Z125,"###,###")</f>
        <v>46</v>
      </c>
      <c r="AD125" s="131">
        <f>Z125/$Z$7*100</f>
        <v>7.3015873015873023</v>
      </c>
    </row>
    <row r="127" spans="19:32" x14ac:dyDescent="0.25">
      <c r="S127" s="105" t="s">
        <v>109</v>
      </c>
      <c r="T127" s="116"/>
      <c r="U127" s="116"/>
      <c r="V127" s="116">
        <v>266</v>
      </c>
      <c r="W127" s="116">
        <v>204</v>
      </c>
      <c r="X127" s="116">
        <v>291</v>
      </c>
      <c r="Y127" s="116">
        <v>385</v>
      </c>
      <c r="Z127" s="116">
        <v>328</v>
      </c>
      <c r="AB127" s="113" t="str">
        <f>TEXT(Z127,"###,###")</f>
        <v>328</v>
      </c>
      <c r="AD127" s="131">
        <f>Z127/$Z$7*100</f>
        <v>52.06349206349207</v>
      </c>
    </row>
    <row r="128" spans="19:32" x14ac:dyDescent="0.25">
      <c r="S128" s="105" t="s">
        <v>110</v>
      </c>
      <c r="T128" s="116"/>
      <c r="U128" s="116"/>
      <c r="V128" s="116">
        <v>236</v>
      </c>
      <c r="W128" s="116">
        <v>152</v>
      </c>
      <c r="X128" s="116">
        <v>274</v>
      </c>
      <c r="Y128" s="116">
        <v>349</v>
      </c>
      <c r="Z128" s="116">
        <v>305</v>
      </c>
      <c r="AB128" s="113" t="str">
        <f>TEXT(Z128,"###,###")</f>
        <v>305</v>
      </c>
      <c r="AD128" s="131">
        <f>Z128/$Z$7*100</f>
        <v>48.412698412698411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E698CA7-E798-4D02-B8D6-69CA7461FC6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7DBEAC16-3D63-4E16-9534-134BFBC3918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7D79337F-FA5C-4994-9C22-3F57D854DF9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FF7ED919-5EBA-4559-81FC-7B50E0E43F9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FBD9-343F-4D51-898B-BB0D86FCAA26}">
  <sheetPr codeName="Sheet79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Wagait</v>
      </c>
      <c r="T1" s="103"/>
      <c r="U1" s="103"/>
      <c r="V1" s="103"/>
      <c r="W1" s="103"/>
      <c r="X1" s="103"/>
      <c r="Y1" s="104" t="str">
        <f>Y3</f>
        <v>13.15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126</v>
      </c>
      <c r="Y3" s="109" t="s">
        <v>155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13.15 Wagait,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346</v>
      </c>
      <c r="W4" s="112">
        <v>339</v>
      </c>
      <c r="X4" s="112">
        <v>385</v>
      </c>
      <c r="Y4" s="112">
        <v>407</v>
      </c>
      <c r="Z4" s="112">
        <v>379</v>
      </c>
      <c r="AB4" s="113" t="str">
        <f>TEXT(Z4,"###,###")</f>
        <v>379</v>
      </c>
      <c r="AD4" s="114">
        <f>Z4/Y4-1</f>
        <v>-6.879606879606881E-2</v>
      </c>
      <c r="AF4" s="114">
        <f>Z4/V4-1</f>
        <v>9.5375722543352692E-2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178</v>
      </c>
      <c r="W5" s="112">
        <v>161</v>
      </c>
      <c r="X5" s="112">
        <v>183</v>
      </c>
      <c r="Y5" s="112">
        <v>211</v>
      </c>
      <c r="Z5" s="112">
        <v>191</v>
      </c>
      <c r="AB5" s="113" t="str">
        <f>TEXT(Z5,"###,###")</f>
        <v>191</v>
      </c>
      <c r="AD5" s="114">
        <f t="shared" ref="AD5:AD9" si="0">Z5/Y5-1</f>
        <v>-9.4786729857819885E-2</v>
      </c>
      <c r="AF5" s="114">
        <f t="shared" ref="AF5:AF9" si="1">Z5/V5-1</f>
        <v>7.3033707865168607E-2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168</v>
      </c>
      <c r="W6" s="112">
        <v>180</v>
      </c>
      <c r="X6" s="112">
        <v>202</v>
      </c>
      <c r="Y6" s="112">
        <v>197</v>
      </c>
      <c r="Z6" s="112">
        <v>180</v>
      </c>
      <c r="AB6" s="113" t="str">
        <f>TEXT(Z6,"###,###")</f>
        <v>180</v>
      </c>
      <c r="AD6" s="114">
        <f t="shared" si="0"/>
        <v>-8.6294416243654859E-2</v>
      </c>
      <c r="AF6" s="114">
        <f t="shared" si="1"/>
        <v>7.1428571428571397E-2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229</v>
      </c>
      <c r="W7" s="112">
        <v>234</v>
      </c>
      <c r="X7" s="112">
        <v>251</v>
      </c>
      <c r="Y7" s="112">
        <v>274</v>
      </c>
      <c r="Z7" s="112">
        <v>254</v>
      </c>
      <c r="AB7" s="113" t="str">
        <f>TEXT(Z7,"###,###")</f>
        <v>254</v>
      </c>
      <c r="AD7" s="114">
        <f t="shared" si="0"/>
        <v>-7.2992700729927029E-2</v>
      </c>
      <c r="AF7" s="114">
        <f t="shared" si="1"/>
        <v>0.10917030567685582</v>
      </c>
    </row>
    <row r="8" spans="1:32" ht="17.25" customHeight="1" x14ac:dyDescent="0.25">
      <c r="A8" s="68" t="s">
        <v>13</v>
      </c>
      <c r="B8" s="69"/>
      <c r="C8" s="31"/>
      <c r="D8" s="70" t="str">
        <f>AB4</f>
        <v>379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254</v>
      </c>
      <c r="P8" s="71"/>
      <c r="S8" s="111" t="s">
        <v>87</v>
      </c>
      <c r="T8" s="112"/>
      <c r="U8" s="112"/>
      <c r="V8" s="112">
        <v>49077</v>
      </c>
      <c r="W8" s="112">
        <v>50818</v>
      </c>
      <c r="X8" s="112">
        <v>54263.33</v>
      </c>
      <c r="Y8" s="112">
        <v>53200.9</v>
      </c>
      <c r="Z8" s="112">
        <v>58022.91</v>
      </c>
      <c r="AB8" s="113" t="str">
        <f>TEXT(Z8,"$###,###")</f>
        <v>$58,023</v>
      </c>
      <c r="AD8" s="114">
        <f t="shared" si="0"/>
        <v>9.0637752368850855E-2</v>
      </c>
      <c r="AF8" s="114">
        <f t="shared" si="1"/>
        <v>0.18228314689161929</v>
      </c>
    </row>
    <row r="9" spans="1:32" x14ac:dyDescent="0.25">
      <c r="A9" s="32" t="s">
        <v>15</v>
      </c>
      <c r="B9" s="75"/>
      <c r="C9" s="76"/>
      <c r="D9" s="77">
        <f>AD104</f>
        <v>61.477572559366756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48.425196850393696</v>
      </c>
      <c r="P9" s="78" t="s">
        <v>88</v>
      </c>
      <c r="S9" s="111" t="s">
        <v>7</v>
      </c>
      <c r="T9" s="112"/>
      <c r="U9" s="112"/>
      <c r="V9" s="112">
        <v>14691113</v>
      </c>
      <c r="W9" s="112">
        <v>14412287</v>
      </c>
      <c r="X9" s="112">
        <v>16576614</v>
      </c>
      <c r="Y9" s="112">
        <v>19435862</v>
      </c>
      <c r="Z9" s="112">
        <v>17366735</v>
      </c>
      <c r="AB9" s="113" t="str">
        <f>TEXT(Z9/1000000,"$#,###.0")&amp;" mil"</f>
        <v>$17.4 mil</v>
      </c>
      <c r="AD9" s="114">
        <f t="shared" si="0"/>
        <v>-0.10645923499559728</v>
      </c>
      <c r="AF9" s="114">
        <f t="shared" si="1"/>
        <v>0.1821252072596542</v>
      </c>
    </row>
    <row r="10" spans="1:32" x14ac:dyDescent="0.25">
      <c r="A10" s="32" t="s">
        <v>18</v>
      </c>
      <c r="B10" s="75"/>
      <c r="C10" s="76"/>
      <c r="D10" s="77">
        <f>AD105</f>
        <v>31.398416886543533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51.181102362204726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94.094488188976371</v>
      </c>
      <c r="P11" s="78" t="s">
        <v>88</v>
      </c>
      <c r="S11" s="111" t="s">
        <v>30</v>
      </c>
      <c r="T11" s="116"/>
      <c r="U11" s="116"/>
      <c r="V11" s="116">
        <v>308</v>
      </c>
      <c r="W11" s="116">
        <v>297</v>
      </c>
      <c r="X11" s="116">
        <v>346</v>
      </c>
      <c r="Y11" s="116">
        <v>367</v>
      </c>
      <c r="Z11" s="116">
        <v>340</v>
      </c>
    </row>
    <row r="12" spans="1:32" ht="28.5" customHeight="1" x14ac:dyDescent="0.25">
      <c r="A12" s="32" t="s">
        <v>20</v>
      </c>
      <c r="B12" s="76"/>
      <c r="C12" s="76"/>
      <c r="D12" s="77">
        <f>AD108</f>
        <v>12.664907651715041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13.779527559055119</v>
      </c>
      <c r="P12" s="78" t="s">
        <v>88</v>
      </c>
      <c r="S12" s="111" t="s">
        <v>31</v>
      </c>
      <c r="T12" s="116"/>
      <c r="U12" s="116"/>
      <c r="V12" s="116">
        <v>38</v>
      </c>
      <c r="W12" s="116">
        <v>46</v>
      </c>
      <c r="X12" s="116">
        <v>39</v>
      </c>
      <c r="Y12" s="116">
        <v>42</v>
      </c>
      <c r="Z12" s="116">
        <v>34</v>
      </c>
    </row>
    <row r="13" spans="1:32" ht="15" customHeight="1" x14ac:dyDescent="0.25">
      <c r="A13" s="32" t="s">
        <v>21</v>
      </c>
      <c r="B13" s="76"/>
      <c r="C13" s="76"/>
      <c r="D13" s="77">
        <f>AD109</f>
        <v>18.20580474934037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47.9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21.899736147757256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17.647058823529413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40.633245382585756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82.35294117647058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5</v>
      </c>
      <c r="Z15" s="116">
        <v>6</v>
      </c>
      <c r="AB15" s="121">
        <f t="shared" ref="AB15:AB34" si="2">IF(Z15="np",0,Z15/$Z$34)</f>
        <v>1.6E-2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3</v>
      </c>
      <c r="Z16" s="116">
        <v>4</v>
      </c>
      <c r="AB16" s="121">
        <f t="shared" si="2"/>
        <v>1.0666666666666666E-2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13</v>
      </c>
      <c r="Z17" s="116">
        <v>12</v>
      </c>
      <c r="AB17" s="121">
        <f t="shared" si="2"/>
        <v>3.2000000000000001E-2</v>
      </c>
    </row>
    <row r="18" spans="1:28" x14ac:dyDescent="0.25">
      <c r="A18" s="67" t="str">
        <f>$S$1&amp;" ("&amp;$V$2&amp;" to "&amp;$Z$2&amp;")"</f>
        <v>Wagait (2014-15 to 2018-19)</v>
      </c>
      <c r="B18" s="67"/>
      <c r="C18" s="67"/>
      <c r="D18" s="67"/>
      <c r="E18" s="67"/>
      <c r="F18" s="67"/>
      <c r="G18" s="67" t="str">
        <f>$S$1&amp;" ("&amp;$V$2&amp;" to "&amp;$Z$2&amp;")"</f>
        <v>Wagait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0</v>
      </c>
      <c r="Z18" s="116">
        <v>5</v>
      </c>
      <c r="AB18" s="121">
        <f t="shared" si="2"/>
        <v>1.3333333333333334E-2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34</v>
      </c>
      <c r="Z19" s="116">
        <v>31</v>
      </c>
      <c r="AB19" s="121">
        <f t="shared" si="2"/>
        <v>8.2666666666666666E-2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11</v>
      </c>
      <c r="Z20" s="116">
        <v>15</v>
      </c>
      <c r="AB20" s="121">
        <f t="shared" si="2"/>
        <v>0.04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20</v>
      </c>
      <c r="Z21" s="116">
        <v>18</v>
      </c>
      <c r="AB21" s="121">
        <f t="shared" si="2"/>
        <v>4.8000000000000001E-2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8</v>
      </c>
      <c r="Z22" s="116">
        <v>4</v>
      </c>
      <c r="AB22" s="121">
        <f t="shared" si="2"/>
        <v>1.0666666666666666E-2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27</v>
      </c>
      <c r="Z23" s="116">
        <v>24</v>
      </c>
      <c r="AB23" s="121">
        <f t="shared" si="2"/>
        <v>6.4000000000000001E-2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5</v>
      </c>
      <c r="Z24" s="116">
        <v>3</v>
      </c>
      <c r="AB24" s="121">
        <f t="shared" si="2"/>
        <v>8.0000000000000002E-3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9</v>
      </c>
      <c r="Z25" s="116">
        <v>5</v>
      </c>
      <c r="AB25" s="121">
        <f t="shared" si="2"/>
        <v>1.3333333333333334E-2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6</v>
      </c>
      <c r="Z26" s="116">
        <v>3</v>
      </c>
      <c r="AB26" s="121">
        <f t="shared" si="2"/>
        <v>8.0000000000000002E-3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25</v>
      </c>
      <c r="Z27" s="116">
        <v>23</v>
      </c>
      <c r="AB27" s="121">
        <f t="shared" si="2"/>
        <v>6.133333333333333E-2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44</v>
      </c>
      <c r="Z28" s="116">
        <v>38</v>
      </c>
      <c r="AB28" s="121">
        <f t="shared" si="2"/>
        <v>0.10133333333333333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59</v>
      </c>
      <c r="Z29" s="116">
        <v>58</v>
      </c>
      <c r="AB29" s="121">
        <f t="shared" si="2"/>
        <v>0.15466666666666667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32</v>
      </c>
      <c r="Z30" s="116">
        <v>28</v>
      </c>
      <c r="AB30" s="121">
        <f t="shared" si="2"/>
        <v>7.4666666666666673E-2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21</v>
      </c>
      <c r="Z31" s="116">
        <v>42</v>
      </c>
      <c r="AB31" s="121">
        <f t="shared" si="2"/>
        <v>0.112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23</v>
      </c>
      <c r="Z32" s="116">
        <v>14</v>
      </c>
      <c r="AB32" s="121">
        <f t="shared" si="2"/>
        <v>3.7333333333333336E-2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30</v>
      </c>
      <c r="Z33" s="116">
        <v>32</v>
      </c>
      <c r="AB33" s="121">
        <f t="shared" si="2"/>
        <v>8.533333333333333E-2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411</v>
      </c>
      <c r="Z34" s="124">
        <v>375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210</v>
      </c>
      <c r="AB37" s="136">
        <f>Z37/Z40*100</f>
        <v>82.35294117647058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45</v>
      </c>
      <c r="AB38" s="136">
        <f>Z38/Z40*100</f>
        <v>17.647058823529413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255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0</v>
      </c>
      <c r="Y45" s="116">
        <v>0</v>
      </c>
      <c r="Z45" s="116">
        <v>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7</v>
      </c>
      <c r="X46" s="116">
        <v>10</v>
      </c>
      <c r="Y46" s="116">
        <v>8</v>
      </c>
      <c r="Z46" s="116">
        <v>8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10</v>
      </c>
      <c r="X47" s="116">
        <v>5</v>
      </c>
      <c r="Y47" s="116">
        <v>7</v>
      </c>
      <c r="Z47" s="116">
        <v>3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9</v>
      </c>
      <c r="X48" s="116">
        <v>9</v>
      </c>
      <c r="Y48" s="116">
        <v>10</v>
      </c>
      <c r="Z48" s="116">
        <v>17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Wagait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18</v>
      </c>
      <c r="X49" s="116">
        <v>18</v>
      </c>
      <c r="Y49" s="116">
        <v>13</v>
      </c>
      <c r="Z49" s="116">
        <v>15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16</v>
      </c>
      <c r="X50" s="116">
        <v>12</v>
      </c>
      <c r="Y50" s="116">
        <v>18</v>
      </c>
      <c r="Z50" s="116">
        <v>14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23</v>
      </c>
      <c r="X51" s="116">
        <v>27</v>
      </c>
      <c r="Y51" s="116">
        <v>26</v>
      </c>
      <c r="Z51" s="116">
        <v>15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20</v>
      </c>
      <c r="X52" s="116">
        <v>25</v>
      </c>
      <c r="Y52" s="116">
        <v>23</v>
      </c>
      <c r="Z52" s="116">
        <v>27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14</v>
      </c>
      <c r="X53" s="116">
        <v>23</v>
      </c>
      <c r="Y53" s="116">
        <v>34</v>
      </c>
      <c r="Z53" s="116">
        <v>20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25</v>
      </c>
      <c r="X54" s="116">
        <v>28</v>
      </c>
      <c r="Y54" s="116">
        <v>28</v>
      </c>
      <c r="Z54" s="116">
        <v>28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11</v>
      </c>
      <c r="X55" s="116">
        <v>17</v>
      </c>
      <c r="Y55" s="116">
        <v>29</v>
      </c>
      <c r="Z55" s="116">
        <v>21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7</v>
      </c>
      <c r="X56" s="116">
        <v>7</v>
      </c>
      <c r="Y56" s="116">
        <v>6</v>
      </c>
      <c r="Z56" s="116">
        <v>9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4</v>
      </c>
      <c r="Y57" s="116">
        <v>0</v>
      </c>
      <c r="Z57" s="116">
        <v>9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6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163</v>
      </c>
      <c r="X61" s="116">
        <v>183</v>
      </c>
      <c r="Y61" s="116">
        <v>212</v>
      </c>
      <c r="Z61" s="116">
        <v>197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Wagait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5</v>
      </c>
      <c r="X64" s="116">
        <v>13</v>
      </c>
      <c r="Y64" s="116">
        <v>0</v>
      </c>
      <c r="Z64" s="116">
        <v>4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9</v>
      </c>
      <c r="X65" s="116">
        <v>12</v>
      </c>
      <c r="Y65" s="116">
        <v>11</v>
      </c>
      <c r="Z65" s="116">
        <v>5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6</v>
      </c>
      <c r="X66" s="116">
        <v>9</v>
      </c>
      <c r="Y66" s="116">
        <v>11</v>
      </c>
      <c r="Z66" s="116">
        <v>3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5</v>
      </c>
      <c r="X67" s="116">
        <v>10</v>
      </c>
      <c r="Y67" s="116">
        <v>5</v>
      </c>
      <c r="Z67" s="116">
        <v>3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15</v>
      </c>
      <c r="X68" s="116">
        <v>10</v>
      </c>
      <c r="Y68" s="116">
        <v>15</v>
      </c>
      <c r="Z68" s="116">
        <v>9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14</v>
      </c>
      <c r="X69" s="116">
        <v>19</v>
      </c>
      <c r="Y69" s="116">
        <v>17</v>
      </c>
      <c r="Z69" s="116">
        <v>22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28</v>
      </c>
      <c r="X70" s="116">
        <v>29</v>
      </c>
      <c r="Y70" s="116">
        <v>31</v>
      </c>
      <c r="Z70" s="116">
        <v>21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27</v>
      </c>
      <c r="X71" s="116">
        <v>28</v>
      </c>
      <c r="Y71" s="116">
        <v>31</v>
      </c>
      <c r="Z71" s="116">
        <v>24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28</v>
      </c>
      <c r="X72" s="116">
        <v>19</v>
      </c>
      <c r="Y72" s="116">
        <v>16</v>
      </c>
      <c r="Z72" s="116">
        <v>17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25</v>
      </c>
      <c r="X73" s="116">
        <v>38</v>
      </c>
      <c r="Y73" s="116">
        <v>32</v>
      </c>
      <c r="Z73" s="116">
        <v>33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17</v>
      </c>
      <c r="X74" s="116">
        <v>7</v>
      </c>
      <c r="Y74" s="116">
        <v>13</v>
      </c>
      <c r="Z74" s="116">
        <v>15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9</v>
      </c>
      <c r="X75" s="116">
        <v>10</v>
      </c>
      <c r="Y75" s="116">
        <v>12</v>
      </c>
      <c r="Z75" s="116">
        <v>12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0</v>
      </c>
      <c r="Y76" s="116">
        <v>0</v>
      </c>
      <c r="Z76" s="116">
        <v>0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177</v>
      </c>
      <c r="X80" s="116">
        <v>202</v>
      </c>
      <c r="Y80" s="116">
        <v>198</v>
      </c>
      <c r="Z80" s="116">
        <v>181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Wagait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14</v>
      </c>
      <c r="X83" s="116">
        <v>14</v>
      </c>
      <c r="Y83" s="116">
        <v>16</v>
      </c>
      <c r="Z83" s="116">
        <v>18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7</v>
      </c>
      <c r="X84" s="116">
        <v>5</v>
      </c>
      <c r="Y84" s="116">
        <v>10</v>
      </c>
      <c r="Z84" s="116">
        <v>13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379</v>
      </c>
      <c r="D85" s="100">
        <f t="shared" ref="D85:D90" si="4">AD4</f>
        <v>-6.879606879606881E-2</v>
      </c>
      <c r="E85" s="101">
        <f t="shared" ref="E85:E90" si="5">AD4</f>
        <v>-6.879606879606881E-2</v>
      </c>
      <c r="F85" s="100">
        <f t="shared" ref="F85:F90" si="6">AF4</f>
        <v>9.5375722543352692E-2</v>
      </c>
      <c r="G85" s="101">
        <f t="shared" ref="G85:G90" si="7">AF4</f>
        <v>9.5375722543352692E-2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22</v>
      </c>
      <c r="X85" s="116">
        <v>26</v>
      </c>
      <c r="Y85" s="116">
        <v>34</v>
      </c>
      <c r="Z85" s="116">
        <v>21</v>
      </c>
    </row>
    <row r="86" spans="1:30" ht="15" customHeight="1" x14ac:dyDescent="0.25">
      <c r="A86" s="102" t="s">
        <v>4</v>
      </c>
      <c r="B86" s="51"/>
      <c r="C86" s="62" t="str">
        <f t="shared" si="3"/>
        <v>191</v>
      </c>
      <c r="D86" s="100">
        <f t="shared" si="4"/>
        <v>-9.4786729857819885E-2</v>
      </c>
      <c r="E86" s="101">
        <f t="shared" si="5"/>
        <v>-9.4786729857819885E-2</v>
      </c>
      <c r="F86" s="100">
        <f t="shared" si="6"/>
        <v>7.3033707865168607E-2</v>
      </c>
      <c r="G86" s="101">
        <f t="shared" si="7"/>
        <v>7.3033707865168607E-2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7</v>
      </c>
      <c r="X86" s="116">
        <v>5</v>
      </c>
      <c r="Y86" s="116">
        <v>2</v>
      </c>
      <c r="Z86" s="116">
        <v>11</v>
      </c>
    </row>
    <row r="87" spans="1:30" ht="15" customHeight="1" x14ac:dyDescent="0.25">
      <c r="A87" s="102" t="s">
        <v>5</v>
      </c>
      <c r="B87" s="51"/>
      <c r="C87" s="62" t="str">
        <f t="shared" si="3"/>
        <v>180</v>
      </c>
      <c r="D87" s="100">
        <f t="shared" si="4"/>
        <v>-8.6294416243654859E-2</v>
      </c>
      <c r="E87" s="101">
        <f t="shared" si="5"/>
        <v>-8.6294416243654859E-2</v>
      </c>
      <c r="F87" s="100">
        <f t="shared" si="6"/>
        <v>7.1428571428571397E-2</v>
      </c>
      <c r="G87" s="101">
        <f t="shared" si="7"/>
        <v>7.1428571428571397E-2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5</v>
      </c>
      <c r="X87" s="116">
        <v>11</v>
      </c>
      <c r="Y87" s="116">
        <v>9</v>
      </c>
      <c r="Z87" s="116">
        <v>11</v>
      </c>
    </row>
    <row r="88" spans="1:30" ht="15" customHeight="1" x14ac:dyDescent="0.25">
      <c r="A88" s="51" t="s">
        <v>6</v>
      </c>
      <c r="B88" s="51"/>
      <c r="C88" s="62" t="str">
        <f t="shared" si="3"/>
        <v>254</v>
      </c>
      <c r="D88" s="100">
        <f t="shared" si="4"/>
        <v>-7.2992700729927029E-2</v>
      </c>
      <c r="E88" s="101">
        <f t="shared" si="5"/>
        <v>-7.2992700729927029E-2</v>
      </c>
      <c r="F88" s="100">
        <f t="shared" si="6"/>
        <v>0.10917030567685582</v>
      </c>
      <c r="G88" s="101">
        <f t="shared" si="7"/>
        <v>0.10917030567685582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8</v>
      </c>
      <c r="X88" s="116">
        <v>0</v>
      </c>
      <c r="Y88" s="116">
        <v>5</v>
      </c>
      <c r="Z88" s="116">
        <v>6</v>
      </c>
    </row>
    <row r="89" spans="1:30" ht="15" customHeight="1" x14ac:dyDescent="0.25">
      <c r="A89" s="51" t="s">
        <v>102</v>
      </c>
      <c r="B89" s="51"/>
      <c r="C89" s="62" t="str">
        <f t="shared" si="3"/>
        <v>$58,023</v>
      </c>
      <c r="D89" s="100">
        <f t="shared" si="4"/>
        <v>9.0637752368850855E-2</v>
      </c>
      <c r="E89" s="101">
        <f t="shared" si="5"/>
        <v>9.0637752368850855E-2</v>
      </c>
      <c r="F89" s="100">
        <f t="shared" si="6"/>
        <v>0.18228314689161929</v>
      </c>
      <c r="G89" s="101">
        <f t="shared" si="7"/>
        <v>0.18228314689161929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13</v>
      </c>
      <c r="X89" s="116">
        <v>13</v>
      </c>
      <c r="Y89" s="116">
        <v>14</v>
      </c>
      <c r="Z89" s="116">
        <v>11</v>
      </c>
    </row>
    <row r="90" spans="1:30" ht="15" customHeight="1" x14ac:dyDescent="0.25">
      <c r="A90" s="51" t="s">
        <v>7</v>
      </c>
      <c r="B90" s="51"/>
      <c r="C90" s="62" t="str">
        <f t="shared" si="3"/>
        <v>$17.4 mil</v>
      </c>
      <c r="D90" s="100">
        <f t="shared" si="4"/>
        <v>-0.10645923499559728</v>
      </c>
      <c r="E90" s="101">
        <f t="shared" si="5"/>
        <v>-0.10645923499559728</v>
      </c>
      <c r="F90" s="100">
        <f t="shared" si="6"/>
        <v>0.1821252072596542</v>
      </c>
      <c r="G90" s="101">
        <f t="shared" si="7"/>
        <v>0.1821252072596542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18</v>
      </c>
      <c r="X90" s="116">
        <v>15</v>
      </c>
      <c r="Y90" s="116">
        <v>16</v>
      </c>
      <c r="Z90" s="116">
        <v>20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112</v>
      </c>
      <c r="X91" s="116">
        <v>121</v>
      </c>
      <c r="Y91" s="116">
        <v>140</v>
      </c>
      <c r="Z91" s="116">
        <v>126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18</v>
      </c>
      <c r="X93" s="116">
        <v>16</v>
      </c>
      <c r="Y93" s="116">
        <v>17</v>
      </c>
      <c r="Z93" s="116">
        <v>18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26</v>
      </c>
      <c r="X94" s="116">
        <v>28</v>
      </c>
      <c r="Y94" s="116">
        <v>32</v>
      </c>
      <c r="Z94" s="116">
        <v>30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10</v>
      </c>
      <c r="X95" s="116">
        <v>4</v>
      </c>
      <c r="Y95" s="116">
        <v>7</v>
      </c>
      <c r="Z95" s="116">
        <v>6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8</v>
      </c>
      <c r="X96" s="116">
        <v>16</v>
      </c>
      <c r="Y96" s="116">
        <v>18</v>
      </c>
      <c r="Z96" s="116">
        <v>15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23</v>
      </c>
      <c r="X97" s="116">
        <v>24</v>
      </c>
      <c r="Y97" s="116">
        <v>30</v>
      </c>
      <c r="Z97" s="116">
        <v>24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8</v>
      </c>
      <c r="X98" s="116">
        <v>13</v>
      </c>
      <c r="Y98" s="116">
        <v>13</v>
      </c>
      <c r="Z98" s="116">
        <v>11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0</v>
      </c>
      <c r="X99" s="116">
        <v>3</v>
      </c>
      <c r="Y99" s="116">
        <v>0</v>
      </c>
      <c r="Z99" s="116">
        <v>0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5</v>
      </c>
      <c r="X100" s="116">
        <v>6</v>
      </c>
      <c r="Y100" s="116">
        <v>9</v>
      </c>
      <c r="Z100" s="116">
        <v>6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114</v>
      </c>
      <c r="X101" s="116">
        <v>130</v>
      </c>
      <c r="Y101" s="116">
        <v>136</v>
      </c>
      <c r="Z101" s="116">
        <v>130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202</v>
      </c>
      <c r="X104" s="116">
        <v>253</v>
      </c>
      <c r="Y104" s="116">
        <v>252</v>
      </c>
      <c r="Z104" s="116">
        <v>233</v>
      </c>
      <c r="AB104" s="113" t="str">
        <f>TEXT(Z104,"###,###")</f>
        <v>233</v>
      </c>
      <c r="AD104" s="134">
        <f>Z104/($Z$4)*100</f>
        <v>61.477572559366756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107</v>
      </c>
      <c r="X105" s="116">
        <v>96</v>
      </c>
      <c r="Y105" s="116">
        <v>106</v>
      </c>
      <c r="Z105" s="116">
        <v>119</v>
      </c>
      <c r="AB105" s="113" t="str">
        <f>TEXT(Z105,"###,###")</f>
        <v>119</v>
      </c>
      <c r="AD105" s="134">
        <f>Z105/($Z$4)*100</f>
        <v>31.398416886543533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309</v>
      </c>
      <c r="X106" s="124">
        <v>349</v>
      </c>
      <c r="Y106" s="124">
        <v>358</v>
      </c>
      <c r="Z106" s="124">
        <v>352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45</v>
      </c>
      <c r="X108" s="116">
        <v>55</v>
      </c>
      <c r="Y108" s="116">
        <v>52</v>
      </c>
      <c r="Z108" s="116">
        <v>48</v>
      </c>
      <c r="AB108" s="113" t="str">
        <f>TEXT(Z108,"###,###")</f>
        <v>48</v>
      </c>
      <c r="AD108" s="134">
        <f>Z108/($Z$4)*100</f>
        <v>12.664907651715041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52</v>
      </c>
      <c r="X109" s="116">
        <v>68</v>
      </c>
      <c r="Y109" s="116">
        <v>66</v>
      </c>
      <c r="Z109" s="116">
        <v>69</v>
      </c>
      <c r="AB109" s="113" t="str">
        <f>TEXT(Z109,"###,###")</f>
        <v>69</v>
      </c>
      <c r="AD109" s="134">
        <f>Z109/($Z$4)*100</f>
        <v>18.20580474934037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72</v>
      </c>
      <c r="X110" s="116">
        <v>80</v>
      </c>
      <c r="Y110" s="116">
        <v>84</v>
      </c>
      <c r="Z110" s="116">
        <v>83</v>
      </c>
      <c r="AB110" s="113" t="str">
        <f>TEXT(Z110,"###,###")</f>
        <v>83</v>
      </c>
      <c r="AD110" s="134">
        <f>Z110/($Z$4)*100</f>
        <v>21.899736147757256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132</v>
      </c>
      <c r="X111" s="116">
        <v>146</v>
      </c>
      <c r="Y111" s="116">
        <v>149</v>
      </c>
      <c r="Z111" s="116">
        <v>154</v>
      </c>
      <c r="AB111" s="113" t="str">
        <f>TEXT(Z111,"###,###")</f>
        <v>154</v>
      </c>
      <c r="AD111" s="134">
        <f>Z111/($Z$4)*100</f>
        <v>40.633245382585756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339</v>
      </c>
      <c r="X112" s="116">
        <v>385</v>
      </c>
      <c r="Y112" s="116">
        <v>407</v>
      </c>
      <c r="Z112" s="116">
        <v>378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45.57</v>
      </c>
      <c r="W118" s="135">
        <v>44.12</v>
      </c>
      <c r="X118" s="135">
        <v>46.01</v>
      </c>
      <c r="Y118" s="135">
        <v>47.86</v>
      </c>
      <c r="Z118" s="135">
        <v>47.85</v>
      </c>
      <c r="AB118" s="113" t="str">
        <f>TEXT(Z118,"##.0")</f>
        <v>47.9</v>
      </c>
    </row>
    <row r="120" spans="19:32" x14ac:dyDescent="0.25">
      <c r="S120" s="105" t="s">
        <v>104</v>
      </c>
      <c r="T120" s="116"/>
      <c r="U120" s="116"/>
      <c r="V120" s="116">
        <v>189</v>
      </c>
      <c r="W120" s="116">
        <v>182</v>
      </c>
      <c r="X120" s="116">
        <v>212</v>
      </c>
      <c r="Y120" s="116">
        <v>231</v>
      </c>
      <c r="Z120" s="116">
        <v>217</v>
      </c>
      <c r="AB120" s="113" t="str">
        <f>TEXT(Z120,"###,###")</f>
        <v>217</v>
      </c>
    </row>
    <row r="121" spans="19:32" x14ac:dyDescent="0.25">
      <c r="S121" s="105" t="s">
        <v>105</v>
      </c>
      <c r="T121" s="116"/>
      <c r="U121" s="116"/>
      <c r="V121" s="116">
        <v>24</v>
      </c>
      <c r="W121" s="116">
        <v>24</v>
      </c>
      <c r="X121" s="116">
        <v>18</v>
      </c>
      <c r="Y121" s="116">
        <v>19</v>
      </c>
      <c r="Z121" s="116">
        <v>13</v>
      </c>
      <c r="AB121" s="113" t="str">
        <f>TEXT(Z121,"###,###")</f>
        <v>13</v>
      </c>
    </row>
    <row r="122" spans="19:32" x14ac:dyDescent="0.25">
      <c r="S122" s="105" t="s">
        <v>106</v>
      </c>
      <c r="T122" s="116"/>
      <c r="U122" s="116"/>
      <c r="V122" s="116">
        <v>12</v>
      </c>
      <c r="W122" s="116">
        <v>20</v>
      </c>
      <c r="X122" s="116">
        <v>21</v>
      </c>
      <c r="Y122" s="116">
        <v>31</v>
      </c>
      <c r="Z122" s="116">
        <v>22</v>
      </c>
      <c r="AB122" s="113" t="str">
        <f>TEXT(Z122,"###,###")</f>
        <v>22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201</v>
      </c>
      <c r="W124" s="116">
        <v>202</v>
      </c>
      <c r="X124" s="116">
        <v>233</v>
      </c>
      <c r="Y124" s="116">
        <v>262</v>
      </c>
      <c r="Z124" s="116">
        <v>239</v>
      </c>
      <c r="AB124" s="113" t="str">
        <f>TEXT(Z124,"###,###")</f>
        <v>239</v>
      </c>
      <c r="AD124" s="131">
        <f>Z124/$Z$7*100</f>
        <v>94.094488188976371</v>
      </c>
    </row>
    <row r="125" spans="19:32" x14ac:dyDescent="0.25">
      <c r="S125" s="105" t="s">
        <v>108</v>
      </c>
      <c r="T125" s="116"/>
      <c r="U125" s="116"/>
      <c r="V125" s="116">
        <v>36</v>
      </c>
      <c r="W125" s="116">
        <v>44</v>
      </c>
      <c r="X125" s="116">
        <v>39</v>
      </c>
      <c r="Y125" s="116">
        <v>50</v>
      </c>
      <c r="Z125" s="116">
        <v>35</v>
      </c>
      <c r="AB125" s="113" t="str">
        <f>TEXT(Z125,"###,###")</f>
        <v>35</v>
      </c>
      <c r="AD125" s="131">
        <f>Z125/$Z$7*100</f>
        <v>13.779527559055119</v>
      </c>
    </row>
    <row r="127" spans="19:32" x14ac:dyDescent="0.25">
      <c r="S127" s="105" t="s">
        <v>109</v>
      </c>
      <c r="T127" s="116"/>
      <c r="U127" s="116"/>
      <c r="V127" s="116">
        <v>114</v>
      </c>
      <c r="W127" s="116">
        <v>116</v>
      </c>
      <c r="X127" s="116">
        <v>121</v>
      </c>
      <c r="Y127" s="116">
        <v>140</v>
      </c>
      <c r="Z127" s="116">
        <v>123</v>
      </c>
      <c r="AB127" s="113" t="str">
        <f>TEXT(Z127,"###,###")</f>
        <v>123</v>
      </c>
      <c r="AD127" s="131">
        <f>Z127/$Z$7*100</f>
        <v>48.425196850393696</v>
      </c>
    </row>
    <row r="128" spans="19:32" x14ac:dyDescent="0.25">
      <c r="S128" s="105" t="s">
        <v>110</v>
      </c>
      <c r="T128" s="116"/>
      <c r="U128" s="116"/>
      <c r="V128" s="116">
        <v>113</v>
      </c>
      <c r="W128" s="116">
        <v>116</v>
      </c>
      <c r="X128" s="116">
        <v>130</v>
      </c>
      <c r="Y128" s="116">
        <v>134</v>
      </c>
      <c r="Z128" s="116">
        <v>130</v>
      </c>
      <c r="AB128" s="113" t="str">
        <f>TEXT(Z128,"###,###")</f>
        <v>130</v>
      </c>
      <c r="AD128" s="131">
        <f>Z128/$Z$7*100</f>
        <v>51.181102362204726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CB01DFF-C249-4EBF-B219-06CEDC4CBC1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516EF8DB-B9E6-4A09-99B5-C2759D22D00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87B4E10F-CEE3-431E-9FD0-B82C8ACD37B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B0EBC3E9-E766-4879-8934-87399A5F124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24BB-8EC5-4CD5-981F-0AE7BF54E4F1}">
  <sheetPr codeName="Sheet80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West Arnhem</v>
      </c>
      <c r="T1" s="103"/>
      <c r="U1" s="103"/>
      <c r="V1" s="103"/>
      <c r="W1" s="103"/>
      <c r="X1" s="103"/>
      <c r="Y1" s="104" t="str">
        <f>Y3</f>
        <v>13.16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127</v>
      </c>
      <c r="Y3" s="109" t="s">
        <v>156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13.16 West Arnhem,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936</v>
      </c>
      <c r="W4" s="112">
        <v>978</v>
      </c>
      <c r="X4" s="112">
        <v>987</v>
      </c>
      <c r="Y4" s="112">
        <v>1906</v>
      </c>
      <c r="Z4" s="112">
        <v>1567</v>
      </c>
      <c r="AB4" s="113" t="str">
        <f>TEXT(Z4,"###,###")</f>
        <v>1,567</v>
      </c>
      <c r="AD4" s="114">
        <f>Z4/Y4-1</f>
        <v>-0.17785939139559281</v>
      </c>
      <c r="AF4" s="114">
        <f>Z4/V4-1</f>
        <v>0.67414529914529919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522</v>
      </c>
      <c r="W5" s="112">
        <v>531</v>
      </c>
      <c r="X5" s="112">
        <v>532</v>
      </c>
      <c r="Y5" s="112">
        <v>1042</v>
      </c>
      <c r="Z5" s="112">
        <v>859</v>
      </c>
      <c r="AB5" s="113" t="str">
        <f>TEXT(Z5,"###,###")</f>
        <v>859</v>
      </c>
      <c r="AD5" s="114">
        <f t="shared" ref="AD5:AD9" si="0">Z5/Y5-1</f>
        <v>-0.17562380038387715</v>
      </c>
      <c r="AF5" s="114">
        <f t="shared" ref="AF5:AF9" si="1">Z5/V5-1</f>
        <v>0.64559386973180066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416</v>
      </c>
      <c r="W6" s="112">
        <v>449</v>
      </c>
      <c r="X6" s="112">
        <v>455</v>
      </c>
      <c r="Y6" s="112">
        <v>862</v>
      </c>
      <c r="Z6" s="112">
        <v>712</v>
      </c>
      <c r="AB6" s="113" t="str">
        <f>TEXT(Z6,"###,###")</f>
        <v>712</v>
      </c>
      <c r="AD6" s="114">
        <f t="shared" si="0"/>
        <v>-0.17401392111368907</v>
      </c>
      <c r="AF6" s="114">
        <f t="shared" si="1"/>
        <v>0.71153846153846145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667</v>
      </c>
      <c r="W7" s="112">
        <v>697</v>
      </c>
      <c r="X7" s="112">
        <v>690</v>
      </c>
      <c r="Y7" s="112">
        <v>1348</v>
      </c>
      <c r="Z7" s="112">
        <v>1072</v>
      </c>
      <c r="AB7" s="113" t="str">
        <f>TEXT(Z7,"###,###")</f>
        <v>1,072</v>
      </c>
      <c r="AD7" s="114">
        <f t="shared" si="0"/>
        <v>-0.20474777448071213</v>
      </c>
      <c r="AF7" s="114">
        <f t="shared" si="1"/>
        <v>0.6071964017991005</v>
      </c>
    </row>
    <row r="8" spans="1:32" ht="17.25" customHeight="1" x14ac:dyDescent="0.25">
      <c r="A8" s="68" t="s">
        <v>13</v>
      </c>
      <c r="B8" s="69"/>
      <c r="C8" s="31"/>
      <c r="D8" s="70" t="str">
        <f>AB4</f>
        <v>1,567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1,072</v>
      </c>
      <c r="P8" s="71"/>
      <c r="S8" s="111" t="s">
        <v>87</v>
      </c>
      <c r="T8" s="112"/>
      <c r="U8" s="112"/>
      <c r="V8" s="112">
        <v>42846.02</v>
      </c>
      <c r="W8" s="112">
        <v>49079</v>
      </c>
      <c r="X8" s="112">
        <v>54277.04</v>
      </c>
      <c r="Y8" s="112">
        <v>39694.080000000002</v>
      </c>
      <c r="Z8" s="112">
        <v>39879.53</v>
      </c>
      <c r="AB8" s="113" t="str">
        <f>TEXT(Z8,"$###,###")</f>
        <v>$39,880</v>
      </c>
      <c r="AD8" s="114">
        <f t="shared" si="0"/>
        <v>4.6719813130824406E-3</v>
      </c>
      <c r="AF8" s="114">
        <f t="shared" si="1"/>
        <v>-6.9236069067792005E-2</v>
      </c>
    </row>
    <row r="9" spans="1:32" x14ac:dyDescent="0.25">
      <c r="A9" s="32" t="s">
        <v>15</v>
      </c>
      <c r="B9" s="75"/>
      <c r="C9" s="76"/>
      <c r="D9" s="77">
        <f>AD104</f>
        <v>55.583918315252077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55.130597014925378</v>
      </c>
      <c r="P9" s="78" t="s">
        <v>88</v>
      </c>
      <c r="S9" s="111" t="s">
        <v>7</v>
      </c>
      <c r="T9" s="112"/>
      <c r="U9" s="112"/>
      <c r="V9" s="112">
        <v>41734305</v>
      </c>
      <c r="W9" s="112">
        <v>45927675</v>
      </c>
      <c r="X9" s="112">
        <v>46889612</v>
      </c>
      <c r="Y9" s="112">
        <v>69374542</v>
      </c>
      <c r="Z9" s="112">
        <v>61276558</v>
      </c>
      <c r="AB9" s="113" t="str">
        <f>TEXT(Z9/1000000,"$#,###.0")&amp;" mil"</f>
        <v>$61.3 mil</v>
      </c>
      <c r="AD9" s="114">
        <f t="shared" si="0"/>
        <v>-0.11672846791550706</v>
      </c>
      <c r="AF9" s="114">
        <f t="shared" si="1"/>
        <v>0.4682539460043722</v>
      </c>
    </row>
    <row r="10" spans="1:32" x14ac:dyDescent="0.25">
      <c r="A10" s="32" t="s">
        <v>18</v>
      </c>
      <c r="B10" s="75"/>
      <c r="C10" s="76"/>
      <c r="D10" s="77">
        <f>AD105</f>
        <v>40.970006381620934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44.309701492537314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99.81343283582089</v>
      </c>
      <c r="P11" s="78" t="s">
        <v>88</v>
      </c>
      <c r="S11" s="111" t="s">
        <v>30</v>
      </c>
      <c r="T11" s="116"/>
      <c r="U11" s="116"/>
      <c r="V11" s="116">
        <v>908</v>
      </c>
      <c r="W11" s="116">
        <v>952</v>
      </c>
      <c r="X11" s="116">
        <v>960</v>
      </c>
      <c r="Y11" s="116">
        <v>1866</v>
      </c>
      <c r="Z11" s="116">
        <v>1528</v>
      </c>
    </row>
    <row r="12" spans="1:32" ht="28.5" customHeight="1" x14ac:dyDescent="0.25">
      <c r="A12" s="32" t="s">
        <v>20</v>
      </c>
      <c r="B12" s="76"/>
      <c r="C12" s="76"/>
      <c r="D12" s="77">
        <f>AD108</f>
        <v>8.6151882578174863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4.1044776119402986</v>
      </c>
      <c r="P12" s="78" t="s">
        <v>88</v>
      </c>
      <c r="S12" s="111" t="s">
        <v>31</v>
      </c>
      <c r="T12" s="116"/>
      <c r="U12" s="116"/>
      <c r="V12" s="116">
        <v>31</v>
      </c>
      <c r="W12" s="116">
        <v>26</v>
      </c>
      <c r="X12" s="116">
        <v>27</v>
      </c>
      <c r="Y12" s="116">
        <v>37</v>
      </c>
      <c r="Z12" s="116">
        <v>37</v>
      </c>
    </row>
    <row r="13" spans="1:32" ht="15" customHeight="1" x14ac:dyDescent="0.25">
      <c r="A13" s="32" t="s">
        <v>21</v>
      </c>
      <c r="B13" s="76"/>
      <c r="C13" s="76"/>
      <c r="D13" s="77">
        <f>AD109</f>
        <v>15.124441608168473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39.6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27.185705169112957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21.282527881040892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45.437141033822591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78.717472118959108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50</v>
      </c>
      <c r="Z15" s="116">
        <v>62</v>
      </c>
      <c r="AB15" s="121">
        <f t="shared" ref="AB15:AB34" si="2">IF(Z15="np",0,Z15/$Z$34)</f>
        <v>3.9540816326530615E-2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163</v>
      </c>
      <c r="Z16" s="116">
        <v>162</v>
      </c>
      <c r="AB16" s="121">
        <f t="shared" si="2"/>
        <v>0.10331632653061225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13</v>
      </c>
      <c r="Z17" s="116">
        <v>3</v>
      </c>
      <c r="AB17" s="121">
        <f t="shared" si="2"/>
        <v>1.9132653061224489E-3</v>
      </c>
    </row>
    <row r="18" spans="1:28" x14ac:dyDescent="0.25">
      <c r="A18" s="67" t="str">
        <f>$S$1&amp;" ("&amp;$V$2&amp;" to "&amp;$Z$2&amp;")"</f>
        <v>West Arnhem (2014-15 to 2018-19)</v>
      </c>
      <c r="B18" s="67"/>
      <c r="C18" s="67"/>
      <c r="D18" s="67"/>
      <c r="E18" s="67"/>
      <c r="F18" s="67"/>
      <c r="G18" s="67" t="str">
        <f>$S$1&amp;" ("&amp;$V$2&amp;" to "&amp;$Z$2&amp;")"</f>
        <v>West Arnhem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4</v>
      </c>
      <c r="Z18" s="116">
        <v>10</v>
      </c>
      <c r="AB18" s="121">
        <f t="shared" si="2"/>
        <v>6.3775510204081634E-3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72</v>
      </c>
      <c r="Z19" s="116">
        <v>63</v>
      </c>
      <c r="AB19" s="121">
        <f t="shared" si="2"/>
        <v>4.0178571428571432E-2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12</v>
      </c>
      <c r="Z20" s="116">
        <v>40</v>
      </c>
      <c r="AB20" s="121">
        <f t="shared" si="2"/>
        <v>2.5510204081632654E-2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156</v>
      </c>
      <c r="Z21" s="116">
        <v>105</v>
      </c>
      <c r="AB21" s="121">
        <f t="shared" si="2"/>
        <v>6.6964285714285712E-2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312</v>
      </c>
      <c r="Z22" s="116">
        <v>235</v>
      </c>
      <c r="AB22" s="121">
        <f t="shared" si="2"/>
        <v>0.14987244897959184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25</v>
      </c>
      <c r="Z23" s="116">
        <v>26</v>
      </c>
      <c r="AB23" s="121">
        <f t="shared" si="2"/>
        <v>1.6581632653061226E-2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17</v>
      </c>
      <c r="Z24" s="116">
        <v>30</v>
      </c>
      <c r="AB24" s="121">
        <f t="shared" si="2"/>
        <v>1.913265306122449E-2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17</v>
      </c>
      <c r="Z25" s="116">
        <v>12</v>
      </c>
      <c r="AB25" s="121">
        <f t="shared" si="2"/>
        <v>7.6530612244897957E-3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10</v>
      </c>
      <c r="Z26" s="116">
        <v>6</v>
      </c>
      <c r="AB26" s="121">
        <f t="shared" si="2"/>
        <v>3.8265306122448979E-3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29</v>
      </c>
      <c r="Z27" s="116">
        <v>21</v>
      </c>
      <c r="AB27" s="121">
        <f t="shared" si="2"/>
        <v>1.3392857142857142E-2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88</v>
      </c>
      <c r="Z28" s="116">
        <v>71</v>
      </c>
      <c r="AB28" s="121">
        <f t="shared" si="2"/>
        <v>4.5280612244897961E-2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247</v>
      </c>
      <c r="Z29" s="116">
        <v>232</v>
      </c>
      <c r="AB29" s="121">
        <f t="shared" si="2"/>
        <v>0.14795918367346939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158</v>
      </c>
      <c r="Z30" s="116">
        <v>141</v>
      </c>
      <c r="AB30" s="121">
        <f t="shared" si="2"/>
        <v>8.9923469387755098E-2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40</v>
      </c>
      <c r="Z31" s="116">
        <v>101</v>
      </c>
      <c r="AB31" s="121">
        <f t="shared" si="2"/>
        <v>6.4413265306122444E-2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109</v>
      </c>
      <c r="Z32" s="116">
        <v>53</v>
      </c>
      <c r="AB32" s="121">
        <f t="shared" si="2"/>
        <v>3.3801020408163268E-2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226</v>
      </c>
      <c r="Z33" s="116">
        <v>148</v>
      </c>
      <c r="AB33" s="121">
        <f t="shared" si="2"/>
        <v>9.438775510204081E-2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1904</v>
      </c>
      <c r="Z34" s="124">
        <v>1568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847</v>
      </c>
      <c r="AB37" s="136">
        <f>Z37/Z40*100</f>
        <v>78.717472118959108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229</v>
      </c>
      <c r="AB38" s="136">
        <f>Z38/Z40*100</f>
        <v>21.282527881040892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1076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15</v>
      </c>
      <c r="X45" s="116">
        <v>6</v>
      </c>
      <c r="Y45" s="116">
        <v>11</v>
      </c>
      <c r="Z45" s="116">
        <v>5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29</v>
      </c>
      <c r="X46" s="116">
        <v>21</v>
      </c>
      <c r="Y46" s="116">
        <v>65</v>
      </c>
      <c r="Z46" s="116">
        <v>41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43</v>
      </c>
      <c r="X47" s="116">
        <v>67</v>
      </c>
      <c r="Y47" s="116">
        <v>97</v>
      </c>
      <c r="Z47" s="116">
        <v>79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72</v>
      </c>
      <c r="X48" s="116">
        <v>62</v>
      </c>
      <c r="Y48" s="116">
        <v>140</v>
      </c>
      <c r="Z48" s="116">
        <v>102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West Arnhem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79</v>
      </c>
      <c r="X49" s="116">
        <v>65</v>
      </c>
      <c r="Y49" s="116">
        <v>145</v>
      </c>
      <c r="Z49" s="116">
        <v>99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54</v>
      </c>
      <c r="X50" s="116">
        <v>63</v>
      </c>
      <c r="Y50" s="116">
        <v>115</v>
      </c>
      <c r="Z50" s="116">
        <v>108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79</v>
      </c>
      <c r="X51" s="116">
        <v>65</v>
      </c>
      <c r="Y51" s="116">
        <v>117</v>
      </c>
      <c r="Z51" s="116">
        <v>105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48</v>
      </c>
      <c r="X52" s="116">
        <v>45</v>
      </c>
      <c r="Y52" s="116">
        <v>102</v>
      </c>
      <c r="Z52" s="116">
        <v>91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54</v>
      </c>
      <c r="X53" s="116">
        <v>61</v>
      </c>
      <c r="Y53" s="116">
        <v>77</v>
      </c>
      <c r="Z53" s="116">
        <v>77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18</v>
      </c>
      <c r="X54" s="116">
        <v>37</v>
      </c>
      <c r="Y54" s="116">
        <v>87</v>
      </c>
      <c r="Z54" s="116">
        <v>75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25</v>
      </c>
      <c r="X55" s="116">
        <v>32</v>
      </c>
      <c r="Y55" s="116">
        <v>54</v>
      </c>
      <c r="Z55" s="116">
        <v>45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6</v>
      </c>
      <c r="X56" s="116">
        <v>0</v>
      </c>
      <c r="Y56" s="116">
        <v>27</v>
      </c>
      <c r="Z56" s="116">
        <v>24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2</v>
      </c>
      <c r="X57" s="116">
        <v>3</v>
      </c>
      <c r="Y57" s="116">
        <v>2</v>
      </c>
      <c r="Z57" s="116">
        <v>5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532</v>
      </c>
      <c r="X61" s="116">
        <v>532</v>
      </c>
      <c r="Y61" s="116">
        <v>1039</v>
      </c>
      <c r="Z61" s="116">
        <v>857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West Arnhem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6</v>
      </c>
      <c r="X64" s="116">
        <v>3</v>
      </c>
      <c r="Y64" s="116">
        <v>9</v>
      </c>
      <c r="Z64" s="116">
        <v>11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22</v>
      </c>
      <c r="X65" s="116">
        <v>16</v>
      </c>
      <c r="Y65" s="116">
        <v>44</v>
      </c>
      <c r="Z65" s="116">
        <v>29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49</v>
      </c>
      <c r="X66" s="116">
        <v>44</v>
      </c>
      <c r="Y66" s="116">
        <v>73</v>
      </c>
      <c r="Z66" s="116">
        <v>88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75</v>
      </c>
      <c r="X67" s="116">
        <v>73</v>
      </c>
      <c r="Y67" s="116">
        <v>145</v>
      </c>
      <c r="Z67" s="116">
        <v>102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80</v>
      </c>
      <c r="X68" s="116">
        <v>80</v>
      </c>
      <c r="Y68" s="116">
        <v>150</v>
      </c>
      <c r="Z68" s="116">
        <v>127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48</v>
      </c>
      <c r="X69" s="116">
        <v>54</v>
      </c>
      <c r="Y69" s="116">
        <v>105</v>
      </c>
      <c r="Z69" s="116">
        <v>89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57</v>
      </c>
      <c r="X70" s="116">
        <v>60</v>
      </c>
      <c r="Y70" s="116">
        <v>89</v>
      </c>
      <c r="Z70" s="116">
        <v>61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49</v>
      </c>
      <c r="X71" s="116">
        <v>42</v>
      </c>
      <c r="Y71" s="116">
        <v>83</v>
      </c>
      <c r="Z71" s="116">
        <v>63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17</v>
      </c>
      <c r="X72" s="116">
        <v>28</v>
      </c>
      <c r="Y72" s="116">
        <v>59</v>
      </c>
      <c r="Z72" s="116">
        <v>62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19</v>
      </c>
      <c r="X73" s="116">
        <v>24</v>
      </c>
      <c r="Y73" s="116">
        <v>50</v>
      </c>
      <c r="Z73" s="116">
        <v>35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15</v>
      </c>
      <c r="X74" s="116">
        <v>16</v>
      </c>
      <c r="Y74" s="116">
        <v>36</v>
      </c>
      <c r="Z74" s="116">
        <v>30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0</v>
      </c>
      <c r="X75" s="116">
        <v>8</v>
      </c>
      <c r="Y75" s="116">
        <v>18</v>
      </c>
      <c r="Z75" s="116">
        <v>10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0</v>
      </c>
      <c r="Y76" s="116">
        <v>0</v>
      </c>
      <c r="Z76" s="116">
        <v>0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3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449</v>
      </c>
      <c r="X80" s="116">
        <v>455</v>
      </c>
      <c r="Y80" s="116">
        <v>863</v>
      </c>
      <c r="Z80" s="116">
        <v>710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West Arnhem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36</v>
      </c>
      <c r="X83" s="116">
        <v>38</v>
      </c>
      <c r="Y83" s="116">
        <v>35</v>
      </c>
      <c r="Z83" s="116">
        <v>44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61</v>
      </c>
      <c r="X84" s="116">
        <v>66</v>
      </c>
      <c r="Y84" s="116">
        <v>132</v>
      </c>
      <c r="Z84" s="116">
        <v>112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1,567</v>
      </c>
      <c r="D85" s="100">
        <f t="shared" ref="D85:D90" si="4">AD4</f>
        <v>-0.17785939139559281</v>
      </c>
      <c r="E85" s="101">
        <f t="shared" ref="E85:E90" si="5">AD4</f>
        <v>-0.17785939139559281</v>
      </c>
      <c r="F85" s="100">
        <f t="shared" ref="F85:F90" si="6">AF4</f>
        <v>0.67414529914529919</v>
      </c>
      <c r="G85" s="101">
        <f t="shared" ref="G85:G90" si="7">AF4</f>
        <v>0.67414529914529919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86</v>
      </c>
      <c r="X85" s="116">
        <v>95</v>
      </c>
      <c r="Y85" s="116">
        <v>130</v>
      </c>
      <c r="Z85" s="116">
        <v>108</v>
      </c>
    </row>
    <row r="86" spans="1:30" ht="15" customHeight="1" x14ac:dyDescent="0.25">
      <c r="A86" s="102" t="s">
        <v>4</v>
      </c>
      <c r="B86" s="51"/>
      <c r="C86" s="62" t="str">
        <f t="shared" si="3"/>
        <v>859</v>
      </c>
      <c r="D86" s="100">
        <f t="shared" si="4"/>
        <v>-0.17562380038387715</v>
      </c>
      <c r="E86" s="101">
        <f t="shared" si="5"/>
        <v>-0.17562380038387715</v>
      </c>
      <c r="F86" s="100">
        <f t="shared" si="6"/>
        <v>0.64559386973180066</v>
      </c>
      <c r="G86" s="101">
        <f t="shared" si="7"/>
        <v>0.64559386973180066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51</v>
      </c>
      <c r="X86" s="116">
        <v>47</v>
      </c>
      <c r="Y86" s="116">
        <v>103</v>
      </c>
      <c r="Z86" s="116">
        <v>90</v>
      </c>
    </row>
    <row r="87" spans="1:30" ht="15" customHeight="1" x14ac:dyDescent="0.25">
      <c r="A87" s="102" t="s">
        <v>5</v>
      </c>
      <c r="B87" s="51"/>
      <c r="C87" s="62" t="str">
        <f t="shared" si="3"/>
        <v>712</v>
      </c>
      <c r="D87" s="100">
        <f t="shared" si="4"/>
        <v>-0.17401392111368907</v>
      </c>
      <c r="E87" s="101">
        <f t="shared" si="5"/>
        <v>-0.17401392111368907</v>
      </c>
      <c r="F87" s="100">
        <f t="shared" si="6"/>
        <v>0.71153846153846145</v>
      </c>
      <c r="G87" s="101">
        <f t="shared" si="7"/>
        <v>0.71153846153846145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16</v>
      </c>
      <c r="X87" s="116">
        <v>7</v>
      </c>
      <c r="Y87" s="116">
        <v>24</v>
      </c>
      <c r="Z87" s="116">
        <v>18</v>
      </c>
    </row>
    <row r="88" spans="1:30" ht="15" customHeight="1" x14ac:dyDescent="0.25">
      <c r="A88" s="51" t="s">
        <v>6</v>
      </c>
      <c r="B88" s="51"/>
      <c r="C88" s="62" t="str">
        <f t="shared" si="3"/>
        <v>1,072</v>
      </c>
      <c r="D88" s="100">
        <f t="shared" si="4"/>
        <v>-0.20474777448071213</v>
      </c>
      <c r="E88" s="101">
        <f t="shared" si="5"/>
        <v>-0.20474777448071213</v>
      </c>
      <c r="F88" s="100">
        <f t="shared" si="6"/>
        <v>0.6071964017991005</v>
      </c>
      <c r="G88" s="101">
        <f t="shared" si="7"/>
        <v>0.6071964017991005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0</v>
      </c>
      <c r="X88" s="116">
        <v>4</v>
      </c>
      <c r="Y88" s="116">
        <v>15</v>
      </c>
      <c r="Z88" s="116">
        <v>10</v>
      </c>
    </row>
    <row r="89" spans="1:30" ht="15" customHeight="1" x14ac:dyDescent="0.25">
      <c r="A89" s="51" t="s">
        <v>102</v>
      </c>
      <c r="B89" s="51"/>
      <c r="C89" s="62" t="str">
        <f t="shared" si="3"/>
        <v>$39,880</v>
      </c>
      <c r="D89" s="100">
        <f t="shared" si="4"/>
        <v>4.6719813130824406E-3</v>
      </c>
      <c r="E89" s="101">
        <f t="shared" si="5"/>
        <v>4.6719813130824406E-3</v>
      </c>
      <c r="F89" s="100">
        <f t="shared" si="6"/>
        <v>-6.9236069067792005E-2</v>
      </c>
      <c r="G89" s="101">
        <f t="shared" si="7"/>
        <v>-6.9236069067792005E-2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32</v>
      </c>
      <c r="X89" s="116">
        <v>41</v>
      </c>
      <c r="Y89" s="116">
        <v>50</v>
      </c>
      <c r="Z89" s="116">
        <v>50</v>
      </c>
    </row>
    <row r="90" spans="1:30" ht="15" customHeight="1" x14ac:dyDescent="0.25">
      <c r="A90" s="51" t="s">
        <v>7</v>
      </c>
      <c r="B90" s="51"/>
      <c r="C90" s="62" t="str">
        <f t="shared" si="3"/>
        <v>$61.3 mil</v>
      </c>
      <c r="D90" s="100">
        <f t="shared" si="4"/>
        <v>-0.11672846791550706</v>
      </c>
      <c r="E90" s="101">
        <f t="shared" si="5"/>
        <v>-0.11672846791550706</v>
      </c>
      <c r="F90" s="100">
        <f t="shared" si="6"/>
        <v>0.4682539460043722</v>
      </c>
      <c r="G90" s="101">
        <f t="shared" si="7"/>
        <v>0.4682539460043722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34</v>
      </c>
      <c r="X90" s="116">
        <v>32</v>
      </c>
      <c r="Y90" s="116">
        <v>83</v>
      </c>
      <c r="Z90" s="116">
        <v>74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391</v>
      </c>
      <c r="X91" s="116">
        <v>384</v>
      </c>
      <c r="Y91" s="116">
        <v>745</v>
      </c>
      <c r="Z91" s="116">
        <v>595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28</v>
      </c>
      <c r="X93" s="116">
        <v>27</v>
      </c>
      <c r="Y93" s="116">
        <v>38</v>
      </c>
      <c r="Z93" s="116">
        <v>31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35</v>
      </c>
      <c r="X94" s="116">
        <v>54</v>
      </c>
      <c r="Y94" s="116">
        <v>111</v>
      </c>
      <c r="Z94" s="116">
        <v>94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7</v>
      </c>
      <c r="X95" s="116">
        <v>8</v>
      </c>
      <c r="Y95" s="116">
        <v>15</v>
      </c>
      <c r="Z95" s="116">
        <v>12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52</v>
      </c>
      <c r="X96" s="116">
        <v>68</v>
      </c>
      <c r="Y96" s="116">
        <v>124</v>
      </c>
      <c r="Z96" s="116">
        <v>111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47</v>
      </c>
      <c r="X97" s="116">
        <v>45</v>
      </c>
      <c r="Y97" s="116">
        <v>77</v>
      </c>
      <c r="Z97" s="116">
        <v>70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31</v>
      </c>
      <c r="X98" s="116">
        <v>22</v>
      </c>
      <c r="Y98" s="116">
        <v>38</v>
      </c>
      <c r="Z98" s="116">
        <v>31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6</v>
      </c>
      <c r="X99" s="116">
        <v>8</v>
      </c>
      <c r="Y99" s="116">
        <v>9</v>
      </c>
      <c r="Z99" s="116">
        <v>7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27</v>
      </c>
      <c r="X100" s="116">
        <v>32</v>
      </c>
      <c r="Y100" s="116">
        <v>48</v>
      </c>
      <c r="Z100" s="116">
        <v>37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304</v>
      </c>
      <c r="X101" s="116">
        <v>306</v>
      </c>
      <c r="Y101" s="116">
        <v>606</v>
      </c>
      <c r="Z101" s="116">
        <v>474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585</v>
      </c>
      <c r="X104" s="116">
        <v>602</v>
      </c>
      <c r="Y104" s="116">
        <v>1096</v>
      </c>
      <c r="Z104" s="116">
        <v>871</v>
      </c>
      <c r="AB104" s="113" t="str">
        <f>TEXT(Z104,"###,###")</f>
        <v>871</v>
      </c>
      <c r="AD104" s="134">
        <f>Z104/($Z$4)*100</f>
        <v>55.583918315252077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358</v>
      </c>
      <c r="X105" s="116">
        <v>325</v>
      </c>
      <c r="Y105" s="116">
        <v>662</v>
      </c>
      <c r="Z105" s="116">
        <v>642</v>
      </c>
      <c r="AB105" s="113" t="str">
        <f>TEXT(Z105,"###,###")</f>
        <v>642</v>
      </c>
      <c r="AD105" s="134">
        <f>Z105/($Z$4)*100</f>
        <v>40.970006381620934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943</v>
      </c>
      <c r="X106" s="124">
        <v>927</v>
      </c>
      <c r="Y106" s="124">
        <v>1758</v>
      </c>
      <c r="Z106" s="124">
        <v>1513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32</v>
      </c>
      <c r="X108" s="116">
        <v>26</v>
      </c>
      <c r="Y108" s="116">
        <v>102</v>
      </c>
      <c r="Z108" s="116">
        <v>135</v>
      </c>
      <c r="AB108" s="113" t="str">
        <f>TEXT(Z108,"###,###")</f>
        <v>135</v>
      </c>
      <c r="AD108" s="134">
        <f>Z108/($Z$4)*100</f>
        <v>8.6151882578174863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104</v>
      </c>
      <c r="X109" s="116">
        <v>104</v>
      </c>
      <c r="Y109" s="116">
        <v>206</v>
      </c>
      <c r="Z109" s="116">
        <v>237</v>
      </c>
      <c r="AB109" s="113" t="str">
        <f>TEXT(Z109,"###,###")</f>
        <v>237</v>
      </c>
      <c r="AD109" s="134">
        <f>Z109/($Z$4)*100</f>
        <v>15.124441608168473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313</v>
      </c>
      <c r="X110" s="116">
        <v>313</v>
      </c>
      <c r="Y110" s="116">
        <v>690</v>
      </c>
      <c r="Z110" s="116">
        <v>426</v>
      </c>
      <c r="AB110" s="113" t="str">
        <f>TEXT(Z110,"###,###")</f>
        <v>426</v>
      </c>
      <c r="AD110" s="134">
        <f>Z110/($Z$4)*100</f>
        <v>27.185705169112957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497</v>
      </c>
      <c r="X111" s="116">
        <v>484</v>
      </c>
      <c r="Y111" s="116">
        <v>752</v>
      </c>
      <c r="Z111" s="116">
        <v>712</v>
      </c>
      <c r="AB111" s="113" t="str">
        <f>TEXT(Z111,"###,###")</f>
        <v>712</v>
      </c>
      <c r="AD111" s="134">
        <f>Z111/($Z$4)*100</f>
        <v>45.437141033822591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977</v>
      </c>
      <c r="X112" s="116">
        <v>987</v>
      </c>
      <c r="Y112" s="116">
        <v>1905</v>
      </c>
      <c r="Z112" s="116">
        <v>1570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37.06</v>
      </c>
      <c r="W118" s="135">
        <v>41.66</v>
      </c>
      <c r="X118" s="135">
        <v>39.08</v>
      </c>
      <c r="Y118" s="135">
        <v>38.54</v>
      </c>
      <c r="Z118" s="135">
        <v>39.56</v>
      </c>
      <c r="AB118" s="113" t="str">
        <f>TEXT(Z118,"##.0")</f>
        <v>39.6</v>
      </c>
    </row>
    <row r="120" spans="19:32" x14ac:dyDescent="0.25">
      <c r="S120" s="105" t="s">
        <v>104</v>
      </c>
      <c r="T120" s="116"/>
      <c r="U120" s="116"/>
      <c r="V120" s="116">
        <v>634</v>
      </c>
      <c r="W120" s="116">
        <v>669</v>
      </c>
      <c r="X120" s="116">
        <v>663</v>
      </c>
      <c r="Y120" s="116">
        <v>1312</v>
      </c>
      <c r="Z120" s="116">
        <v>1032</v>
      </c>
      <c r="AB120" s="113" t="str">
        <f>TEXT(Z120,"###,###")</f>
        <v>1,032</v>
      </c>
    </row>
    <row r="121" spans="19:32" x14ac:dyDescent="0.25">
      <c r="S121" s="105" t="s">
        <v>105</v>
      </c>
      <c r="T121" s="116"/>
      <c r="U121" s="116"/>
      <c r="V121" s="116">
        <v>7</v>
      </c>
      <c r="W121" s="116">
        <v>9</v>
      </c>
      <c r="X121" s="116">
        <v>0</v>
      </c>
      <c r="Y121" s="116">
        <v>12</v>
      </c>
      <c r="Z121" s="116">
        <v>6</v>
      </c>
      <c r="AB121" s="113" t="str">
        <f>TEXT(Z121,"###,###")</f>
        <v>6</v>
      </c>
    </row>
    <row r="122" spans="19:32" x14ac:dyDescent="0.25">
      <c r="S122" s="105" t="s">
        <v>106</v>
      </c>
      <c r="T122" s="116"/>
      <c r="U122" s="116"/>
      <c r="V122" s="116">
        <v>20</v>
      </c>
      <c r="W122" s="116">
        <v>22</v>
      </c>
      <c r="X122" s="116">
        <v>22</v>
      </c>
      <c r="Y122" s="116">
        <v>32</v>
      </c>
      <c r="Z122" s="116">
        <v>38</v>
      </c>
      <c r="AB122" s="113" t="str">
        <f>TEXT(Z122,"###,###")</f>
        <v>38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654</v>
      </c>
      <c r="W124" s="116">
        <v>691</v>
      </c>
      <c r="X124" s="116">
        <v>685</v>
      </c>
      <c r="Y124" s="116">
        <v>1344</v>
      </c>
      <c r="Z124" s="116">
        <v>1070</v>
      </c>
      <c r="AB124" s="113" t="str">
        <f>TEXT(Z124,"###,###")</f>
        <v>1,070</v>
      </c>
      <c r="AD124" s="131">
        <f>Z124/$Z$7*100</f>
        <v>99.81343283582089</v>
      </c>
    </row>
    <row r="125" spans="19:32" x14ac:dyDescent="0.25">
      <c r="S125" s="105" t="s">
        <v>108</v>
      </c>
      <c r="T125" s="116"/>
      <c r="U125" s="116"/>
      <c r="V125" s="116">
        <v>27</v>
      </c>
      <c r="W125" s="116">
        <v>31</v>
      </c>
      <c r="X125" s="116">
        <v>22</v>
      </c>
      <c r="Y125" s="116">
        <v>44</v>
      </c>
      <c r="Z125" s="116">
        <v>44</v>
      </c>
      <c r="AB125" s="113" t="str">
        <f>TEXT(Z125,"###,###")</f>
        <v>44</v>
      </c>
      <c r="AD125" s="131">
        <f>Z125/$Z$7*100</f>
        <v>4.1044776119402986</v>
      </c>
    </row>
    <row r="127" spans="19:32" x14ac:dyDescent="0.25">
      <c r="S127" s="105" t="s">
        <v>109</v>
      </c>
      <c r="T127" s="116"/>
      <c r="U127" s="116"/>
      <c r="V127" s="116">
        <v>387</v>
      </c>
      <c r="W127" s="116">
        <v>392</v>
      </c>
      <c r="X127" s="116">
        <v>384</v>
      </c>
      <c r="Y127" s="116">
        <v>749</v>
      </c>
      <c r="Z127" s="116">
        <v>591</v>
      </c>
      <c r="AB127" s="113" t="str">
        <f>TEXT(Z127,"###,###")</f>
        <v>591</v>
      </c>
      <c r="AD127" s="131">
        <f>Z127/$Z$7*100</f>
        <v>55.130597014925378</v>
      </c>
    </row>
    <row r="128" spans="19:32" x14ac:dyDescent="0.25">
      <c r="S128" s="105" t="s">
        <v>110</v>
      </c>
      <c r="T128" s="116"/>
      <c r="U128" s="116"/>
      <c r="V128" s="116">
        <v>277</v>
      </c>
      <c r="W128" s="116">
        <v>300</v>
      </c>
      <c r="X128" s="116">
        <v>306</v>
      </c>
      <c r="Y128" s="116">
        <v>601</v>
      </c>
      <c r="Z128" s="116">
        <v>475</v>
      </c>
      <c r="AB128" s="113" t="str">
        <f>TEXT(Z128,"###,###")</f>
        <v>475</v>
      </c>
      <c r="AD128" s="131">
        <f>Z128/$Z$7*100</f>
        <v>44.309701492537314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D2DDF6F-9BCA-4867-9532-36C6C5F6593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18B10854-5DB5-449B-A677-D45BEA73B0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F74B688E-656F-48B3-AB9A-B89A0E398F0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BE085874-6528-4A8B-9CF6-E89886890A3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C761-BC19-4ABA-8E23-9A531D456E9C}">
  <sheetPr codeName="Sheet81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West Daly</v>
      </c>
      <c r="T1" s="103"/>
      <c r="U1" s="103"/>
      <c r="V1" s="103"/>
      <c r="W1" s="103"/>
      <c r="X1" s="103"/>
      <c r="Y1" s="104" t="str">
        <f>Y3</f>
        <v>13.17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128</v>
      </c>
      <c r="Y3" s="109" t="s">
        <v>157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13.17 West Daly,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509</v>
      </c>
      <c r="W4" s="112">
        <v>563</v>
      </c>
      <c r="X4" s="112">
        <v>688</v>
      </c>
      <c r="Y4" s="112">
        <v>742</v>
      </c>
      <c r="Z4" s="112">
        <v>718</v>
      </c>
      <c r="AB4" s="113" t="str">
        <f>TEXT(Z4,"###,###")</f>
        <v>718</v>
      </c>
      <c r="AD4" s="114">
        <f>Z4/Y4-1</f>
        <v>-3.2345013477088957E-2</v>
      </c>
      <c r="AF4" s="114">
        <f>Z4/V4-1</f>
        <v>0.4106090373280944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237</v>
      </c>
      <c r="W5" s="112">
        <v>250</v>
      </c>
      <c r="X5" s="112">
        <v>319</v>
      </c>
      <c r="Y5" s="112">
        <v>368</v>
      </c>
      <c r="Z5" s="112">
        <v>333</v>
      </c>
      <c r="AB5" s="113" t="str">
        <f>TEXT(Z5,"###,###")</f>
        <v>333</v>
      </c>
      <c r="AD5" s="114">
        <f t="shared" ref="AD5:AD9" si="0">Z5/Y5-1</f>
        <v>-9.5108695652173947E-2</v>
      </c>
      <c r="AF5" s="114">
        <f t="shared" ref="AF5:AF9" si="1">Z5/V5-1</f>
        <v>0.40506329113924044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271</v>
      </c>
      <c r="W6" s="112">
        <v>318</v>
      </c>
      <c r="X6" s="112">
        <v>369</v>
      </c>
      <c r="Y6" s="112">
        <v>372</v>
      </c>
      <c r="Z6" s="112">
        <v>388</v>
      </c>
      <c r="AB6" s="113" t="str">
        <f>TEXT(Z6,"###,###")</f>
        <v>388</v>
      </c>
      <c r="AD6" s="114">
        <f t="shared" si="0"/>
        <v>4.3010752688172005E-2</v>
      </c>
      <c r="AF6" s="114">
        <f t="shared" si="1"/>
        <v>0.43173431734317336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326</v>
      </c>
      <c r="W7" s="112">
        <v>413</v>
      </c>
      <c r="X7" s="112">
        <v>519</v>
      </c>
      <c r="Y7" s="112">
        <v>562</v>
      </c>
      <c r="Z7" s="112">
        <v>596</v>
      </c>
      <c r="AB7" s="113" t="str">
        <f>TEXT(Z7,"###,###")</f>
        <v>596</v>
      </c>
      <c r="AD7" s="114">
        <f t="shared" si="0"/>
        <v>6.0498220640569311E-2</v>
      </c>
      <c r="AF7" s="114">
        <f t="shared" si="1"/>
        <v>0.82822085889570563</v>
      </c>
    </row>
    <row r="8" spans="1:32" ht="17.25" customHeight="1" x14ac:dyDescent="0.25">
      <c r="A8" s="68" t="s">
        <v>13</v>
      </c>
      <c r="B8" s="69"/>
      <c r="C8" s="31"/>
      <c r="D8" s="70" t="str">
        <f>AB4</f>
        <v>718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596</v>
      </c>
      <c r="P8" s="71"/>
      <c r="S8" s="111" t="s">
        <v>87</v>
      </c>
      <c r="T8" s="112"/>
      <c r="U8" s="112"/>
      <c r="V8" s="112">
        <v>22954.07</v>
      </c>
      <c r="W8" s="112">
        <v>33355.46</v>
      </c>
      <c r="X8" s="112">
        <v>28341.18</v>
      </c>
      <c r="Y8" s="112">
        <v>30730.91</v>
      </c>
      <c r="Z8" s="112">
        <v>30987</v>
      </c>
      <c r="AB8" s="113" t="str">
        <f>TEXT(Z8,"$###,###")</f>
        <v>$30,987</v>
      </c>
      <c r="AD8" s="114">
        <f t="shared" si="0"/>
        <v>8.3333035045172199E-3</v>
      </c>
      <c r="AF8" s="114">
        <f t="shared" si="1"/>
        <v>0.34995667435012612</v>
      </c>
    </row>
    <row r="9" spans="1:32" x14ac:dyDescent="0.25">
      <c r="A9" s="32" t="s">
        <v>15</v>
      </c>
      <c r="B9" s="75"/>
      <c r="C9" s="76"/>
      <c r="D9" s="77">
        <f>AD104</f>
        <v>45.403899721448468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44.966442953020135</v>
      </c>
      <c r="P9" s="78" t="s">
        <v>88</v>
      </c>
      <c r="S9" s="111" t="s">
        <v>7</v>
      </c>
      <c r="T9" s="112"/>
      <c r="U9" s="112"/>
      <c r="V9" s="112">
        <v>11492833</v>
      </c>
      <c r="W9" s="112">
        <v>15730051</v>
      </c>
      <c r="X9" s="112">
        <v>16890485</v>
      </c>
      <c r="Y9" s="112">
        <v>20591575</v>
      </c>
      <c r="Z9" s="112">
        <v>23134521</v>
      </c>
      <c r="AB9" s="113" t="str">
        <f>TEXT(Z9/1000000,"$#,###.0")&amp;" mil"</f>
        <v>$23.1 mil</v>
      </c>
      <c r="AD9" s="114">
        <f t="shared" si="0"/>
        <v>0.12349448742993197</v>
      </c>
      <c r="AF9" s="114">
        <f t="shared" si="1"/>
        <v>1.0129519849457482</v>
      </c>
    </row>
    <row r="10" spans="1:32" x14ac:dyDescent="0.25">
      <c r="A10" s="32" t="s">
        <v>18</v>
      </c>
      <c r="B10" s="75"/>
      <c r="C10" s="76"/>
      <c r="D10" s="77">
        <f>AD105</f>
        <v>54.456824512534816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54.865771812080531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99.832214765100673</v>
      </c>
      <c r="P11" s="78" t="s">
        <v>88</v>
      </c>
      <c r="S11" s="111" t="s">
        <v>30</v>
      </c>
      <c r="T11" s="116"/>
      <c r="U11" s="116"/>
      <c r="V11" s="116">
        <v>498</v>
      </c>
      <c r="W11" s="116">
        <v>556</v>
      </c>
      <c r="X11" s="116">
        <v>680</v>
      </c>
      <c r="Y11" s="116">
        <v>731</v>
      </c>
      <c r="Z11" s="116">
        <v>715</v>
      </c>
    </row>
    <row r="12" spans="1:32" ht="28.5" customHeight="1" x14ac:dyDescent="0.25">
      <c r="A12" s="32" t="s">
        <v>20</v>
      </c>
      <c r="B12" s="76"/>
      <c r="C12" s="76"/>
      <c r="D12" s="77">
        <f>AD108</f>
        <v>2.0891364902506964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1.3422818791946309</v>
      </c>
      <c r="P12" s="78" t="s">
        <v>88</v>
      </c>
      <c r="S12" s="111" t="s">
        <v>31</v>
      </c>
      <c r="T12" s="116"/>
      <c r="U12" s="116"/>
      <c r="V12" s="116">
        <v>10</v>
      </c>
      <c r="W12" s="116">
        <v>8</v>
      </c>
      <c r="X12" s="116">
        <v>8</v>
      </c>
      <c r="Y12" s="116">
        <v>10</v>
      </c>
      <c r="Z12" s="116">
        <v>5</v>
      </c>
    </row>
    <row r="13" spans="1:32" ht="15" customHeight="1" x14ac:dyDescent="0.25">
      <c r="A13" s="32" t="s">
        <v>21</v>
      </c>
      <c r="B13" s="76"/>
      <c r="C13" s="76"/>
      <c r="D13" s="77">
        <f>AD109</f>
        <v>8.3565459610027855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40.2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70.055710306406681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8.8628762541806019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18.105849582172702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91.137123745819395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0</v>
      </c>
      <c r="Z15" s="116">
        <v>0</v>
      </c>
      <c r="AB15" s="121">
        <f t="shared" ref="AB15:AB34" si="2">IF(Z15="np",0,Z15/$Z$34)</f>
        <v>0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0</v>
      </c>
      <c r="Z16" s="116">
        <v>0</v>
      </c>
      <c r="AB16" s="121">
        <f t="shared" si="2"/>
        <v>0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0</v>
      </c>
      <c r="Z17" s="116">
        <v>5</v>
      </c>
      <c r="AB17" s="121">
        <f t="shared" si="2"/>
        <v>6.9444444444444441E-3</v>
      </c>
    </row>
    <row r="18" spans="1:28" x14ac:dyDescent="0.25">
      <c r="A18" s="67" t="str">
        <f>$S$1&amp;" ("&amp;$V$2&amp;" to "&amp;$Z$2&amp;")"</f>
        <v>West Daly (2014-15 to 2018-19)</v>
      </c>
      <c r="B18" s="67"/>
      <c r="C18" s="67"/>
      <c r="D18" s="67"/>
      <c r="E18" s="67"/>
      <c r="F18" s="67"/>
      <c r="G18" s="67" t="str">
        <f>$S$1&amp;" ("&amp;$V$2&amp;" to "&amp;$Z$2&amp;")"</f>
        <v>West Daly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210</v>
      </c>
      <c r="Z19" s="116">
        <v>165</v>
      </c>
      <c r="AB19" s="121">
        <f t="shared" si="2"/>
        <v>0.22916666666666666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0</v>
      </c>
      <c r="Z20" s="116">
        <v>0</v>
      </c>
      <c r="AB20" s="121">
        <f t="shared" si="2"/>
        <v>0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26</v>
      </c>
      <c r="Z21" s="116">
        <v>22</v>
      </c>
      <c r="AB21" s="121">
        <f t="shared" si="2"/>
        <v>3.0555555555555555E-2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65</v>
      </c>
      <c r="Z22" s="116">
        <v>35</v>
      </c>
      <c r="AB22" s="121">
        <f t="shared" si="2"/>
        <v>4.8611111111111112E-2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0</v>
      </c>
      <c r="Z23" s="116">
        <v>0</v>
      </c>
      <c r="AB23" s="121">
        <f t="shared" si="2"/>
        <v>0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>
        <f t="shared" si="2"/>
        <v>0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36</v>
      </c>
      <c r="Z25" s="116">
        <v>37</v>
      </c>
      <c r="AB25" s="121">
        <f t="shared" si="2"/>
        <v>5.1388888888888887E-2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0</v>
      </c>
      <c r="Z26" s="116">
        <v>0</v>
      </c>
      <c r="AB26" s="121">
        <f t="shared" si="2"/>
        <v>0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0</v>
      </c>
      <c r="Z27" s="116">
        <v>5</v>
      </c>
      <c r="AB27" s="121">
        <f t="shared" si="2"/>
        <v>6.9444444444444441E-3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16</v>
      </c>
      <c r="Z28" s="116">
        <v>4</v>
      </c>
      <c r="AB28" s="121">
        <f t="shared" si="2"/>
        <v>5.5555555555555558E-3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97</v>
      </c>
      <c r="Z29" s="116">
        <v>97</v>
      </c>
      <c r="AB29" s="121">
        <f t="shared" si="2"/>
        <v>0.13472222222222222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135</v>
      </c>
      <c r="Z30" s="116">
        <v>187</v>
      </c>
      <c r="AB30" s="121">
        <f t="shared" si="2"/>
        <v>0.25972222222222224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89</v>
      </c>
      <c r="Z31" s="116">
        <v>141</v>
      </c>
      <c r="AB31" s="121">
        <f t="shared" si="2"/>
        <v>0.19583333333333333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4</v>
      </c>
      <c r="Z32" s="116">
        <v>0</v>
      </c>
      <c r="AB32" s="121">
        <f t="shared" si="2"/>
        <v>0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10</v>
      </c>
      <c r="Z33" s="116">
        <v>14</v>
      </c>
      <c r="AB33" s="121">
        <f t="shared" si="2"/>
        <v>1.9444444444444445E-2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743</v>
      </c>
      <c r="Z34" s="124">
        <v>720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545</v>
      </c>
      <c r="AB37" s="136">
        <f>Z37/Z40*100</f>
        <v>91.137123745819395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53</v>
      </c>
      <c r="AB38" s="136">
        <f>Z38/Z40*100</f>
        <v>8.8628762541806019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598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0</v>
      </c>
      <c r="Y45" s="116">
        <v>0</v>
      </c>
      <c r="Z45" s="116">
        <v>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0</v>
      </c>
      <c r="X46" s="116">
        <v>11</v>
      </c>
      <c r="Y46" s="116">
        <v>14</v>
      </c>
      <c r="Z46" s="116">
        <v>5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31</v>
      </c>
      <c r="X47" s="116">
        <v>34</v>
      </c>
      <c r="Y47" s="116">
        <v>39</v>
      </c>
      <c r="Z47" s="116">
        <v>21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34</v>
      </c>
      <c r="X48" s="116">
        <v>37</v>
      </c>
      <c r="Y48" s="116">
        <v>69</v>
      </c>
      <c r="Z48" s="116">
        <v>53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West Daly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46</v>
      </c>
      <c r="X49" s="116">
        <v>58</v>
      </c>
      <c r="Y49" s="116">
        <v>59</v>
      </c>
      <c r="Z49" s="116">
        <v>44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36</v>
      </c>
      <c r="X50" s="116">
        <v>34</v>
      </c>
      <c r="Y50" s="116">
        <v>43</v>
      </c>
      <c r="Z50" s="116">
        <v>45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27</v>
      </c>
      <c r="X51" s="116">
        <v>31</v>
      </c>
      <c r="Y51" s="116">
        <v>29</v>
      </c>
      <c r="Z51" s="116">
        <v>43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28</v>
      </c>
      <c r="X52" s="116">
        <v>36</v>
      </c>
      <c r="Y52" s="116">
        <v>46</v>
      </c>
      <c r="Z52" s="116">
        <v>45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12</v>
      </c>
      <c r="X53" s="116">
        <v>32</v>
      </c>
      <c r="Y53" s="116">
        <v>33</v>
      </c>
      <c r="Z53" s="116">
        <v>31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18</v>
      </c>
      <c r="X54" s="116">
        <v>22</v>
      </c>
      <c r="Y54" s="116">
        <v>23</v>
      </c>
      <c r="Z54" s="116">
        <v>19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12</v>
      </c>
      <c r="X55" s="116">
        <v>15</v>
      </c>
      <c r="Y55" s="116">
        <v>21</v>
      </c>
      <c r="Z55" s="116">
        <v>16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7</v>
      </c>
      <c r="X56" s="116">
        <v>3</v>
      </c>
      <c r="Y56" s="116">
        <v>3</v>
      </c>
      <c r="Z56" s="116">
        <v>7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0</v>
      </c>
      <c r="Y57" s="116">
        <v>0</v>
      </c>
      <c r="Z57" s="116">
        <v>0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4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250</v>
      </c>
      <c r="X61" s="116">
        <v>319</v>
      </c>
      <c r="Y61" s="116">
        <v>371</v>
      </c>
      <c r="Z61" s="116">
        <v>333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West Daly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0</v>
      </c>
      <c r="Y64" s="116">
        <v>0</v>
      </c>
      <c r="Z64" s="116">
        <v>0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4</v>
      </c>
      <c r="X65" s="116">
        <v>5</v>
      </c>
      <c r="Y65" s="116">
        <v>17</v>
      </c>
      <c r="Z65" s="116">
        <v>7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32</v>
      </c>
      <c r="X66" s="116">
        <v>23</v>
      </c>
      <c r="Y66" s="116">
        <v>20</v>
      </c>
      <c r="Z66" s="116">
        <v>12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36</v>
      </c>
      <c r="X67" s="116">
        <v>51</v>
      </c>
      <c r="Y67" s="116">
        <v>53</v>
      </c>
      <c r="Z67" s="116">
        <v>48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52</v>
      </c>
      <c r="X68" s="116">
        <v>55</v>
      </c>
      <c r="Y68" s="116">
        <v>60</v>
      </c>
      <c r="Z68" s="116">
        <v>54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42</v>
      </c>
      <c r="X69" s="116">
        <v>59</v>
      </c>
      <c r="Y69" s="116">
        <v>63</v>
      </c>
      <c r="Z69" s="116">
        <v>65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38</v>
      </c>
      <c r="X70" s="116">
        <v>40</v>
      </c>
      <c r="Y70" s="116">
        <v>39</v>
      </c>
      <c r="Z70" s="116">
        <v>55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30</v>
      </c>
      <c r="X71" s="116">
        <v>43</v>
      </c>
      <c r="Y71" s="116">
        <v>29</v>
      </c>
      <c r="Z71" s="116">
        <v>39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33</v>
      </c>
      <c r="X72" s="116">
        <v>36</v>
      </c>
      <c r="Y72" s="116">
        <v>41</v>
      </c>
      <c r="Z72" s="116">
        <v>41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27</v>
      </c>
      <c r="X73" s="116">
        <v>34</v>
      </c>
      <c r="Y73" s="116">
        <v>34</v>
      </c>
      <c r="Z73" s="116">
        <v>33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11</v>
      </c>
      <c r="X74" s="116">
        <v>16</v>
      </c>
      <c r="Y74" s="116">
        <v>11</v>
      </c>
      <c r="Z74" s="116">
        <v>8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3</v>
      </c>
      <c r="X75" s="116">
        <v>7</v>
      </c>
      <c r="Y75" s="116">
        <v>9</v>
      </c>
      <c r="Z75" s="116">
        <v>9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0</v>
      </c>
      <c r="Y76" s="116">
        <v>0</v>
      </c>
      <c r="Z76" s="116">
        <v>0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314</v>
      </c>
      <c r="X80" s="116">
        <v>369</v>
      </c>
      <c r="Y80" s="116">
        <v>375</v>
      </c>
      <c r="Z80" s="116">
        <v>388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West Daly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8</v>
      </c>
      <c r="X83" s="116">
        <v>16</v>
      </c>
      <c r="Y83" s="116">
        <v>24</v>
      </c>
      <c r="Z83" s="116">
        <v>17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20</v>
      </c>
      <c r="X84" s="116">
        <v>26</v>
      </c>
      <c r="Y84" s="116">
        <v>30</v>
      </c>
      <c r="Z84" s="116">
        <v>36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718</v>
      </c>
      <c r="D85" s="100">
        <f t="shared" ref="D85:D90" si="4">AD4</f>
        <v>-3.2345013477088957E-2</v>
      </c>
      <c r="E85" s="101">
        <f t="shared" ref="E85:E90" si="5">AD4</f>
        <v>-3.2345013477088957E-2</v>
      </c>
      <c r="F85" s="100">
        <f t="shared" ref="F85:F90" si="6">AF4</f>
        <v>0.4106090373280944</v>
      </c>
      <c r="G85" s="101">
        <f t="shared" ref="G85:G90" si="7">AF4</f>
        <v>0.4106090373280944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10</v>
      </c>
      <c r="X85" s="116">
        <v>25</v>
      </c>
      <c r="Y85" s="116">
        <v>25</v>
      </c>
      <c r="Z85" s="116">
        <v>18</v>
      </c>
    </row>
    <row r="86" spans="1:30" ht="15" customHeight="1" x14ac:dyDescent="0.25">
      <c r="A86" s="102" t="s">
        <v>4</v>
      </c>
      <c r="B86" s="51"/>
      <c r="C86" s="62" t="str">
        <f t="shared" si="3"/>
        <v>333</v>
      </c>
      <c r="D86" s="100">
        <f t="shared" si="4"/>
        <v>-9.5108695652173947E-2</v>
      </c>
      <c r="E86" s="101">
        <f t="shared" si="5"/>
        <v>-9.5108695652173947E-2</v>
      </c>
      <c r="F86" s="100">
        <f t="shared" si="6"/>
        <v>0.40506329113924044</v>
      </c>
      <c r="G86" s="101">
        <f t="shared" si="7"/>
        <v>0.40506329113924044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80</v>
      </c>
      <c r="X86" s="116">
        <v>84</v>
      </c>
      <c r="Y86" s="116">
        <v>82</v>
      </c>
      <c r="Z86" s="116">
        <v>80</v>
      </c>
    </row>
    <row r="87" spans="1:30" ht="15" customHeight="1" x14ac:dyDescent="0.25">
      <c r="A87" s="102" t="s">
        <v>5</v>
      </c>
      <c r="B87" s="51"/>
      <c r="C87" s="62" t="str">
        <f t="shared" si="3"/>
        <v>388</v>
      </c>
      <c r="D87" s="100">
        <f t="shared" si="4"/>
        <v>4.3010752688172005E-2</v>
      </c>
      <c r="E87" s="101">
        <f t="shared" si="5"/>
        <v>4.3010752688172005E-2</v>
      </c>
      <c r="F87" s="100">
        <f t="shared" si="6"/>
        <v>0.43173431734317336</v>
      </c>
      <c r="G87" s="101">
        <f t="shared" si="7"/>
        <v>0.43173431734317336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6</v>
      </c>
      <c r="X87" s="116">
        <v>10</v>
      </c>
      <c r="Y87" s="116">
        <v>10</v>
      </c>
      <c r="Z87" s="116">
        <v>14</v>
      </c>
    </row>
    <row r="88" spans="1:30" ht="15" customHeight="1" x14ac:dyDescent="0.25">
      <c r="A88" s="51" t="s">
        <v>6</v>
      </c>
      <c r="B88" s="51"/>
      <c r="C88" s="62" t="str">
        <f t="shared" si="3"/>
        <v>596</v>
      </c>
      <c r="D88" s="100">
        <f t="shared" si="4"/>
        <v>6.0498220640569311E-2</v>
      </c>
      <c r="E88" s="101">
        <f t="shared" si="5"/>
        <v>6.0498220640569311E-2</v>
      </c>
      <c r="F88" s="100">
        <f t="shared" si="6"/>
        <v>0.82822085889570563</v>
      </c>
      <c r="G88" s="101">
        <f t="shared" si="7"/>
        <v>0.82822085889570563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3</v>
      </c>
      <c r="X88" s="116">
        <v>7</v>
      </c>
      <c r="Y88" s="116">
        <v>6</v>
      </c>
      <c r="Z88" s="116">
        <v>5</v>
      </c>
    </row>
    <row r="89" spans="1:30" ht="15" customHeight="1" x14ac:dyDescent="0.25">
      <c r="A89" s="51" t="s">
        <v>102</v>
      </c>
      <c r="B89" s="51"/>
      <c r="C89" s="62" t="str">
        <f t="shared" si="3"/>
        <v>$30,987</v>
      </c>
      <c r="D89" s="100">
        <f t="shared" si="4"/>
        <v>8.3333035045172199E-3</v>
      </c>
      <c r="E89" s="101">
        <f t="shared" si="5"/>
        <v>8.3333035045172199E-3</v>
      </c>
      <c r="F89" s="100">
        <f t="shared" si="6"/>
        <v>0.34995667435012612</v>
      </c>
      <c r="G89" s="101">
        <f t="shared" si="7"/>
        <v>0.34995667435012612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4</v>
      </c>
      <c r="X89" s="116">
        <v>6</v>
      </c>
      <c r="Y89" s="116">
        <v>3</v>
      </c>
      <c r="Z89" s="116">
        <v>8</v>
      </c>
    </row>
    <row r="90" spans="1:30" ht="15" customHeight="1" x14ac:dyDescent="0.25">
      <c r="A90" s="51" t="s">
        <v>7</v>
      </c>
      <c r="B90" s="51"/>
      <c r="C90" s="62" t="str">
        <f t="shared" si="3"/>
        <v>$23.1 mil</v>
      </c>
      <c r="D90" s="100">
        <f t="shared" si="4"/>
        <v>0.12349448742993197</v>
      </c>
      <c r="E90" s="101">
        <f t="shared" si="5"/>
        <v>0.12349448742993197</v>
      </c>
      <c r="F90" s="100">
        <f t="shared" si="6"/>
        <v>1.0129519849457482</v>
      </c>
      <c r="G90" s="101">
        <f t="shared" si="7"/>
        <v>1.0129519849457482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17</v>
      </c>
      <c r="X90" s="116">
        <v>24</v>
      </c>
      <c r="Y90" s="116">
        <v>40</v>
      </c>
      <c r="Z90" s="116">
        <v>41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180</v>
      </c>
      <c r="X91" s="116">
        <v>245</v>
      </c>
      <c r="Y91" s="116">
        <v>270</v>
      </c>
      <c r="Z91" s="116">
        <v>266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10</v>
      </c>
      <c r="X93" s="116">
        <v>14</v>
      </c>
      <c r="Y93" s="116">
        <v>17</v>
      </c>
      <c r="Z93" s="116">
        <v>13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33</v>
      </c>
      <c r="X94" s="116">
        <v>49</v>
      </c>
      <c r="Y94" s="116">
        <v>43</v>
      </c>
      <c r="Z94" s="116">
        <v>54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3</v>
      </c>
      <c r="X95" s="116">
        <v>7</v>
      </c>
      <c r="Y95" s="116">
        <v>5</v>
      </c>
      <c r="Z95" s="116">
        <v>7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93</v>
      </c>
      <c r="X96" s="116">
        <v>100</v>
      </c>
      <c r="Y96" s="116">
        <v>107</v>
      </c>
      <c r="Z96" s="116">
        <v>121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31</v>
      </c>
      <c r="X97" s="116">
        <v>34</v>
      </c>
      <c r="Y97" s="116">
        <v>30</v>
      </c>
      <c r="Z97" s="116">
        <v>39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4</v>
      </c>
      <c r="X98" s="116">
        <v>6</v>
      </c>
      <c r="Y98" s="116">
        <v>13</v>
      </c>
      <c r="Z98" s="116">
        <v>12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15</v>
      </c>
      <c r="X100" s="116">
        <v>16</v>
      </c>
      <c r="Y100" s="116">
        <v>28</v>
      </c>
      <c r="Z100" s="116">
        <v>32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230</v>
      </c>
      <c r="X101" s="116">
        <v>274</v>
      </c>
      <c r="Y101" s="116">
        <v>288</v>
      </c>
      <c r="Z101" s="116">
        <v>328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253</v>
      </c>
      <c r="X104" s="116">
        <v>343</v>
      </c>
      <c r="Y104" s="116">
        <v>397</v>
      </c>
      <c r="Z104" s="116">
        <v>326</v>
      </c>
      <c r="AB104" s="113" t="str">
        <f>TEXT(Z104,"###,###")</f>
        <v>326</v>
      </c>
      <c r="AD104" s="134">
        <f>Z104/($Z$4)*100</f>
        <v>45.403899721448468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303</v>
      </c>
      <c r="X105" s="116">
        <v>294</v>
      </c>
      <c r="Y105" s="116">
        <v>289</v>
      </c>
      <c r="Z105" s="116">
        <v>391</v>
      </c>
      <c r="AB105" s="113" t="str">
        <f>TEXT(Z105,"###,###")</f>
        <v>391</v>
      </c>
      <c r="AD105" s="134">
        <f>Z105/($Z$4)*100</f>
        <v>54.456824512534816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556</v>
      </c>
      <c r="X106" s="124">
        <v>637</v>
      </c>
      <c r="Y106" s="124">
        <v>686</v>
      </c>
      <c r="Z106" s="124">
        <v>717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25</v>
      </c>
      <c r="X108" s="116">
        <v>15</v>
      </c>
      <c r="Y108" s="116">
        <v>14</v>
      </c>
      <c r="Z108" s="116">
        <v>15</v>
      </c>
      <c r="AB108" s="113" t="str">
        <f>TEXT(Z108,"###,###")</f>
        <v>15</v>
      </c>
      <c r="AD108" s="134">
        <f>Z108/($Z$4)*100</f>
        <v>2.0891364902506964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26</v>
      </c>
      <c r="X109" s="116">
        <v>55</v>
      </c>
      <c r="Y109" s="116">
        <v>69</v>
      </c>
      <c r="Z109" s="116">
        <v>60</v>
      </c>
      <c r="AB109" s="113" t="str">
        <f>TEXT(Z109,"###,###")</f>
        <v>60</v>
      </c>
      <c r="AD109" s="134">
        <f>Z109/($Z$4)*100</f>
        <v>8.3565459610027855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342</v>
      </c>
      <c r="X110" s="116">
        <v>393</v>
      </c>
      <c r="Y110" s="116">
        <v>492</v>
      </c>
      <c r="Z110" s="116">
        <v>503</v>
      </c>
      <c r="AB110" s="113" t="str">
        <f>TEXT(Z110,"###,###")</f>
        <v>503</v>
      </c>
      <c r="AD110" s="134">
        <f>Z110/($Z$4)*100</f>
        <v>70.055710306406681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164</v>
      </c>
      <c r="X111" s="116">
        <v>174</v>
      </c>
      <c r="Y111" s="116">
        <v>108</v>
      </c>
      <c r="Z111" s="116">
        <v>130</v>
      </c>
      <c r="AB111" s="113" t="str">
        <f>TEXT(Z111,"###,###")</f>
        <v>130</v>
      </c>
      <c r="AD111" s="134">
        <f>Z111/($Z$4)*100</f>
        <v>18.105849582172702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563</v>
      </c>
      <c r="X112" s="116">
        <v>688</v>
      </c>
      <c r="Y112" s="116">
        <v>741</v>
      </c>
      <c r="Z112" s="116">
        <v>723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41.81</v>
      </c>
      <c r="W118" s="135">
        <v>36.979999999999997</v>
      </c>
      <c r="X118" s="135">
        <v>39.770000000000003</v>
      </c>
      <c r="Y118" s="135">
        <v>38.92</v>
      </c>
      <c r="Z118" s="135">
        <v>40.19</v>
      </c>
      <c r="AB118" s="113" t="str">
        <f>TEXT(Z118,"##.0")</f>
        <v>40.2</v>
      </c>
    </row>
    <row r="120" spans="19:32" x14ac:dyDescent="0.25">
      <c r="S120" s="105" t="s">
        <v>104</v>
      </c>
      <c r="T120" s="116"/>
      <c r="U120" s="116"/>
      <c r="V120" s="116">
        <v>314</v>
      </c>
      <c r="W120" s="116">
        <v>405</v>
      </c>
      <c r="X120" s="116">
        <v>511</v>
      </c>
      <c r="Y120" s="116">
        <v>544</v>
      </c>
      <c r="Z120" s="116">
        <v>587</v>
      </c>
      <c r="AB120" s="113" t="str">
        <f>TEXT(Z120,"###,###")</f>
        <v>587</v>
      </c>
    </row>
    <row r="121" spans="19:32" x14ac:dyDescent="0.25">
      <c r="S121" s="105" t="s">
        <v>105</v>
      </c>
      <c r="T121" s="116"/>
      <c r="U121" s="116"/>
      <c r="V121" s="116">
        <v>0</v>
      </c>
      <c r="W121" s="116">
        <v>0</v>
      </c>
      <c r="X121" s="116">
        <v>0</v>
      </c>
      <c r="Y121" s="116">
        <v>0</v>
      </c>
      <c r="Z121" s="116">
        <v>0</v>
      </c>
      <c r="AB121" s="113" t="str">
        <f>TEXT(Z121,"###,###")</f>
        <v/>
      </c>
    </row>
    <row r="122" spans="19:32" x14ac:dyDescent="0.25">
      <c r="S122" s="105" t="s">
        <v>106</v>
      </c>
      <c r="T122" s="116"/>
      <c r="U122" s="116"/>
      <c r="V122" s="116">
        <v>6</v>
      </c>
      <c r="W122" s="116">
        <v>8</v>
      </c>
      <c r="X122" s="116">
        <v>8</v>
      </c>
      <c r="Y122" s="116">
        <v>9</v>
      </c>
      <c r="Z122" s="116">
        <v>8</v>
      </c>
      <c r="AB122" s="113" t="str">
        <f>TEXT(Z122,"###,###")</f>
        <v>8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320</v>
      </c>
      <c r="W124" s="116">
        <v>413</v>
      </c>
      <c r="X124" s="116">
        <v>519</v>
      </c>
      <c r="Y124" s="116">
        <v>553</v>
      </c>
      <c r="Z124" s="116">
        <v>595</v>
      </c>
      <c r="AB124" s="113" t="str">
        <f>TEXT(Z124,"###,###")</f>
        <v>595</v>
      </c>
      <c r="AD124" s="131">
        <f>Z124/$Z$7*100</f>
        <v>99.832214765100673</v>
      </c>
    </row>
    <row r="125" spans="19:32" x14ac:dyDescent="0.25">
      <c r="S125" s="105" t="s">
        <v>108</v>
      </c>
      <c r="T125" s="116"/>
      <c r="U125" s="116"/>
      <c r="V125" s="116">
        <v>6</v>
      </c>
      <c r="W125" s="116">
        <v>8</v>
      </c>
      <c r="X125" s="116">
        <v>8</v>
      </c>
      <c r="Y125" s="116">
        <v>9</v>
      </c>
      <c r="Z125" s="116">
        <v>8</v>
      </c>
      <c r="AB125" s="113" t="str">
        <f>TEXT(Z125,"###,###")</f>
        <v>8</v>
      </c>
      <c r="AD125" s="131">
        <f>Z125/$Z$7*100</f>
        <v>1.3422818791946309</v>
      </c>
    </row>
    <row r="127" spans="19:32" x14ac:dyDescent="0.25">
      <c r="S127" s="105" t="s">
        <v>109</v>
      </c>
      <c r="T127" s="116"/>
      <c r="U127" s="116"/>
      <c r="V127" s="116">
        <v>148</v>
      </c>
      <c r="W127" s="116">
        <v>182</v>
      </c>
      <c r="X127" s="116">
        <v>245</v>
      </c>
      <c r="Y127" s="116">
        <v>271</v>
      </c>
      <c r="Z127" s="116">
        <v>268</v>
      </c>
      <c r="AB127" s="113" t="str">
        <f>TEXT(Z127,"###,###")</f>
        <v>268</v>
      </c>
      <c r="AD127" s="131">
        <f>Z127/$Z$7*100</f>
        <v>44.966442953020135</v>
      </c>
    </row>
    <row r="128" spans="19:32" x14ac:dyDescent="0.25">
      <c r="S128" s="105" t="s">
        <v>110</v>
      </c>
      <c r="T128" s="116"/>
      <c r="U128" s="116"/>
      <c r="V128" s="116">
        <v>173</v>
      </c>
      <c r="W128" s="116">
        <v>231</v>
      </c>
      <c r="X128" s="116">
        <v>274</v>
      </c>
      <c r="Y128" s="116">
        <v>286</v>
      </c>
      <c r="Z128" s="116">
        <v>327</v>
      </c>
      <c r="AB128" s="113" t="str">
        <f>TEXT(Z128,"###,###")</f>
        <v>327</v>
      </c>
      <c r="AD128" s="131">
        <f>Z128/$Z$7*100</f>
        <v>54.865771812080531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F94ED4B-7D7A-4C32-9F7D-B1584342FC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83DBA0F2-F92A-47C2-8265-CDC57B2F01B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C5B0D8C4-3CA2-4573-B68A-F44FB753797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79938977-3447-47F8-96F6-CD4B3B85B6E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style="58" bestFit="1" customWidth="1"/>
    <col min="2" max="2" width="14.85546875" style="58" bestFit="1" customWidth="1"/>
    <col min="3" max="3" width="16.7109375" style="58" bestFit="1" customWidth="1"/>
    <col min="4" max="8" width="14.85546875" style="58" bestFit="1" customWidth="1"/>
    <col min="9" max="9" width="7.85546875" style="58" customWidth="1"/>
    <col min="10" max="10" width="11.5703125" style="58" bestFit="1" customWidth="1"/>
    <col min="11" max="11" width="5.28515625" style="58" customWidth="1"/>
    <col min="12" max="12" width="9.140625" style="58"/>
    <col min="13" max="13" width="4.28515625" style="58" customWidth="1"/>
    <col min="14" max="16384" width="9.140625" style="58"/>
  </cols>
  <sheetData>
    <row r="1" spans="1:14" ht="18" thickBot="1" x14ac:dyDescent="0.35">
      <c r="A1" s="52" t="str">
        <f>C3</f>
        <v>Northern Territory</v>
      </c>
      <c r="B1" s="52"/>
      <c r="C1" s="52"/>
      <c r="D1" s="52"/>
      <c r="E1" s="52"/>
      <c r="F1" s="52"/>
      <c r="G1" s="53">
        <f>G3</f>
        <v>7</v>
      </c>
      <c r="H1" s="53"/>
      <c r="J1" s="147" t="s">
        <v>24</v>
      </c>
      <c r="K1" s="147"/>
      <c r="L1" s="147"/>
      <c r="M1" s="147"/>
      <c r="N1" s="147"/>
    </row>
    <row r="2" spans="1:14" ht="18.75" thickTop="1" thickBot="1" x14ac:dyDescent="0.35">
      <c r="A2" s="52"/>
      <c r="B2" s="54" t="s">
        <v>61</v>
      </c>
      <c r="C2" s="54" t="s">
        <v>62</v>
      </c>
      <c r="D2" s="54" t="s">
        <v>63</v>
      </c>
      <c r="E2" s="54" t="s">
        <v>60</v>
      </c>
      <c r="F2" s="54" t="s">
        <v>94</v>
      </c>
      <c r="G2" s="54" t="s">
        <v>131</v>
      </c>
      <c r="H2" s="54" t="s">
        <v>141</v>
      </c>
      <c r="J2" s="147" t="str">
        <f>$H$2</f>
        <v>2018-19</v>
      </c>
      <c r="K2" s="147"/>
      <c r="L2" s="147"/>
      <c r="M2" s="147"/>
      <c r="N2" s="147"/>
    </row>
    <row r="3" spans="1:14" ht="16.5" thickTop="1" thickBot="1" x14ac:dyDescent="0.3">
      <c r="C3" s="58" t="s">
        <v>158</v>
      </c>
      <c r="G3" s="3">
        <v>7</v>
      </c>
      <c r="H3" s="3"/>
      <c r="J3" s="23" t="s">
        <v>25</v>
      </c>
      <c r="L3" s="24" t="s">
        <v>26</v>
      </c>
      <c r="N3" s="24" t="s">
        <v>27</v>
      </c>
    </row>
    <row r="4" spans="1:14" x14ac:dyDescent="0.25">
      <c r="A4" s="27" t="s">
        <v>28</v>
      </c>
      <c r="B4" s="34"/>
      <c r="C4" s="34"/>
      <c r="D4" s="34">
        <v>212690</v>
      </c>
      <c r="E4" s="34">
        <v>207508</v>
      </c>
      <c r="F4" s="34">
        <v>209690</v>
      </c>
      <c r="G4" s="34">
        <v>209771</v>
      </c>
      <c r="H4" s="34">
        <v>206090</v>
      </c>
      <c r="J4" s="28" t="str">
        <f>TEXT(H4,"#,###,###")</f>
        <v>206,090</v>
      </c>
      <c r="L4" s="29">
        <f>H4/G4-1</f>
        <v>-1.7547706785017936E-2</v>
      </c>
      <c r="N4" s="29">
        <f>H4/D4-1</f>
        <v>-3.1031078094879927E-2</v>
      </c>
    </row>
    <row r="5" spans="1:14" x14ac:dyDescent="0.25">
      <c r="A5" s="30" t="s">
        <v>4</v>
      </c>
      <c r="B5" s="34"/>
      <c r="C5" s="34"/>
      <c r="D5" s="34">
        <v>114015</v>
      </c>
      <c r="E5" s="34">
        <v>110538</v>
      </c>
      <c r="F5" s="34">
        <v>110876</v>
      </c>
      <c r="G5" s="34">
        <v>111118</v>
      </c>
      <c r="H5" s="34">
        <v>107789</v>
      </c>
      <c r="J5" s="28" t="str">
        <f>TEXT(H5,"#,###,###")</f>
        <v>107,789</v>
      </c>
      <c r="L5" s="29">
        <f t="shared" ref="L5:L9" si="0">H5/G5-1</f>
        <v>-2.9959142533162897E-2</v>
      </c>
      <c r="N5" s="29">
        <f t="shared" ref="N5:N8" si="1">H5/D5-1</f>
        <v>-5.4606849975880389E-2</v>
      </c>
    </row>
    <row r="6" spans="1:14" x14ac:dyDescent="0.25">
      <c r="A6" s="30" t="s">
        <v>5</v>
      </c>
      <c r="B6" s="34"/>
      <c r="C6" s="34"/>
      <c r="D6" s="34">
        <v>98674</v>
      </c>
      <c r="E6" s="34">
        <v>96969</v>
      </c>
      <c r="F6" s="34">
        <v>98814</v>
      </c>
      <c r="G6" s="34">
        <v>98651</v>
      </c>
      <c r="H6" s="34">
        <v>98302</v>
      </c>
      <c r="J6" s="28" t="str">
        <f>TEXT(H6,"#,###,###")</f>
        <v>98,302</v>
      </c>
      <c r="L6" s="29">
        <f t="shared" si="0"/>
        <v>-3.5377238953482326E-3</v>
      </c>
      <c r="N6" s="29">
        <f t="shared" si="1"/>
        <v>-3.7699900683056953E-3</v>
      </c>
    </row>
    <row r="7" spans="1:14" x14ac:dyDescent="0.25">
      <c r="A7" s="27" t="s">
        <v>6</v>
      </c>
      <c r="B7" s="34"/>
      <c r="C7" s="34"/>
      <c r="D7" s="34">
        <v>137773</v>
      </c>
      <c r="E7" s="34">
        <v>137448</v>
      </c>
      <c r="F7" s="34">
        <v>138628</v>
      </c>
      <c r="G7" s="34">
        <v>138853</v>
      </c>
      <c r="H7" s="34">
        <v>136553</v>
      </c>
      <c r="J7" s="28" t="str">
        <f>TEXT(H7,"#,###,###")</f>
        <v>136,553</v>
      </c>
      <c r="L7" s="29">
        <f t="shared" si="0"/>
        <v>-1.6564280210006221E-2</v>
      </c>
      <c r="N7" s="29">
        <f t="shared" si="1"/>
        <v>-8.8551457832811709E-3</v>
      </c>
    </row>
    <row r="8" spans="1:14" x14ac:dyDescent="0.25">
      <c r="A8" s="27" t="s">
        <v>29</v>
      </c>
      <c r="B8" s="34"/>
      <c r="C8" s="34"/>
      <c r="D8" s="34">
        <v>46083.65</v>
      </c>
      <c r="E8" s="34">
        <v>48046.27</v>
      </c>
      <c r="F8" s="34">
        <v>47367.05</v>
      </c>
      <c r="G8" s="34">
        <v>48519</v>
      </c>
      <c r="H8" s="34">
        <v>48816</v>
      </c>
      <c r="J8" s="28" t="str">
        <f>TEXT(H8,"$###,###")</f>
        <v>$48,816</v>
      </c>
      <c r="L8" s="29">
        <f t="shared" si="0"/>
        <v>6.1213132999442532E-3</v>
      </c>
      <c r="N8" s="29">
        <f t="shared" si="1"/>
        <v>5.9291093478923695E-2</v>
      </c>
    </row>
    <row r="9" spans="1:14" x14ac:dyDescent="0.25">
      <c r="A9" s="27" t="s">
        <v>7</v>
      </c>
      <c r="B9" s="34"/>
      <c r="C9" s="34"/>
      <c r="D9" s="34">
        <v>8474018426</v>
      </c>
      <c r="E9" s="34">
        <v>8829929305</v>
      </c>
      <c r="F9" s="34">
        <v>8908749963</v>
      </c>
      <c r="G9" s="34">
        <v>9193220841</v>
      </c>
      <c r="H9" s="34">
        <v>9001190553</v>
      </c>
      <c r="J9" s="28" t="str">
        <f>TEXT(H9/1000000000,"$#,###.0")&amp;" bil"</f>
        <v>$9.0 bil</v>
      </c>
      <c r="L9" s="29">
        <f t="shared" si="0"/>
        <v>-2.0888249213331433E-2</v>
      </c>
      <c r="N9" s="29">
        <f>H9/D9-1</f>
        <v>6.2210406031514953E-2</v>
      </c>
    </row>
    <row r="10" spans="1:14" x14ac:dyDescent="0.25">
      <c r="A10" s="27"/>
    </row>
    <row r="11" spans="1:14" x14ac:dyDescent="0.25">
      <c r="A11" s="27" t="s">
        <v>30</v>
      </c>
      <c r="B11" s="34"/>
      <c r="C11" s="34"/>
      <c r="D11" s="34">
        <v>199946</v>
      </c>
      <c r="E11" s="34">
        <v>195067</v>
      </c>
      <c r="F11" s="34">
        <v>197414</v>
      </c>
      <c r="G11" s="34">
        <v>197377</v>
      </c>
      <c r="H11" s="34">
        <v>193280</v>
      </c>
    </row>
    <row r="12" spans="1:14" x14ac:dyDescent="0.25">
      <c r="A12" s="27" t="s">
        <v>31</v>
      </c>
      <c r="B12" s="34"/>
      <c r="C12" s="34"/>
      <c r="D12" s="34">
        <v>12744</v>
      </c>
      <c r="E12" s="34">
        <v>12441</v>
      </c>
      <c r="F12" s="34">
        <v>12276</v>
      </c>
      <c r="G12" s="34">
        <v>12394</v>
      </c>
      <c r="H12" s="34">
        <v>12807</v>
      </c>
    </row>
    <row r="13" spans="1:14" x14ac:dyDescent="0.25">
      <c r="A13" s="27"/>
      <c r="B13" s="27"/>
    </row>
    <row r="14" spans="1:14" ht="15.75" thickBot="1" x14ac:dyDescent="0.3">
      <c r="A14" s="36" t="s">
        <v>32</v>
      </c>
      <c r="B14" s="36"/>
      <c r="C14" s="23"/>
      <c r="D14" s="23"/>
      <c r="E14" s="23"/>
      <c r="F14" s="23"/>
      <c r="G14" s="23"/>
      <c r="H14" s="23"/>
      <c r="J14" s="36" t="s">
        <v>33</v>
      </c>
    </row>
    <row r="15" spans="1:14" x14ac:dyDescent="0.25">
      <c r="A15" s="40" t="s">
        <v>64</v>
      </c>
      <c r="B15" s="40"/>
      <c r="C15" s="41"/>
      <c r="D15" s="41"/>
      <c r="E15" s="41"/>
      <c r="F15" s="41"/>
      <c r="G15" s="34">
        <v>5488</v>
      </c>
      <c r="H15" s="34">
        <v>5071</v>
      </c>
      <c r="J15" s="55">
        <f t="shared" ref="J15:J34" si="2">IF(H15="np",0,H15/$H$34)</f>
        <v>2.4605874161163381E-2</v>
      </c>
    </row>
    <row r="16" spans="1:14" x14ac:dyDescent="0.25">
      <c r="A16" s="40" t="s">
        <v>65</v>
      </c>
      <c r="B16" s="40"/>
      <c r="C16" s="41"/>
      <c r="D16" s="41"/>
      <c r="E16" s="41"/>
      <c r="F16" s="41"/>
      <c r="G16" s="34">
        <v>3067</v>
      </c>
      <c r="H16" s="34">
        <v>3325</v>
      </c>
      <c r="J16" s="55">
        <f t="shared" si="2"/>
        <v>1.6133806268165695E-2</v>
      </c>
    </row>
    <row r="17" spans="1:10" x14ac:dyDescent="0.25">
      <c r="A17" s="40" t="s">
        <v>66</v>
      </c>
      <c r="B17" s="40"/>
      <c r="C17" s="41"/>
      <c r="D17" s="41"/>
      <c r="E17" s="41"/>
      <c r="F17" s="41"/>
      <c r="G17" s="34">
        <v>5633</v>
      </c>
      <c r="H17" s="34">
        <v>5441</v>
      </c>
      <c r="J17" s="55">
        <f t="shared" si="2"/>
        <v>2.6401215009049489E-2</v>
      </c>
    </row>
    <row r="18" spans="1:10" x14ac:dyDescent="0.25">
      <c r="A18" s="40" t="s">
        <v>67</v>
      </c>
      <c r="B18" s="40"/>
      <c r="C18" s="41"/>
      <c r="D18" s="41"/>
      <c r="E18" s="41"/>
      <c r="F18" s="41"/>
      <c r="G18" s="34">
        <v>1935</v>
      </c>
      <c r="H18" s="34">
        <v>1911</v>
      </c>
      <c r="J18" s="55">
        <f t="shared" si="2"/>
        <v>9.2726928657036519E-3</v>
      </c>
    </row>
    <row r="19" spans="1:10" x14ac:dyDescent="0.25">
      <c r="A19" s="40" t="s">
        <v>68</v>
      </c>
      <c r="B19" s="40"/>
      <c r="C19" s="41"/>
      <c r="D19" s="41"/>
      <c r="E19" s="41"/>
      <c r="F19" s="41"/>
      <c r="G19" s="34">
        <v>20267</v>
      </c>
      <c r="H19" s="34">
        <v>17690</v>
      </c>
      <c r="J19" s="55">
        <f t="shared" si="2"/>
        <v>8.5836701619203357E-2</v>
      </c>
    </row>
    <row r="20" spans="1:10" x14ac:dyDescent="0.25">
      <c r="A20" s="40" t="s">
        <v>69</v>
      </c>
      <c r="B20" s="40"/>
      <c r="C20" s="41"/>
      <c r="D20" s="41"/>
      <c r="E20" s="41"/>
      <c r="F20" s="41"/>
      <c r="G20" s="34">
        <v>4625</v>
      </c>
      <c r="H20" s="34">
        <v>4566</v>
      </c>
      <c r="J20" s="55">
        <f t="shared" si="2"/>
        <v>2.2155476517426938E-2</v>
      </c>
    </row>
    <row r="21" spans="1:10" x14ac:dyDescent="0.25">
      <c r="A21" s="40" t="s">
        <v>70</v>
      </c>
      <c r="B21" s="40"/>
      <c r="C21" s="41"/>
      <c r="D21" s="41"/>
      <c r="E21" s="41"/>
      <c r="F21" s="41"/>
      <c r="G21" s="34">
        <v>16927</v>
      </c>
      <c r="H21" s="34">
        <v>16457</v>
      </c>
      <c r="J21" s="55">
        <f t="shared" si="2"/>
        <v>7.9853849550436951E-2</v>
      </c>
    </row>
    <row r="22" spans="1:10" x14ac:dyDescent="0.25">
      <c r="A22" s="40" t="s">
        <v>71</v>
      </c>
      <c r="B22" s="40"/>
      <c r="C22" s="41"/>
      <c r="D22" s="41"/>
      <c r="E22" s="41"/>
      <c r="F22" s="41"/>
      <c r="G22" s="34">
        <v>18907</v>
      </c>
      <c r="H22" s="34">
        <v>18494</v>
      </c>
      <c r="J22" s="55">
        <f t="shared" si="2"/>
        <v>8.9737928758934243E-2</v>
      </c>
    </row>
    <row r="23" spans="1:10" x14ac:dyDescent="0.25">
      <c r="A23" s="40" t="s">
        <v>72</v>
      </c>
      <c r="B23" s="40"/>
      <c r="C23" s="41"/>
      <c r="D23" s="41"/>
      <c r="E23" s="41"/>
      <c r="F23" s="41"/>
      <c r="G23" s="34">
        <v>7434</v>
      </c>
      <c r="H23" s="34">
        <v>7899</v>
      </c>
      <c r="J23" s="55">
        <f t="shared" si="2"/>
        <v>3.8328100966087464E-2</v>
      </c>
    </row>
    <row r="24" spans="1:10" x14ac:dyDescent="0.25">
      <c r="A24" s="40" t="s">
        <v>73</v>
      </c>
      <c r="B24" s="40"/>
      <c r="C24" s="41"/>
      <c r="D24" s="41"/>
      <c r="E24" s="41"/>
      <c r="F24" s="41"/>
      <c r="G24" s="34">
        <v>1551</v>
      </c>
      <c r="H24" s="34">
        <v>1394</v>
      </c>
      <c r="J24" s="55">
        <f t="shared" si="2"/>
        <v>6.7640679512249559E-3</v>
      </c>
    </row>
    <row r="25" spans="1:10" x14ac:dyDescent="0.25">
      <c r="A25" s="40" t="s">
        <v>74</v>
      </c>
      <c r="B25" s="40"/>
      <c r="C25" s="41"/>
      <c r="D25" s="41"/>
      <c r="E25" s="41"/>
      <c r="F25" s="41"/>
      <c r="G25" s="34">
        <v>3380</v>
      </c>
      <c r="H25" s="34">
        <v>3107</v>
      </c>
      <c r="J25" s="55">
        <f t="shared" si="2"/>
        <v>1.5076010849681448E-2</v>
      </c>
    </row>
    <row r="26" spans="1:10" x14ac:dyDescent="0.25">
      <c r="A26" s="40" t="s">
        <v>75</v>
      </c>
      <c r="B26" s="40"/>
      <c r="C26" s="41"/>
      <c r="D26" s="41"/>
      <c r="E26" s="41"/>
      <c r="F26" s="41"/>
      <c r="G26" s="34">
        <v>3525</v>
      </c>
      <c r="H26" s="34">
        <v>3475</v>
      </c>
      <c r="J26" s="55">
        <f t="shared" si="2"/>
        <v>1.6861647152443846E-2</v>
      </c>
    </row>
    <row r="27" spans="1:10" x14ac:dyDescent="0.25">
      <c r="A27" s="40" t="s">
        <v>76</v>
      </c>
      <c r="B27" s="40"/>
      <c r="C27" s="41"/>
      <c r="D27" s="41"/>
      <c r="E27" s="41"/>
      <c r="F27" s="41"/>
      <c r="G27" s="34">
        <v>10645</v>
      </c>
      <c r="H27" s="34">
        <v>10559</v>
      </c>
      <c r="J27" s="55">
        <f t="shared" si="2"/>
        <v>5.1235145980620025E-2</v>
      </c>
    </row>
    <row r="28" spans="1:10" x14ac:dyDescent="0.25">
      <c r="A28" s="40" t="s">
        <v>77</v>
      </c>
      <c r="B28" s="40"/>
      <c r="C28" s="41"/>
      <c r="D28" s="41"/>
      <c r="E28" s="41"/>
      <c r="F28" s="41"/>
      <c r="G28" s="34">
        <v>16425</v>
      </c>
      <c r="H28" s="34">
        <v>16628</v>
      </c>
      <c r="J28" s="55">
        <f t="shared" si="2"/>
        <v>8.0683588158514036E-2</v>
      </c>
    </row>
    <row r="29" spans="1:10" x14ac:dyDescent="0.25">
      <c r="A29" s="40" t="s">
        <v>78</v>
      </c>
      <c r="B29" s="40"/>
      <c r="C29" s="41"/>
      <c r="D29" s="41"/>
      <c r="E29" s="41"/>
      <c r="F29" s="41"/>
      <c r="G29" s="34">
        <v>24312</v>
      </c>
      <c r="H29" s="34">
        <v>25245</v>
      </c>
      <c r="J29" s="55">
        <f t="shared" si="2"/>
        <v>0.12249562082401293</v>
      </c>
    </row>
    <row r="30" spans="1:10" x14ac:dyDescent="0.25">
      <c r="A30" s="40" t="s">
        <v>79</v>
      </c>
      <c r="B30" s="40"/>
      <c r="C30" s="41"/>
      <c r="D30" s="41"/>
      <c r="E30" s="41"/>
      <c r="F30" s="41"/>
      <c r="G30" s="34">
        <v>17721</v>
      </c>
      <c r="H30" s="34">
        <v>17418</v>
      </c>
      <c r="J30" s="55">
        <f t="shared" si="2"/>
        <v>8.4516883482378971E-2</v>
      </c>
    </row>
    <row r="31" spans="1:10" x14ac:dyDescent="0.25">
      <c r="A31" s="40" t="s">
        <v>80</v>
      </c>
      <c r="B31" s="40"/>
      <c r="C31" s="41"/>
      <c r="D31" s="41"/>
      <c r="E31" s="41"/>
      <c r="F31" s="41"/>
      <c r="G31" s="34">
        <v>17664</v>
      </c>
      <c r="H31" s="34">
        <v>26454</v>
      </c>
      <c r="J31" s="55">
        <f t="shared" si="2"/>
        <v>0.12836201835129482</v>
      </c>
    </row>
    <row r="32" spans="1:10" x14ac:dyDescent="0.25">
      <c r="A32" s="40" t="s">
        <v>81</v>
      </c>
      <c r="B32" s="40"/>
      <c r="C32" s="41"/>
      <c r="D32" s="41"/>
      <c r="E32" s="41"/>
      <c r="F32" s="41"/>
      <c r="G32" s="34">
        <v>6469</v>
      </c>
      <c r="H32" s="34">
        <v>6498</v>
      </c>
      <c r="J32" s="55">
        <f t="shared" si="2"/>
        <v>3.153006710692953E-2</v>
      </c>
    </row>
    <row r="33" spans="1:14" x14ac:dyDescent="0.25">
      <c r="A33" s="40" t="s">
        <v>82</v>
      </c>
      <c r="B33" s="40"/>
      <c r="C33" s="41"/>
      <c r="D33" s="41"/>
      <c r="E33" s="41"/>
      <c r="F33" s="41"/>
      <c r="G33" s="34">
        <v>9342</v>
      </c>
      <c r="H33" s="34">
        <v>9248</v>
      </c>
      <c r="J33" s="55">
        <f t="shared" si="2"/>
        <v>4.4873816652028976E-2</v>
      </c>
    </row>
    <row r="34" spans="1:14" ht="15.75" thickBot="1" x14ac:dyDescent="0.3">
      <c r="A34" s="42" t="s">
        <v>83</v>
      </c>
      <c r="B34" s="42"/>
      <c r="C34" s="43"/>
      <c r="D34" s="43"/>
      <c r="E34" s="43"/>
      <c r="F34" s="43"/>
      <c r="G34" s="44">
        <v>209771</v>
      </c>
      <c r="H34" s="44">
        <v>206089</v>
      </c>
      <c r="J34" s="45">
        <f t="shared" si="2"/>
        <v>1</v>
      </c>
    </row>
    <row r="35" spans="1:14" ht="15.75" thickTop="1" x14ac:dyDescent="0.25">
      <c r="G35" s="46"/>
      <c r="H35" s="46"/>
    </row>
    <row r="36" spans="1:14" x14ac:dyDescent="0.25">
      <c r="J36" s="93"/>
      <c r="L36" s="94"/>
      <c r="N36" s="94"/>
    </row>
    <row r="37" spans="1:14" x14ac:dyDescent="0.25">
      <c r="A37" s="27" t="s">
        <v>10</v>
      </c>
      <c r="B37" s="34"/>
      <c r="C37" s="34"/>
      <c r="D37" s="34"/>
      <c r="E37" s="34"/>
      <c r="F37" s="34"/>
      <c r="G37" s="34"/>
      <c r="H37" s="34"/>
      <c r="J37" s="28"/>
      <c r="L37" s="95"/>
      <c r="N37" s="95"/>
    </row>
    <row r="38" spans="1:14" x14ac:dyDescent="0.25">
      <c r="A38" s="27" t="s">
        <v>11</v>
      </c>
      <c r="B38" s="34"/>
      <c r="C38" s="34"/>
      <c r="D38" s="34"/>
      <c r="E38" s="34"/>
      <c r="F38" s="34"/>
      <c r="G38" s="34"/>
      <c r="H38" s="34"/>
      <c r="J38" s="28"/>
      <c r="L38" s="95"/>
      <c r="N38" s="95"/>
    </row>
    <row r="39" spans="1:14" x14ac:dyDescent="0.25">
      <c r="A39" s="27" t="s">
        <v>12</v>
      </c>
      <c r="B39" s="27"/>
      <c r="G39" s="34"/>
      <c r="H39" s="34"/>
      <c r="J39" s="28"/>
      <c r="L39" s="96"/>
      <c r="N39" s="28"/>
    </row>
    <row r="40" spans="1:14" x14ac:dyDescent="0.25">
      <c r="A40" s="27" t="s">
        <v>34</v>
      </c>
      <c r="B40" s="34"/>
      <c r="C40" s="34"/>
      <c r="D40" s="34"/>
      <c r="E40" s="34"/>
      <c r="F40" s="34"/>
      <c r="G40" s="34"/>
      <c r="H40" s="34"/>
      <c r="J40" s="28"/>
    </row>
    <row r="42" spans="1:14" x14ac:dyDescent="0.25">
      <c r="A42" s="40"/>
      <c r="B42" s="40"/>
      <c r="G42" s="46"/>
      <c r="H42" s="46"/>
    </row>
    <row r="43" spans="1:14" ht="15.75" thickBot="1" x14ac:dyDescent="0.3">
      <c r="A43" s="47" t="s">
        <v>14</v>
      </c>
      <c r="B43" s="47"/>
      <c r="J43" s="92"/>
      <c r="K43" s="93"/>
      <c r="L43" s="93"/>
      <c r="M43" s="93"/>
      <c r="N43" s="93"/>
    </row>
    <row r="44" spans="1:14" x14ac:dyDescent="0.25">
      <c r="A44" s="40" t="s">
        <v>15</v>
      </c>
      <c r="B44" s="40"/>
      <c r="C44" s="34"/>
      <c r="D44" s="34"/>
      <c r="E44" s="34"/>
      <c r="F44" s="34"/>
      <c r="G44" s="34"/>
      <c r="H44" s="34"/>
      <c r="J44" s="28"/>
      <c r="L44" s="96"/>
      <c r="N44" s="28"/>
    </row>
    <row r="45" spans="1:14" x14ac:dyDescent="0.25">
      <c r="A45" s="56" t="s">
        <v>16</v>
      </c>
      <c r="B45" s="56"/>
      <c r="C45" s="34"/>
      <c r="D45" s="34"/>
      <c r="E45" s="34"/>
      <c r="F45" s="34"/>
      <c r="G45" s="34"/>
      <c r="H45" s="34"/>
      <c r="J45" s="28"/>
      <c r="L45" s="96"/>
      <c r="N45" s="28"/>
    </row>
    <row r="46" spans="1:14" x14ac:dyDescent="0.25">
      <c r="A46" s="56" t="s">
        <v>17</v>
      </c>
      <c r="B46" s="56"/>
      <c r="C46" s="34"/>
      <c r="D46" s="34"/>
      <c r="E46" s="34"/>
      <c r="F46" s="34"/>
      <c r="G46" s="34"/>
      <c r="H46" s="34"/>
      <c r="J46" s="28"/>
      <c r="L46" s="96"/>
      <c r="N46" s="28"/>
    </row>
    <row r="47" spans="1:14" x14ac:dyDescent="0.25">
      <c r="A47" s="40" t="s">
        <v>18</v>
      </c>
      <c r="B47" s="40"/>
      <c r="C47" s="34"/>
      <c r="D47" s="34"/>
      <c r="E47" s="34"/>
      <c r="F47" s="34"/>
      <c r="G47" s="34"/>
      <c r="H47" s="34"/>
      <c r="J47" s="28"/>
      <c r="L47" s="96"/>
      <c r="N47" s="28"/>
    </row>
    <row r="48" spans="1:14" ht="15.75" thickBot="1" x14ac:dyDescent="0.3">
      <c r="A48" s="47" t="s">
        <v>19</v>
      </c>
      <c r="B48" s="47"/>
      <c r="C48" s="34"/>
      <c r="D48" s="34"/>
      <c r="E48" s="34"/>
      <c r="F48" s="34"/>
      <c r="G48" s="34"/>
      <c r="H48" s="34"/>
    </row>
    <row r="49" spans="1:14" x14ac:dyDescent="0.25">
      <c r="A49" s="40" t="s">
        <v>20</v>
      </c>
      <c r="B49" s="40"/>
      <c r="C49" s="34"/>
      <c r="D49" s="34"/>
      <c r="E49" s="34"/>
      <c r="F49" s="34"/>
      <c r="G49" s="34"/>
      <c r="H49" s="34"/>
      <c r="J49" s="28"/>
      <c r="L49" s="96"/>
      <c r="N49" s="28"/>
    </row>
    <row r="50" spans="1:14" x14ac:dyDescent="0.25">
      <c r="A50" s="40" t="s">
        <v>21</v>
      </c>
      <c r="B50" s="40"/>
      <c r="C50" s="34"/>
      <c r="D50" s="34"/>
      <c r="E50" s="34"/>
      <c r="F50" s="34"/>
      <c r="G50" s="34"/>
      <c r="H50" s="34"/>
      <c r="J50" s="28"/>
      <c r="L50" s="96"/>
      <c r="N50" s="28"/>
    </row>
    <row r="51" spans="1:14" x14ac:dyDescent="0.25">
      <c r="A51" s="40" t="s">
        <v>22</v>
      </c>
      <c r="B51" s="40"/>
      <c r="C51" s="34"/>
      <c r="D51" s="34"/>
      <c r="E51" s="34"/>
      <c r="F51" s="34"/>
      <c r="G51" s="34"/>
      <c r="H51" s="34"/>
      <c r="J51" s="28"/>
      <c r="L51" s="96"/>
      <c r="N51" s="28"/>
    </row>
    <row r="52" spans="1:14" x14ac:dyDescent="0.25">
      <c r="A52" s="40" t="s">
        <v>23</v>
      </c>
      <c r="B52" s="40"/>
      <c r="C52" s="34"/>
      <c r="D52" s="34"/>
      <c r="E52" s="34"/>
      <c r="F52" s="34"/>
      <c r="G52" s="34"/>
      <c r="H52" s="34"/>
      <c r="J52" s="28"/>
      <c r="L52" s="96"/>
      <c r="N52" s="28"/>
    </row>
    <row r="54" spans="1:14" x14ac:dyDescent="0.25">
      <c r="J54" s="93"/>
      <c r="L54" s="94"/>
      <c r="N54" s="94"/>
    </row>
    <row r="55" spans="1:14" x14ac:dyDescent="0.25">
      <c r="A55" s="40" t="s">
        <v>92</v>
      </c>
      <c r="B55" s="34"/>
      <c r="C55" s="34"/>
      <c r="D55" s="34"/>
      <c r="E55" s="34"/>
      <c r="F55" s="34"/>
      <c r="G55" s="34"/>
      <c r="H55" s="34"/>
      <c r="J55" s="28"/>
      <c r="L55" s="29"/>
      <c r="N55" s="29"/>
    </row>
    <row r="56" spans="1:14" x14ac:dyDescent="0.25">
      <c r="A56" s="40" t="s">
        <v>93</v>
      </c>
      <c r="B56" s="34"/>
      <c r="C56" s="34"/>
      <c r="D56" s="34"/>
      <c r="E56" s="34"/>
      <c r="F56" s="34"/>
      <c r="G56" s="34"/>
      <c r="H56" s="34"/>
      <c r="J56" s="28"/>
      <c r="L56" s="29"/>
      <c r="N56" s="29"/>
    </row>
    <row r="57" spans="1:14" ht="15.75" thickBot="1" x14ac:dyDescent="0.3">
      <c r="A57" s="42" t="s">
        <v>54</v>
      </c>
      <c r="B57" s="44"/>
      <c r="C57" s="44"/>
      <c r="D57" s="44"/>
      <c r="E57" s="44"/>
      <c r="F57" s="44"/>
      <c r="G57" s="44"/>
      <c r="H57" s="44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F747-3336-4444-BBD2-A270F1B43025}">
  <sheetPr codeName="Sheet65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Alice Springs</v>
      </c>
      <c r="T1" s="103"/>
      <c r="U1" s="103"/>
      <c r="V1" s="103"/>
      <c r="W1" s="103"/>
      <c r="X1" s="103"/>
      <c r="Y1" s="104" t="str">
        <f>Y3</f>
        <v>13.1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111</v>
      </c>
      <c r="Y3" s="109" t="s">
        <v>142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 Alice Springs,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25017</v>
      </c>
      <c r="W4" s="112">
        <v>24879</v>
      </c>
      <c r="X4" s="112">
        <v>26290</v>
      </c>
      <c r="Y4" s="112">
        <v>32303</v>
      </c>
      <c r="Z4" s="112">
        <v>27708</v>
      </c>
      <c r="AB4" s="113" t="str">
        <f>TEXT(Z4,"###,###")</f>
        <v>27,708</v>
      </c>
      <c r="AD4" s="114">
        <f>Z4/Y4-1</f>
        <v>-0.14224685013775806</v>
      </c>
      <c r="AF4" s="114">
        <f>Z4/V4-1</f>
        <v>0.10756685453891346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12345</v>
      </c>
      <c r="W5" s="112">
        <v>12272</v>
      </c>
      <c r="X5" s="112">
        <v>12796</v>
      </c>
      <c r="Y5" s="112">
        <v>16030</v>
      </c>
      <c r="Z5" s="112">
        <v>13475</v>
      </c>
      <c r="AB5" s="113" t="str">
        <f>TEXT(Z5,"###,###")</f>
        <v>13,475</v>
      </c>
      <c r="AD5" s="114">
        <f t="shared" ref="AD5:AD9" si="0">Z5/Y5-1</f>
        <v>-0.15938864628820959</v>
      </c>
      <c r="AF5" s="114">
        <f t="shared" ref="AF5:AF9" si="1">Z5/V5-1</f>
        <v>9.153503442689348E-2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12672</v>
      </c>
      <c r="W6" s="112">
        <v>12607</v>
      </c>
      <c r="X6" s="112">
        <v>13494</v>
      </c>
      <c r="Y6" s="112">
        <v>16273</v>
      </c>
      <c r="Z6" s="112">
        <v>14227</v>
      </c>
      <c r="AB6" s="113" t="str">
        <f>TEXT(Z6,"###,###")</f>
        <v>14,227</v>
      </c>
      <c r="AD6" s="114">
        <f t="shared" si="0"/>
        <v>-0.12572973637313345</v>
      </c>
      <c r="AF6" s="114">
        <f t="shared" si="1"/>
        <v>0.12271148989898983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15819</v>
      </c>
      <c r="W7" s="112">
        <v>15828</v>
      </c>
      <c r="X7" s="112">
        <v>16545</v>
      </c>
      <c r="Y7" s="112">
        <v>20927</v>
      </c>
      <c r="Z7" s="112">
        <v>17520</v>
      </c>
      <c r="AB7" s="113" t="str">
        <f>TEXT(Z7,"###,###")</f>
        <v>17,520</v>
      </c>
      <c r="AD7" s="114">
        <f t="shared" si="0"/>
        <v>-0.16280403306732927</v>
      </c>
      <c r="AF7" s="114">
        <f t="shared" si="1"/>
        <v>0.10752892091788357</v>
      </c>
    </row>
    <row r="8" spans="1:32" ht="17.25" customHeight="1" x14ac:dyDescent="0.25">
      <c r="A8" s="68" t="s">
        <v>13</v>
      </c>
      <c r="B8" s="69"/>
      <c r="C8" s="31"/>
      <c r="D8" s="70" t="str">
        <f>AB4</f>
        <v>27,708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17,520</v>
      </c>
      <c r="P8" s="71"/>
      <c r="S8" s="111" t="s">
        <v>87</v>
      </c>
      <c r="T8" s="112"/>
      <c r="U8" s="112"/>
      <c r="V8" s="112">
        <v>44797.32</v>
      </c>
      <c r="W8" s="112">
        <v>47256</v>
      </c>
      <c r="X8" s="112">
        <v>46871</v>
      </c>
      <c r="Y8" s="112">
        <v>42441.04</v>
      </c>
      <c r="Z8" s="112">
        <v>47954</v>
      </c>
      <c r="AB8" s="113" t="str">
        <f>TEXT(Z8,"$###,###")</f>
        <v>$47,954</v>
      </c>
      <c r="AD8" s="114">
        <f t="shared" si="0"/>
        <v>0.12989691110302659</v>
      </c>
      <c r="AF8" s="114">
        <f t="shared" si="1"/>
        <v>7.0465822509025111E-2</v>
      </c>
    </row>
    <row r="9" spans="1:32" x14ac:dyDescent="0.25">
      <c r="A9" s="32" t="s">
        <v>15</v>
      </c>
      <c r="B9" s="75"/>
      <c r="C9" s="76"/>
      <c r="D9" s="77">
        <f>AD104</f>
        <v>68.276310090948471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49.828767123287669</v>
      </c>
      <c r="P9" s="78" t="s">
        <v>88</v>
      </c>
      <c r="S9" s="111" t="s">
        <v>7</v>
      </c>
      <c r="T9" s="112"/>
      <c r="U9" s="112"/>
      <c r="V9" s="112">
        <v>925458415</v>
      </c>
      <c r="W9" s="112">
        <v>973697756</v>
      </c>
      <c r="X9" s="112">
        <v>1032289776</v>
      </c>
      <c r="Y9" s="112">
        <v>1219592567</v>
      </c>
      <c r="Z9" s="112">
        <v>1148918001</v>
      </c>
      <c r="AB9" s="113" t="str">
        <f>TEXT(Z9/1000000,"$#,###.0")&amp;" mil"</f>
        <v>$1,148.9 mil</v>
      </c>
      <c r="AD9" s="114">
        <f t="shared" si="0"/>
        <v>-5.7949324973214589E-2</v>
      </c>
      <c r="AF9" s="114">
        <f t="shared" si="1"/>
        <v>0.24145826800872516</v>
      </c>
    </row>
    <row r="10" spans="1:32" x14ac:dyDescent="0.25">
      <c r="A10" s="32" t="s">
        <v>18</v>
      </c>
      <c r="B10" s="75"/>
      <c r="C10" s="76"/>
      <c r="D10" s="77">
        <f>AD105</f>
        <v>27.519128049660747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50.154109589041099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97.043378995433798</v>
      </c>
      <c r="P11" s="78" t="s">
        <v>88</v>
      </c>
      <c r="S11" s="111" t="s">
        <v>30</v>
      </c>
      <c r="T11" s="116"/>
      <c r="U11" s="116"/>
      <c r="V11" s="116">
        <v>23600</v>
      </c>
      <c r="W11" s="116">
        <v>23512</v>
      </c>
      <c r="X11" s="116">
        <v>24842</v>
      </c>
      <c r="Y11" s="116">
        <v>30572</v>
      </c>
      <c r="Z11" s="116">
        <v>26127</v>
      </c>
    </row>
    <row r="12" spans="1:32" ht="28.5" customHeight="1" x14ac:dyDescent="0.25">
      <c r="A12" s="32" t="s">
        <v>20</v>
      </c>
      <c r="B12" s="76"/>
      <c r="C12" s="76"/>
      <c r="D12" s="77">
        <f>AD108</f>
        <v>9.3763533997401485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9.0011415525114167</v>
      </c>
      <c r="P12" s="78" t="s">
        <v>88</v>
      </c>
      <c r="S12" s="111" t="s">
        <v>31</v>
      </c>
      <c r="T12" s="116"/>
      <c r="U12" s="116"/>
      <c r="V12" s="116">
        <v>1415</v>
      </c>
      <c r="W12" s="116">
        <v>1365</v>
      </c>
      <c r="X12" s="116">
        <v>1448</v>
      </c>
      <c r="Y12" s="116">
        <v>1733</v>
      </c>
      <c r="Z12" s="116">
        <v>1581</v>
      </c>
    </row>
    <row r="13" spans="1:32" ht="15" customHeight="1" x14ac:dyDescent="0.25">
      <c r="A13" s="32" t="s">
        <v>21</v>
      </c>
      <c r="B13" s="76"/>
      <c r="C13" s="76"/>
      <c r="D13" s="77">
        <f>AD109</f>
        <v>14.901833405514653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39.8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32.12790529810885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23.470319634703195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39.378518839324386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76.529680365296798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602</v>
      </c>
      <c r="Z15" s="116">
        <v>304</v>
      </c>
      <c r="AB15" s="121">
        <f t="shared" ref="AB15:AB34" si="2">IF(Z15="np",0,Z15/$Z$34)</f>
        <v>1.0973144672249495E-2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174</v>
      </c>
      <c r="Z16" s="116">
        <v>155</v>
      </c>
      <c r="AB16" s="121">
        <f t="shared" si="2"/>
        <v>5.5948599480219463E-3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470</v>
      </c>
      <c r="Z17" s="116">
        <v>475</v>
      </c>
      <c r="AB17" s="121">
        <f t="shared" si="2"/>
        <v>1.7145538550389836E-2</v>
      </c>
    </row>
    <row r="18" spans="1:28" x14ac:dyDescent="0.25">
      <c r="A18" s="67" t="str">
        <f>$S$1&amp;" ("&amp;$V$2&amp;" to "&amp;$Z$2&amp;")"</f>
        <v>Alice Springs (2014-15 to 2018-19)</v>
      </c>
      <c r="B18" s="67"/>
      <c r="C18" s="67"/>
      <c r="D18" s="67"/>
      <c r="E18" s="67"/>
      <c r="F18" s="67"/>
      <c r="G18" s="67" t="str">
        <f>$S$1&amp;" ("&amp;$V$2&amp;" to "&amp;$Z$2&amp;")"</f>
        <v>Alice Springs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225</v>
      </c>
      <c r="Z18" s="116">
        <v>205</v>
      </c>
      <c r="AB18" s="121">
        <f t="shared" si="2"/>
        <v>7.3996534796419286E-3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1815</v>
      </c>
      <c r="Z19" s="116">
        <v>1629</v>
      </c>
      <c r="AB19" s="121">
        <f t="shared" si="2"/>
        <v>5.8800173260179035E-2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592</v>
      </c>
      <c r="Z20" s="116">
        <v>576</v>
      </c>
      <c r="AB20" s="121">
        <f t="shared" si="2"/>
        <v>2.0791221484262202E-2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3001</v>
      </c>
      <c r="Z21" s="116">
        <v>2668</v>
      </c>
      <c r="AB21" s="121">
        <f t="shared" si="2"/>
        <v>9.6303782847242281E-2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2774</v>
      </c>
      <c r="Z22" s="116">
        <v>2759</v>
      </c>
      <c r="AB22" s="121">
        <f t="shared" si="2"/>
        <v>9.9588507074790639E-2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1030</v>
      </c>
      <c r="Z23" s="116">
        <v>1007</v>
      </c>
      <c r="AB23" s="121">
        <f t="shared" si="2"/>
        <v>3.6348541726826451E-2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485</v>
      </c>
      <c r="Z24" s="116">
        <v>285</v>
      </c>
      <c r="AB24" s="121">
        <f t="shared" si="2"/>
        <v>1.0287323130233901E-2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399</v>
      </c>
      <c r="Z25" s="116">
        <v>243</v>
      </c>
      <c r="AB25" s="121">
        <f t="shared" si="2"/>
        <v>8.7712965636731165E-3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472</v>
      </c>
      <c r="Z26" s="116">
        <v>407</v>
      </c>
      <c r="AB26" s="121">
        <f t="shared" si="2"/>
        <v>1.4691019347386659E-2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1450</v>
      </c>
      <c r="Z27" s="116">
        <v>1367</v>
      </c>
      <c r="AB27" s="121">
        <f t="shared" si="2"/>
        <v>4.9343055154490327E-2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1768</v>
      </c>
      <c r="Z28" s="116">
        <v>1705</v>
      </c>
      <c r="AB28" s="121">
        <f t="shared" si="2"/>
        <v>6.1543459428241409E-2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3924</v>
      </c>
      <c r="Z29" s="116">
        <v>3004</v>
      </c>
      <c r="AB29" s="121">
        <f t="shared" si="2"/>
        <v>0.10843199537972856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2670</v>
      </c>
      <c r="Z30" s="116">
        <v>2222</v>
      </c>
      <c r="AB30" s="121">
        <f t="shared" si="2"/>
        <v>8.020502454519203E-2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4121</v>
      </c>
      <c r="Z31" s="116">
        <v>5590</v>
      </c>
      <c r="AB31" s="121">
        <f t="shared" si="2"/>
        <v>0.20177591683511406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1157</v>
      </c>
      <c r="Z32" s="116">
        <v>1065</v>
      </c>
      <c r="AB32" s="121">
        <f t="shared" si="2"/>
        <v>3.8442102223505629E-2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2219</v>
      </c>
      <c r="Z33" s="116">
        <v>1455</v>
      </c>
      <c r="AB33" s="121">
        <f t="shared" si="2"/>
        <v>5.2519491770141494E-2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32303</v>
      </c>
      <c r="Z34" s="124">
        <v>27704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13408</v>
      </c>
      <c r="AB37" s="136">
        <f>Z37/Z40*100</f>
        <v>76.529680365296798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4112</v>
      </c>
      <c r="AB38" s="136">
        <f>Z38/Z40*100</f>
        <v>23.470319634703195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17520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27</v>
      </c>
      <c r="X44" s="116">
        <v>34</v>
      </c>
      <c r="Y44" s="116">
        <v>32</v>
      </c>
      <c r="Z44" s="116">
        <v>37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307</v>
      </c>
      <c r="X45" s="116">
        <v>270</v>
      </c>
      <c r="Y45" s="116">
        <v>317</v>
      </c>
      <c r="Z45" s="116">
        <v>298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732</v>
      </c>
      <c r="X46" s="116">
        <v>740</v>
      </c>
      <c r="Y46" s="116">
        <v>872</v>
      </c>
      <c r="Z46" s="116">
        <v>678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1169</v>
      </c>
      <c r="X47" s="116">
        <v>1207</v>
      </c>
      <c r="Y47" s="116">
        <v>1529</v>
      </c>
      <c r="Z47" s="116">
        <v>1229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2043</v>
      </c>
      <c r="X48" s="116">
        <v>2065</v>
      </c>
      <c r="Y48" s="116">
        <v>2536</v>
      </c>
      <c r="Z48" s="116">
        <v>2047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Alice Springs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1699</v>
      </c>
      <c r="X49" s="116">
        <v>1779</v>
      </c>
      <c r="Y49" s="116">
        <v>2170</v>
      </c>
      <c r="Z49" s="116">
        <v>1988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1234</v>
      </c>
      <c r="X50" s="116">
        <v>1304</v>
      </c>
      <c r="Y50" s="116">
        <v>1696</v>
      </c>
      <c r="Z50" s="116">
        <v>1511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1134</v>
      </c>
      <c r="X51" s="116">
        <v>1162</v>
      </c>
      <c r="Y51" s="116">
        <v>1395</v>
      </c>
      <c r="Z51" s="116">
        <v>1209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1055</v>
      </c>
      <c r="X52" s="116">
        <v>1102</v>
      </c>
      <c r="Y52" s="116">
        <v>1457</v>
      </c>
      <c r="Z52" s="116">
        <v>1154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975</v>
      </c>
      <c r="X53" s="116">
        <v>1011</v>
      </c>
      <c r="Y53" s="116">
        <v>1268</v>
      </c>
      <c r="Z53" s="116">
        <v>1016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861</v>
      </c>
      <c r="X54" s="116">
        <v>917</v>
      </c>
      <c r="Y54" s="116">
        <v>1087</v>
      </c>
      <c r="Z54" s="116">
        <v>895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648</v>
      </c>
      <c r="X55" s="116">
        <v>732</v>
      </c>
      <c r="Y55" s="116">
        <v>922</v>
      </c>
      <c r="Z55" s="116">
        <v>786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289</v>
      </c>
      <c r="X56" s="116">
        <v>316</v>
      </c>
      <c r="Y56" s="116">
        <v>504</v>
      </c>
      <c r="Z56" s="116">
        <v>431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71</v>
      </c>
      <c r="X57" s="116">
        <v>103</v>
      </c>
      <c r="Y57" s="116">
        <v>137</v>
      </c>
      <c r="Z57" s="116">
        <v>125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28</v>
      </c>
      <c r="X58" s="116">
        <v>38</v>
      </c>
      <c r="Y58" s="116">
        <v>61</v>
      </c>
      <c r="Z58" s="116">
        <v>51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9</v>
      </c>
      <c r="X59" s="116">
        <v>10</v>
      </c>
      <c r="Y59" s="116">
        <v>18</v>
      </c>
      <c r="Z59" s="116">
        <v>8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4</v>
      </c>
      <c r="X60" s="116">
        <v>11</v>
      </c>
      <c r="Y60" s="116">
        <v>15</v>
      </c>
      <c r="Z60" s="116">
        <v>4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12272</v>
      </c>
      <c r="X61" s="116">
        <v>12796</v>
      </c>
      <c r="Y61" s="116">
        <v>16030</v>
      </c>
      <c r="Z61" s="116">
        <v>13478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20</v>
      </c>
      <c r="X63" s="116">
        <v>21</v>
      </c>
      <c r="Y63" s="116">
        <v>25</v>
      </c>
      <c r="Z63" s="116">
        <v>13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Alice Springs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276</v>
      </c>
      <c r="X64" s="116">
        <v>271</v>
      </c>
      <c r="Y64" s="116">
        <v>334</v>
      </c>
      <c r="Z64" s="116">
        <v>326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689</v>
      </c>
      <c r="X65" s="116">
        <v>698</v>
      </c>
      <c r="Y65" s="116">
        <v>777</v>
      </c>
      <c r="Z65" s="116">
        <v>761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1222</v>
      </c>
      <c r="X66" s="116">
        <v>1264</v>
      </c>
      <c r="Y66" s="116">
        <v>1528</v>
      </c>
      <c r="Z66" s="116">
        <v>1285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2168</v>
      </c>
      <c r="X67" s="116">
        <v>2299</v>
      </c>
      <c r="Y67" s="116">
        <v>2672</v>
      </c>
      <c r="Z67" s="116">
        <v>2507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1673</v>
      </c>
      <c r="X68" s="116">
        <v>1900</v>
      </c>
      <c r="Y68" s="116">
        <v>2190</v>
      </c>
      <c r="Z68" s="116">
        <v>2037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1208</v>
      </c>
      <c r="X69" s="116">
        <v>1341</v>
      </c>
      <c r="Y69" s="116">
        <v>1696</v>
      </c>
      <c r="Z69" s="116">
        <v>1435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1135</v>
      </c>
      <c r="X70" s="116">
        <v>1112</v>
      </c>
      <c r="Y70" s="116">
        <v>1437</v>
      </c>
      <c r="Z70" s="116">
        <v>1202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1187</v>
      </c>
      <c r="X71" s="116">
        <v>1280</v>
      </c>
      <c r="Y71" s="116">
        <v>1548</v>
      </c>
      <c r="Z71" s="116">
        <v>1282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1098</v>
      </c>
      <c r="X72" s="116">
        <v>1164</v>
      </c>
      <c r="Y72" s="116">
        <v>1359</v>
      </c>
      <c r="Z72" s="116">
        <v>1150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973</v>
      </c>
      <c r="X73" s="116">
        <v>986</v>
      </c>
      <c r="Y73" s="116">
        <v>1179</v>
      </c>
      <c r="Z73" s="116">
        <v>948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630</v>
      </c>
      <c r="X74" s="116">
        <v>735</v>
      </c>
      <c r="Y74" s="116">
        <v>880</v>
      </c>
      <c r="Z74" s="116">
        <v>762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226</v>
      </c>
      <c r="X75" s="116">
        <v>289</v>
      </c>
      <c r="Y75" s="116">
        <v>393</v>
      </c>
      <c r="Z75" s="116">
        <v>352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73</v>
      </c>
      <c r="X76" s="116">
        <v>86</v>
      </c>
      <c r="Y76" s="116">
        <v>140</v>
      </c>
      <c r="Z76" s="116">
        <v>107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20</v>
      </c>
      <c r="X77" s="116">
        <v>28</v>
      </c>
      <c r="Y77" s="116">
        <v>56</v>
      </c>
      <c r="Z77" s="116">
        <v>38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10</v>
      </c>
      <c r="Y78" s="116">
        <v>9</v>
      </c>
      <c r="Z78" s="116">
        <v>10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12</v>
      </c>
      <c r="X79" s="116">
        <v>10</v>
      </c>
      <c r="Y79" s="116">
        <v>13</v>
      </c>
      <c r="Z79" s="116">
        <v>11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12607</v>
      </c>
      <c r="X80" s="116">
        <v>13494</v>
      </c>
      <c r="Y80" s="116">
        <v>16273</v>
      </c>
      <c r="Z80" s="116">
        <v>14229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Alice Springs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772</v>
      </c>
      <c r="X83" s="116">
        <v>807</v>
      </c>
      <c r="Y83" s="116">
        <v>973</v>
      </c>
      <c r="Z83" s="116">
        <v>900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1035</v>
      </c>
      <c r="X84" s="116">
        <v>1064</v>
      </c>
      <c r="Y84" s="116">
        <v>1279</v>
      </c>
      <c r="Z84" s="116">
        <v>1158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27,708</v>
      </c>
      <c r="D85" s="100">
        <f t="shared" ref="D85:D90" si="4">AD4</f>
        <v>-0.14224685013775806</v>
      </c>
      <c r="E85" s="101">
        <f t="shared" ref="E85:E90" si="5">AD4</f>
        <v>-0.14224685013775806</v>
      </c>
      <c r="F85" s="100">
        <f t="shared" ref="F85:F90" si="6">AF4</f>
        <v>0.10756685453891346</v>
      </c>
      <c r="G85" s="101">
        <f t="shared" ref="G85:G90" si="7">AF4</f>
        <v>0.10756685453891346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1446</v>
      </c>
      <c r="X85" s="116">
        <v>1561</v>
      </c>
      <c r="Y85" s="116">
        <v>1718</v>
      </c>
      <c r="Z85" s="116">
        <v>1672</v>
      </c>
    </row>
    <row r="86" spans="1:30" ht="15" customHeight="1" x14ac:dyDescent="0.25">
      <c r="A86" s="102" t="s">
        <v>4</v>
      </c>
      <c r="B86" s="51"/>
      <c r="C86" s="62" t="str">
        <f t="shared" si="3"/>
        <v>13,475</v>
      </c>
      <c r="D86" s="100">
        <f t="shared" si="4"/>
        <v>-0.15938864628820959</v>
      </c>
      <c r="E86" s="101">
        <f t="shared" si="5"/>
        <v>-0.15938864628820959</v>
      </c>
      <c r="F86" s="100">
        <f t="shared" si="6"/>
        <v>9.153503442689348E-2</v>
      </c>
      <c r="G86" s="101">
        <f t="shared" si="7"/>
        <v>9.153503442689348E-2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1152</v>
      </c>
      <c r="X86" s="116">
        <v>1232</v>
      </c>
      <c r="Y86" s="116">
        <v>1719</v>
      </c>
      <c r="Z86" s="116">
        <v>1380</v>
      </c>
    </row>
    <row r="87" spans="1:30" ht="15" customHeight="1" x14ac:dyDescent="0.25">
      <c r="A87" s="102" t="s">
        <v>5</v>
      </c>
      <c r="B87" s="51"/>
      <c r="C87" s="62" t="str">
        <f t="shared" si="3"/>
        <v>14,227</v>
      </c>
      <c r="D87" s="100">
        <f t="shared" si="4"/>
        <v>-0.12572973637313345</v>
      </c>
      <c r="E87" s="101">
        <f t="shared" si="5"/>
        <v>-0.12572973637313345</v>
      </c>
      <c r="F87" s="100">
        <f t="shared" si="6"/>
        <v>0.12271148989898983</v>
      </c>
      <c r="G87" s="101">
        <f t="shared" si="7"/>
        <v>0.12271148989898983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372</v>
      </c>
      <c r="X87" s="116">
        <v>409</v>
      </c>
      <c r="Y87" s="116">
        <v>477</v>
      </c>
      <c r="Z87" s="116">
        <v>442</v>
      </c>
    </row>
    <row r="88" spans="1:30" ht="15" customHeight="1" x14ac:dyDescent="0.25">
      <c r="A88" s="51" t="s">
        <v>6</v>
      </c>
      <c r="B88" s="51"/>
      <c r="C88" s="62" t="str">
        <f t="shared" si="3"/>
        <v>17,520</v>
      </c>
      <c r="D88" s="100">
        <f t="shared" si="4"/>
        <v>-0.16280403306732927</v>
      </c>
      <c r="E88" s="101">
        <f t="shared" si="5"/>
        <v>-0.16280403306732927</v>
      </c>
      <c r="F88" s="100">
        <f t="shared" si="6"/>
        <v>0.10752892091788357</v>
      </c>
      <c r="G88" s="101">
        <f t="shared" si="7"/>
        <v>0.10752892091788357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340</v>
      </c>
      <c r="X88" s="116">
        <v>348</v>
      </c>
      <c r="Y88" s="116">
        <v>396</v>
      </c>
      <c r="Z88" s="116">
        <v>384</v>
      </c>
    </row>
    <row r="89" spans="1:30" ht="15" customHeight="1" x14ac:dyDescent="0.25">
      <c r="A89" s="51" t="s">
        <v>102</v>
      </c>
      <c r="B89" s="51"/>
      <c r="C89" s="62" t="str">
        <f t="shared" si="3"/>
        <v>$47,954</v>
      </c>
      <c r="D89" s="100">
        <f t="shared" si="4"/>
        <v>0.12989691110302659</v>
      </c>
      <c r="E89" s="101">
        <f t="shared" si="5"/>
        <v>0.12989691110302659</v>
      </c>
      <c r="F89" s="100">
        <f t="shared" si="6"/>
        <v>7.0465822509025111E-2</v>
      </c>
      <c r="G89" s="101">
        <f t="shared" si="7"/>
        <v>7.0465822509025111E-2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498</v>
      </c>
      <c r="X89" s="116">
        <v>540</v>
      </c>
      <c r="Y89" s="116">
        <v>643</v>
      </c>
      <c r="Z89" s="116">
        <v>561</v>
      </c>
    </row>
    <row r="90" spans="1:30" ht="15" customHeight="1" x14ac:dyDescent="0.25">
      <c r="A90" s="51" t="s">
        <v>7</v>
      </c>
      <c r="B90" s="51"/>
      <c r="C90" s="62" t="str">
        <f t="shared" si="3"/>
        <v>$1,148.9 mil</v>
      </c>
      <c r="D90" s="100">
        <f t="shared" si="4"/>
        <v>-5.7949324973214589E-2</v>
      </c>
      <c r="E90" s="101">
        <f t="shared" si="5"/>
        <v>-5.7949324973214589E-2</v>
      </c>
      <c r="F90" s="100">
        <f t="shared" si="6"/>
        <v>0.24145826800872516</v>
      </c>
      <c r="G90" s="101">
        <f t="shared" si="7"/>
        <v>0.24145826800872516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805</v>
      </c>
      <c r="X90" s="116">
        <v>781</v>
      </c>
      <c r="Y90" s="116">
        <v>1001</v>
      </c>
      <c r="Z90" s="116">
        <v>862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7965</v>
      </c>
      <c r="X91" s="116">
        <v>8242</v>
      </c>
      <c r="Y91" s="116">
        <v>10439</v>
      </c>
      <c r="Z91" s="116">
        <v>8732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677</v>
      </c>
      <c r="X93" s="116">
        <v>752</v>
      </c>
      <c r="Y93" s="116">
        <v>893</v>
      </c>
      <c r="Z93" s="116">
        <v>822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1850</v>
      </c>
      <c r="X94" s="116">
        <v>2067</v>
      </c>
      <c r="Y94" s="116">
        <v>2370</v>
      </c>
      <c r="Z94" s="116">
        <v>2176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224</v>
      </c>
      <c r="X95" s="116">
        <v>225</v>
      </c>
      <c r="Y95" s="116">
        <v>280</v>
      </c>
      <c r="Z95" s="116">
        <v>269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1304</v>
      </c>
      <c r="X96" s="116">
        <v>1411</v>
      </c>
      <c r="Y96" s="116">
        <v>2001</v>
      </c>
      <c r="Z96" s="116">
        <v>1566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1450</v>
      </c>
      <c r="X97" s="116">
        <v>1561</v>
      </c>
      <c r="Y97" s="116">
        <v>1672</v>
      </c>
      <c r="Z97" s="116">
        <v>1612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547</v>
      </c>
      <c r="X98" s="116">
        <v>590</v>
      </c>
      <c r="Y98" s="116">
        <v>630</v>
      </c>
      <c r="Z98" s="116">
        <v>598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50</v>
      </c>
      <c r="X99" s="116">
        <v>49</v>
      </c>
      <c r="Y99" s="116">
        <v>75</v>
      </c>
      <c r="Z99" s="116">
        <v>60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464</v>
      </c>
      <c r="X100" s="116">
        <v>510</v>
      </c>
      <c r="Y100" s="116">
        <v>576</v>
      </c>
      <c r="Z100" s="116">
        <v>550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7864</v>
      </c>
      <c r="X101" s="116">
        <v>8303</v>
      </c>
      <c r="Y101" s="116">
        <v>10488</v>
      </c>
      <c r="Z101" s="116">
        <v>8787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16074</v>
      </c>
      <c r="X104" s="116">
        <v>17686</v>
      </c>
      <c r="Y104" s="116">
        <v>21452</v>
      </c>
      <c r="Z104" s="116">
        <v>18918</v>
      </c>
      <c r="AB104" s="113" t="str">
        <f>TEXT(Z104,"###,###")</f>
        <v>18,918</v>
      </c>
      <c r="AD104" s="134">
        <f>Z104/($Z$4)*100</f>
        <v>68.276310090948471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7521</v>
      </c>
      <c r="X105" s="116">
        <v>5786</v>
      </c>
      <c r="Y105" s="116">
        <v>7426</v>
      </c>
      <c r="Z105" s="116">
        <v>7625</v>
      </c>
      <c r="AB105" s="113" t="str">
        <f>TEXT(Z105,"###,###")</f>
        <v>7,625</v>
      </c>
      <c r="AD105" s="134">
        <f>Z105/($Z$4)*100</f>
        <v>27.519128049660747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23595</v>
      </c>
      <c r="X106" s="124">
        <v>23472</v>
      </c>
      <c r="Y106" s="124">
        <v>28878</v>
      </c>
      <c r="Z106" s="124">
        <v>26543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2365</v>
      </c>
      <c r="X108" s="116">
        <v>2410</v>
      </c>
      <c r="Y108" s="116">
        <v>3547</v>
      </c>
      <c r="Z108" s="116">
        <v>2598</v>
      </c>
      <c r="AB108" s="113" t="str">
        <f>TEXT(Z108,"###,###")</f>
        <v>2,598</v>
      </c>
      <c r="AD108" s="134">
        <f>Z108/($Z$4)*100</f>
        <v>9.3763533997401485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3581</v>
      </c>
      <c r="X109" s="116">
        <v>3739</v>
      </c>
      <c r="Y109" s="116">
        <v>4768</v>
      </c>
      <c r="Z109" s="116">
        <v>4129</v>
      </c>
      <c r="AB109" s="113" t="str">
        <f>TEXT(Z109,"###,###")</f>
        <v>4,129</v>
      </c>
      <c r="AD109" s="134">
        <f>Z109/($Z$4)*100</f>
        <v>14.901833405514653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7853</v>
      </c>
      <c r="X110" s="116">
        <v>8589</v>
      </c>
      <c r="Y110" s="116">
        <v>10499</v>
      </c>
      <c r="Z110" s="116">
        <v>8902</v>
      </c>
      <c r="AB110" s="113" t="str">
        <f>TEXT(Z110,"###,###")</f>
        <v>8,902</v>
      </c>
      <c r="AD110" s="134">
        <f>Z110/($Z$4)*100</f>
        <v>32.12790529810885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9803</v>
      </c>
      <c r="X111" s="116">
        <v>8734</v>
      </c>
      <c r="Y111" s="116">
        <v>10063</v>
      </c>
      <c r="Z111" s="116">
        <v>10911</v>
      </c>
      <c r="AB111" s="113" t="str">
        <f>TEXT(Z111,"###,###")</f>
        <v>10,911</v>
      </c>
      <c r="AD111" s="134">
        <f>Z111/($Z$4)*100</f>
        <v>39.378518839324386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24879</v>
      </c>
      <c r="X112" s="116">
        <v>26290</v>
      </c>
      <c r="Y112" s="116">
        <v>32303</v>
      </c>
      <c r="Z112" s="116">
        <v>27708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41.29</v>
      </c>
      <c r="W118" s="135">
        <v>42.53</v>
      </c>
      <c r="X118" s="135">
        <v>39.69</v>
      </c>
      <c r="Y118" s="135">
        <v>40.04</v>
      </c>
      <c r="Z118" s="135">
        <v>39.840000000000003</v>
      </c>
      <c r="AB118" s="113" t="str">
        <f>TEXT(Z118,"##.0")</f>
        <v>39.8</v>
      </c>
    </row>
    <row r="120" spans="19:32" x14ac:dyDescent="0.25">
      <c r="S120" s="105" t="s">
        <v>104</v>
      </c>
      <c r="T120" s="116"/>
      <c r="U120" s="116"/>
      <c r="V120" s="116">
        <v>14402</v>
      </c>
      <c r="W120" s="116">
        <v>14461</v>
      </c>
      <c r="X120" s="116">
        <v>15097</v>
      </c>
      <c r="Y120" s="116">
        <v>19196</v>
      </c>
      <c r="Z120" s="116">
        <v>15936</v>
      </c>
      <c r="AB120" s="113" t="str">
        <f>TEXT(Z120,"###,###")</f>
        <v>15,936</v>
      </c>
    </row>
    <row r="121" spans="19:32" x14ac:dyDescent="0.25">
      <c r="S121" s="105" t="s">
        <v>105</v>
      </c>
      <c r="T121" s="116"/>
      <c r="U121" s="116"/>
      <c r="V121" s="116">
        <v>541</v>
      </c>
      <c r="W121" s="116">
        <v>494</v>
      </c>
      <c r="X121" s="116">
        <v>502</v>
      </c>
      <c r="Y121" s="116">
        <v>620</v>
      </c>
      <c r="Z121" s="116">
        <v>511</v>
      </c>
      <c r="AB121" s="113" t="str">
        <f>TEXT(Z121,"###,###")</f>
        <v>511</v>
      </c>
    </row>
    <row r="122" spans="19:32" x14ac:dyDescent="0.25">
      <c r="S122" s="105" t="s">
        <v>106</v>
      </c>
      <c r="T122" s="116"/>
      <c r="U122" s="116"/>
      <c r="V122" s="116">
        <v>874</v>
      </c>
      <c r="W122" s="116">
        <v>871</v>
      </c>
      <c r="X122" s="116">
        <v>946</v>
      </c>
      <c r="Y122" s="116">
        <v>1108</v>
      </c>
      <c r="Z122" s="116">
        <v>1066</v>
      </c>
      <c r="AB122" s="113" t="str">
        <f>TEXT(Z122,"###,###")</f>
        <v>1,066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15276</v>
      </c>
      <c r="W124" s="116">
        <v>15332</v>
      </c>
      <c r="X124" s="116">
        <v>16043</v>
      </c>
      <c r="Y124" s="116">
        <v>20304</v>
      </c>
      <c r="Z124" s="116">
        <v>17002</v>
      </c>
      <c r="AB124" s="113" t="str">
        <f>TEXT(Z124,"###,###")</f>
        <v>17,002</v>
      </c>
      <c r="AD124" s="131">
        <f>Z124/$Z$7*100</f>
        <v>97.043378995433798</v>
      </c>
    </row>
    <row r="125" spans="19:32" x14ac:dyDescent="0.25">
      <c r="S125" s="105" t="s">
        <v>108</v>
      </c>
      <c r="T125" s="116"/>
      <c r="U125" s="116"/>
      <c r="V125" s="116">
        <v>1415</v>
      </c>
      <c r="W125" s="116">
        <v>1365</v>
      </c>
      <c r="X125" s="116">
        <v>1448</v>
      </c>
      <c r="Y125" s="116">
        <v>1728</v>
      </c>
      <c r="Z125" s="116">
        <v>1577</v>
      </c>
      <c r="AB125" s="113" t="str">
        <f>TEXT(Z125,"###,###")</f>
        <v>1,577</v>
      </c>
      <c r="AD125" s="131">
        <f>Z125/$Z$7*100</f>
        <v>9.0011415525114167</v>
      </c>
    </row>
    <row r="127" spans="19:32" x14ac:dyDescent="0.25">
      <c r="S127" s="105" t="s">
        <v>109</v>
      </c>
      <c r="T127" s="116"/>
      <c r="U127" s="116"/>
      <c r="V127" s="116">
        <v>7942</v>
      </c>
      <c r="W127" s="116">
        <v>7964</v>
      </c>
      <c r="X127" s="116">
        <v>8242</v>
      </c>
      <c r="Y127" s="116">
        <v>10439</v>
      </c>
      <c r="Z127" s="116">
        <v>8730</v>
      </c>
      <c r="AB127" s="113" t="str">
        <f>TEXT(Z127,"###,###")</f>
        <v>8,730</v>
      </c>
      <c r="AD127" s="131">
        <f>Z127/$Z$7*100</f>
        <v>49.828767123287669</v>
      </c>
    </row>
    <row r="128" spans="19:32" x14ac:dyDescent="0.25">
      <c r="S128" s="105" t="s">
        <v>110</v>
      </c>
      <c r="T128" s="116"/>
      <c r="U128" s="116"/>
      <c r="V128" s="116">
        <v>7877</v>
      </c>
      <c r="W128" s="116">
        <v>7865</v>
      </c>
      <c r="X128" s="116">
        <v>8303</v>
      </c>
      <c r="Y128" s="116">
        <v>10488</v>
      </c>
      <c r="Z128" s="116">
        <v>8787</v>
      </c>
      <c r="AB128" s="113" t="str">
        <f>TEXT(Z128,"###,###")</f>
        <v>8,787</v>
      </c>
      <c r="AD128" s="131">
        <f>Z128/$Z$7*100</f>
        <v>50.154109589041099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03D9FBE-6CF2-43F5-80A1-40838BDC25C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A2780357-946B-4E8E-9E9B-DC07399FC33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3275D799-F9CB-41F6-841B-EA9E3650BA4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2E277F5E-6346-43A5-BBE2-5F2CA9C3885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572E-6DFA-479B-A993-02D92953AD3C}">
  <sheetPr codeName="Sheet66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Barkly</v>
      </c>
      <c r="T1" s="103"/>
      <c r="U1" s="103"/>
      <c r="V1" s="103"/>
      <c r="W1" s="103"/>
      <c r="X1" s="103"/>
      <c r="Y1" s="104" t="str">
        <f>Y3</f>
        <v>13.2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112</v>
      </c>
      <c r="Y3" s="109" t="s">
        <v>143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13.2 Barkly,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2368</v>
      </c>
      <c r="W4" s="112">
        <v>2294</v>
      </c>
      <c r="X4" s="112">
        <v>2730</v>
      </c>
      <c r="Y4" s="112">
        <v>3513</v>
      </c>
      <c r="Z4" s="112">
        <v>2960</v>
      </c>
      <c r="AB4" s="113" t="str">
        <f>TEXT(Z4,"###,###")</f>
        <v>2,960</v>
      </c>
      <c r="AD4" s="114">
        <f>Z4/Y4-1</f>
        <v>-0.15741531454597213</v>
      </c>
      <c r="AF4" s="114">
        <f>Z4/V4-1</f>
        <v>0.25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1211</v>
      </c>
      <c r="W5" s="112">
        <v>1165</v>
      </c>
      <c r="X5" s="112">
        <v>1452</v>
      </c>
      <c r="Y5" s="112">
        <v>1951</v>
      </c>
      <c r="Z5" s="112">
        <v>1530</v>
      </c>
      <c r="AB5" s="113" t="str">
        <f>TEXT(Z5,"###,###")</f>
        <v>1,530</v>
      </c>
      <c r="AD5" s="114">
        <f t="shared" ref="AD5:AD9" si="0">Z5/Y5-1</f>
        <v>-0.21578677601230134</v>
      </c>
      <c r="AF5" s="114">
        <f t="shared" ref="AF5:AF9" si="1">Z5/V5-1</f>
        <v>0.26341866226259292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1160</v>
      </c>
      <c r="W6" s="112">
        <v>1131</v>
      </c>
      <c r="X6" s="112">
        <v>1278</v>
      </c>
      <c r="Y6" s="112">
        <v>1559</v>
      </c>
      <c r="Z6" s="112">
        <v>1432</v>
      </c>
      <c r="AB6" s="113" t="str">
        <f>TEXT(Z6,"###,###")</f>
        <v>1,432</v>
      </c>
      <c r="AD6" s="114">
        <f t="shared" si="0"/>
        <v>-8.1462475946119328E-2</v>
      </c>
      <c r="AF6" s="114">
        <f t="shared" si="1"/>
        <v>0.23448275862068968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1585</v>
      </c>
      <c r="W7" s="112">
        <v>1513</v>
      </c>
      <c r="X7" s="112">
        <v>1800</v>
      </c>
      <c r="Y7" s="112">
        <v>2362</v>
      </c>
      <c r="Z7" s="112">
        <v>2033</v>
      </c>
      <c r="AB7" s="113" t="str">
        <f>TEXT(Z7,"###,###")</f>
        <v>2,033</v>
      </c>
      <c r="AD7" s="114">
        <f t="shared" si="0"/>
        <v>-0.13928873835732425</v>
      </c>
      <c r="AF7" s="114">
        <f t="shared" si="1"/>
        <v>0.28264984227129331</v>
      </c>
    </row>
    <row r="8" spans="1:32" ht="17.25" customHeight="1" x14ac:dyDescent="0.25">
      <c r="A8" s="68" t="s">
        <v>13</v>
      </c>
      <c r="B8" s="69"/>
      <c r="C8" s="31"/>
      <c r="D8" s="70" t="str">
        <f>AB4</f>
        <v>2,960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2,033</v>
      </c>
      <c r="P8" s="71"/>
      <c r="S8" s="111" t="s">
        <v>87</v>
      </c>
      <c r="T8" s="112"/>
      <c r="U8" s="112"/>
      <c r="V8" s="112">
        <v>40135.74</v>
      </c>
      <c r="W8" s="112">
        <v>43653.95</v>
      </c>
      <c r="X8" s="112">
        <v>43862.32</v>
      </c>
      <c r="Y8" s="112">
        <v>41280.660000000003</v>
      </c>
      <c r="Z8" s="112">
        <v>45147</v>
      </c>
      <c r="AB8" s="113" t="str">
        <f>TEXT(Z8,"$###,###")</f>
        <v>$45,147</v>
      </c>
      <c r="AD8" s="114">
        <f t="shared" si="0"/>
        <v>9.3659839740934281E-2</v>
      </c>
      <c r="AF8" s="114">
        <f t="shared" si="1"/>
        <v>0.1248577950724219</v>
      </c>
    </row>
    <row r="9" spans="1:32" x14ac:dyDescent="0.25">
      <c r="A9" s="32" t="s">
        <v>15</v>
      </c>
      <c r="B9" s="75"/>
      <c r="C9" s="76"/>
      <c r="D9" s="77">
        <f>AD104</f>
        <v>53.851351351351354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52.58239055582883</v>
      </c>
      <c r="P9" s="78" t="s">
        <v>88</v>
      </c>
      <c r="S9" s="111" t="s">
        <v>7</v>
      </c>
      <c r="T9" s="112"/>
      <c r="U9" s="112"/>
      <c r="V9" s="112">
        <v>81313280</v>
      </c>
      <c r="W9" s="112">
        <v>83262401</v>
      </c>
      <c r="X9" s="112">
        <v>95300632</v>
      </c>
      <c r="Y9" s="112">
        <v>119346503</v>
      </c>
      <c r="Z9" s="112">
        <v>113814115</v>
      </c>
      <c r="AB9" s="113" t="str">
        <f>TEXT(Z9/1000000,"$#,###.0")&amp;" mil"</f>
        <v>$113.8 mil</v>
      </c>
      <c r="AD9" s="114">
        <f t="shared" si="0"/>
        <v>-4.6355677467985856E-2</v>
      </c>
      <c r="AF9" s="114">
        <f t="shared" si="1"/>
        <v>0.39969897905975516</v>
      </c>
    </row>
    <row r="10" spans="1:32" x14ac:dyDescent="0.25">
      <c r="A10" s="32" t="s">
        <v>18</v>
      </c>
      <c r="B10" s="75"/>
      <c r="C10" s="76"/>
      <c r="D10" s="77">
        <f>AD105</f>
        <v>41.756756756756758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47.417609444171177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98.376783079193302</v>
      </c>
      <c r="P11" s="78" t="s">
        <v>88</v>
      </c>
      <c r="S11" s="111" t="s">
        <v>30</v>
      </c>
      <c r="T11" s="116"/>
      <c r="U11" s="116"/>
      <c r="V11" s="116">
        <v>2269</v>
      </c>
      <c r="W11" s="116">
        <v>2216</v>
      </c>
      <c r="X11" s="116">
        <v>2639</v>
      </c>
      <c r="Y11" s="116">
        <v>3374</v>
      </c>
      <c r="Z11" s="116">
        <v>2856</v>
      </c>
    </row>
    <row r="12" spans="1:32" ht="28.5" customHeight="1" x14ac:dyDescent="0.25">
      <c r="A12" s="32" t="s">
        <v>20</v>
      </c>
      <c r="B12" s="76"/>
      <c r="C12" s="76"/>
      <c r="D12" s="77">
        <f>AD108</f>
        <v>9.2567567567567561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5.1155927201180518</v>
      </c>
      <c r="P12" s="78" t="s">
        <v>88</v>
      </c>
      <c r="S12" s="111" t="s">
        <v>31</v>
      </c>
      <c r="T12" s="116"/>
      <c r="U12" s="116"/>
      <c r="V12" s="116">
        <v>96</v>
      </c>
      <c r="W12" s="116">
        <v>84</v>
      </c>
      <c r="X12" s="116">
        <v>91</v>
      </c>
      <c r="Y12" s="116">
        <v>138</v>
      </c>
      <c r="Z12" s="116">
        <v>105</v>
      </c>
    </row>
    <row r="13" spans="1:32" ht="15" customHeight="1" x14ac:dyDescent="0.25">
      <c r="A13" s="32" t="s">
        <v>21</v>
      </c>
      <c r="B13" s="76"/>
      <c r="C13" s="76"/>
      <c r="D13" s="77">
        <f>AD109</f>
        <v>17.128378378378379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40.0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32.770270270270267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21.976401179941004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36.486486486486484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78.023598820058993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228</v>
      </c>
      <c r="Z15" s="116">
        <v>120</v>
      </c>
      <c r="AB15" s="121">
        <f t="shared" ref="AB15:AB34" si="2">IF(Z15="np",0,Z15/$Z$34)</f>
        <v>4.0595399188092018E-2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34</v>
      </c>
      <c r="Z16" s="116">
        <v>32</v>
      </c>
      <c r="AB16" s="121">
        <f t="shared" si="2"/>
        <v>1.0825439783491205E-2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58</v>
      </c>
      <c r="Z17" s="116">
        <v>30</v>
      </c>
      <c r="AB17" s="121">
        <f t="shared" si="2"/>
        <v>1.0148849797023005E-2</v>
      </c>
    </row>
    <row r="18" spans="1:28" x14ac:dyDescent="0.25">
      <c r="A18" s="67" t="str">
        <f>$S$1&amp;" ("&amp;$V$2&amp;" to "&amp;$Z$2&amp;")"</f>
        <v>Barkly (2014-15 to 2018-19)</v>
      </c>
      <c r="B18" s="67"/>
      <c r="C18" s="67"/>
      <c r="D18" s="67"/>
      <c r="E18" s="67"/>
      <c r="F18" s="67"/>
      <c r="G18" s="67" t="str">
        <f>$S$1&amp;" ("&amp;$V$2&amp;" to "&amp;$Z$2&amp;")"</f>
        <v>Barkly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21</v>
      </c>
      <c r="Z18" s="116">
        <v>24</v>
      </c>
      <c r="AB18" s="121">
        <f t="shared" si="2"/>
        <v>8.119079837618403E-3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278</v>
      </c>
      <c r="Z19" s="116">
        <v>222</v>
      </c>
      <c r="AB19" s="121">
        <f t="shared" si="2"/>
        <v>7.5101488497970229E-2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64</v>
      </c>
      <c r="Z20" s="116">
        <v>63</v>
      </c>
      <c r="AB20" s="121">
        <f t="shared" si="2"/>
        <v>2.1312584573748308E-2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307</v>
      </c>
      <c r="Z21" s="116">
        <v>217</v>
      </c>
      <c r="AB21" s="121">
        <f t="shared" si="2"/>
        <v>7.3410013531799725E-2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281</v>
      </c>
      <c r="Z22" s="116">
        <v>223</v>
      </c>
      <c r="AB22" s="121">
        <f t="shared" si="2"/>
        <v>7.5439783491204324E-2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70</v>
      </c>
      <c r="Z23" s="116">
        <v>48</v>
      </c>
      <c r="AB23" s="121">
        <f t="shared" si="2"/>
        <v>1.6238159675236806E-2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4</v>
      </c>
      <c r="Z24" s="116">
        <v>4</v>
      </c>
      <c r="AB24" s="121">
        <f t="shared" si="2"/>
        <v>1.3531799729364006E-3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19</v>
      </c>
      <c r="Z25" s="116">
        <v>19</v>
      </c>
      <c r="AB25" s="121">
        <f t="shared" si="2"/>
        <v>6.4276048714479025E-3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37</v>
      </c>
      <c r="Z26" s="116">
        <v>43</v>
      </c>
      <c r="AB26" s="121">
        <f t="shared" si="2"/>
        <v>1.4546684709066306E-2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63</v>
      </c>
      <c r="Z27" s="116">
        <v>62</v>
      </c>
      <c r="AB27" s="121">
        <f t="shared" si="2"/>
        <v>2.097428958051421E-2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136</v>
      </c>
      <c r="Z28" s="116">
        <v>109</v>
      </c>
      <c r="AB28" s="121">
        <f t="shared" si="2"/>
        <v>3.6874154262516917E-2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443</v>
      </c>
      <c r="Z29" s="116">
        <v>477</v>
      </c>
      <c r="AB29" s="121">
        <f t="shared" si="2"/>
        <v>0.16136671177266576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427</v>
      </c>
      <c r="Z30" s="116">
        <v>419</v>
      </c>
      <c r="AB30" s="121">
        <f t="shared" si="2"/>
        <v>0.14174560216508797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491</v>
      </c>
      <c r="Z31" s="116">
        <v>637</v>
      </c>
      <c r="AB31" s="121">
        <f t="shared" si="2"/>
        <v>0.21549391069012178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17</v>
      </c>
      <c r="Z32" s="116">
        <v>19</v>
      </c>
      <c r="AB32" s="121">
        <f t="shared" si="2"/>
        <v>6.4276048714479025E-3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145</v>
      </c>
      <c r="Z33" s="116">
        <v>97</v>
      </c>
      <c r="AB33" s="121">
        <f t="shared" si="2"/>
        <v>3.2814614343707714E-2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3509</v>
      </c>
      <c r="Z34" s="124">
        <v>2956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1587</v>
      </c>
      <c r="AB37" s="136">
        <f>Z37/Z40*100</f>
        <v>78.023598820058993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447</v>
      </c>
      <c r="AB38" s="136">
        <f>Z38/Z40*100</f>
        <v>21.976401179941004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2034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30</v>
      </c>
      <c r="X45" s="116">
        <v>27</v>
      </c>
      <c r="Y45" s="116">
        <v>28</v>
      </c>
      <c r="Z45" s="116">
        <v>25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53</v>
      </c>
      <c r="X46" s="116">
        <v>95</v>
      </c>
      <c r="Y46" s="116">
        <v>100</v>
      </c>
      <c r="Z46" s="116">
        <v>57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123</v>
      </c>
      <c r="X47" s="116">
        <v>140</v>
      </c>
      <c r="Y47" s="116">
        <v>190</v>
      </c>
      <c r="Z47" s="116">
        <v>132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179</v>
      </c>
      <c r="X48" s="116">
        <v>234</v>
      </c>
      <c r="Y48" s="116">
        <v>311</v>
      </c>
      <c r="Z48" s="116">
        <v>233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Barkly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132</v>
      </c>
      <c r="X49" s="116">
        <v>186</v>
      </c>
      <c r="Y49" s="116">
        <v>284</v>
      </c>
      <c r="Z49" s="116">
        <v>230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107</v>
      </c>
      <c r="X50" s="116">
        <v>144</v>
      </c>
      <c r="Y50" s="116">
        <v>161</v>
      </c>
      <c r="Z50" s="116">
        <v>190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117</v>
      </c>
      <c r="X51" s="116">
        <v>126</v>
      </c>
      <c r="Y51" s="116">
        <v>174</v>
      </c>
      <c r="Z51" s="116">
        <v>103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103</v>
      </c>
      <c r="X52" s="116">
        <v>119</v>
      </c>
      <c r="Y52" s="116">
        <v>190</v>
      </c>
      <c r="Z52" s="116">
        <v>145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98</v>
      </c>
      <c r="X53" s="116">
        <v>119</v>
      </c>
      <c r="Y53" s="116">
        <v>150</v>
      </c>
      <c r="Z53" s="116">
        <v>110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87</v>
      </c>
      <c r="X54" s="116">
        <v>116</v>
      </c>
      <c r="Y54" s="116">
        <v>171</v>
      </c>
      <c r="Z54" s="116">
        <v>135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68</v>
      </c>
      <c r="X55" s="116">
        <v>87</v>
      </c>
      <c r="Y55" s="116">
        <v>102</v>
      </c>
      <c r="Z55" s="116">
        <v>82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41</v>
      </c>
      <c r="X56" s="116">
        <v>34</v>
      </c>
      <c r="Y56" s="116">
        <v>48</v>
      </c>
      <c r="Z56" s="116">
        <v>40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16</v>
      </c>
      <c r="X57" s="116">
        <v>19</v>
      </c>
      <c r="Y57" s="116">
        <v>18</v>
      </c>
      <c r="Z57" s="116">
        <v>26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0</v>
      </c>
      <c r="X58" s="116">
        <v>6</v>
      </c>
      <c r="Y58" s="116">
        <v>16</v>
      </c>
      <c r="Z58" s="116">
        <v>17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4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1168</v>
      </c>
      <c r="X61" s="116">
        <v>1452</v>
      </c>
      <c r="Y61" s="116">
        <v>1953</v>
      </c>
      <c r="Z61" s="116">
        <v>1525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7</v>
      </c>
      <c r="Y63" s="116">
        <v>0</v>
      </c>
      <c r="Z63" s="116">
        <v>6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Barkly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31</v>
      </c>
      <c r="X64" s="116">
        <v>28</v>
      </c>
      <c r="Y64" s="116">
        <v>29</v>
      </c>
      <c r="Z64" s="116">
        <v>24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59</v>
      </c>
      <c r="X65" s="116">
        <v>54</v>
      </c>
      <c r="Y65" s="116">
        <v>62</v>
      </c>
      <c r="Z65" s="116">
        <v>64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114</v>
      </c>
      <c r="X66" s="116">
        <v>117</v>
      </c>
      <c r="Y66" s="116">
        <v>159</v>
      </c>
      <c r="Z66" s="116">
        <v>124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175</v>
      </c>
      <c r="X67" s="116">
        <v>206</v>
      </c>
      <c r="Y67" s="116">
        <v>240</v>
      </c>
      <c r="Z67" s="116">
        <v>219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143</v>
      </c>
      <c r="X68" s="116">
        <v>158</v>
      </c>
      <c r="Y68" s="116">
        <v>197</v>
      </c>
      <c r="Z68" s="116">
        <v>232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111</v>
      </c>
      <c r="X69" s="116">
        <v>131</v>
      </c>
      <c r="Y69" s="116">
        <v>154</v>
      </c>
      <c r="Z69" s="116">
        <v>155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72</v>
      </c>
      <c r="X70" s="116">
        <v>99</v>
      </c>
      <c r="Y70" s="116">
        <v>126</v>
      </c>
      <c r="Z70" s="116">
        <v>103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104</v>
      </c>
      <c r="X71" s="116">
        <v>111</v>
      </c>
      <c r="Y71" s="116">
        <v>153</v>
      </c>
      <c r="Z71" s="116">
        <v>131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111</v>
      </c>
      <c r="X72" s="116">
        <v>126</v>
      </c>
      <c r="Y72" s="116">
        <v>149</v>
      </c>
      <c r="Z72" s="116">
        <v>140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87</v>
      </c>
      <c r="X73" s="116">
        <v>105</v>
      </c>
      <c r="Y73" s="116">
        <v>121</v>
      </c>
      <c r="Z73" s="116">
        <v>117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64</v>
      </c>
      <c r="X74" s="116">
        <v>83</v>
      </c>
      <c r="Y74" s="116">
        <v>98</v>
      </c>
      <c r="Z74" s="116">
        <v>74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33</v>
      </c>
      <c r="X75" s="116">
        <v>38</v>
      </c>
      <c r="Y75" s="116">
        <v>38</v>
      </c>
      <c r="Z75" s="116">
        <v>34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9</v>
      </c>
      <c r="X76" s="116">
        <v>11</v>
      </c>
      <c r="Y76" s="116">
        <v>9</v>
      </c>
      <c r="Z76" s="116">
        <v>10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5</v>
      </c>
      <c r="X77" s="116">
        <v>0</v>
      </c>
      <c r="Y77" s="116">
        <v>0</v>
      </c>
      <c r="Z77" s="116">
        <v>3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1134</v>
      </c>
      <c r="X80" s="116">
        <v>1278</v>
      </c>
      <c r="Y80" s="116">
        <v>1562</v>
      </c>
      <c r="Z80" s="116">
        <v>1431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Barkly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69</v>
      </c>
      <c r="X83" s="116">
        <v>78</v>
      </c>
      <c r="Y83" s="116">
        <v>102</v>
      </c>
      <c r="Z83" s="116">
        <v>99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85</v>
      </c>
      <c r="X84" s="116">
        <v>94</v>
      </c>
      <c r="Y84" s="116">
        <v>121</v>
      </c>
      <c r="Z84" s="116">
        <v>105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2,960</v>
      </c>
      <c r="D85" s="100">
        <f t="shared" ref="D85:D90" si="4">AD4</f>
        <v>-0.15741531454597213</v>
      </c>
      <c r="E85" s="101">
        <f t="shared" ref="E85:E90" si="5">AD4</f>
        <v>-0.15741531454597213</v>
      </c>
      <c r="F85" s="100">
        <f t="shared" ref="F85:F90" si="6">AF4</f>
        <v>0.25</v>
      </c>
      <c r="G85" s="101">
        <f t="shared" ref="G85:G90" si="7">AF4</f>
        <v>0.25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121</v>
      </c>
      <c r="X85" s="116">
        <v>129</v>
      </c>
      <c r="Y85" s="116">
        <v>164</v>
      </c>
      <c r="Z85" s="116">
        <v>147</v>
      </c>
    </row>
    <row r="86" spans="1:30" ht="15" customHeight="1" x14ac:dyDescent="0.25">
      <c r="A86" s="102" t="s">
        <v>4</v>
      </c>
      <c r="B86" s="51"/>
      <c r="C86" s="62" t="str">
        <f t="shared" si="3"/>
        <v>1,530</v>
      </c>
      <c r="D86" s="100">
        <f t="shared" si="4"/>
        <v>-0.21578677601230134</v>
      </c>
      <c r="E86" s="101">
        <f t="shared" si="5"/>
        <v>-0.21578677601230134</v>
      </c>
      <c r="F86" s="100">
        <f t="shared" si="6"/>
        <v>0.26341866226259292</v>
      </c>
      <c r="G86" s="101">
        <f t="shared" si="7"/>
        <v>0.26341866226259292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145</v>
      </c>
      <c r="X86" s="116">
        <v>175</v>
      </c>
      <c r="Y86" s="116">
        <v>230</v>
      </c>
      <c r="Z86" s="116">
        <v>206</v>
      </c>
    </row>
    <row r="87" spans="1:30" ht="15" customHeight="1" x14ac:dyDescent="0.25">
      <c r="A87" s="102" t="s">
        <v>5</v>
      </c>
      <c r="B87" s="51"/>
      <c r="C87" s="62" t="str">
        <f t="shared" si="3"/>
        <v>1,432</v>
      </c>
      <c r="D87" s="100">
        <f t="shared" si="4"/>
        <v>-8.1462475946119328E-2</v>
      </c>
      <c r="E87" s="101">
        <f t="shared" si="5"/>
        <v>-8.1462475946119328E-2</v>
      </c>
      <c r="F87" s="100">
        <f t="shared" si="6"/>
        <v>0.23448275862068968</v>
      </c>
      <c r="G87" s="101">
        <f t="shared" si="7"/>
        <v>0.23448275862068968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33</v>
      </c>
      <c r="X87" s="116">
        <v>38</v>
      </c>
      <c r="Y87" s="116">
        <v>48</v>
      </c>
      <c r="Z87" s="116">
        <v>52</v>
      </c>
    </row>
    <row r="88" spans="1:30" ht="15" customHeight="1" x14ac:dyDescent="0.25">
      <c r="A88" s="51" t="s">
        <v>6</v>
      </c>
      <c r="B88" s="51"/>
      <c r="C88" s="62" t="str">
        <f t="shared" si="3"/>
        <v>2,033</v>
      </c>
      <c r="D88" s="100">
        <f t="shared" si="4"/>
        <v>-0.13928873835732425</v>
      </c>
      <c r="E88" s="101">
        <f t="shared" si="5"/>
        <v>-0.13928873835732425</v>
      </c>
      <c r="F88" s="100">
        <f t="shared" si="6"/>
        <v>0.28264984227129331</v>
      </c>
      <c r="G88" s="101">
        <f t="shared" si="7"/>
        <v>0.28264984227129331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25</v>
      </c>
      <c r="X88" s="116">
        <v>36</v>
      </c>
      <c r="Y88" s="116">
        <v>41</v>
      </c>
      <c r="Z88" s="116">
        <v>52</v>
      </c>
    </row>
    <row r="89" spans="1:30" ht="15" customHeight="1" x14ac:dyDescent="0.25">
      <c r="A89" s="51" t="s">
        <v>102</v>
      </c>
      <c r="B89" s="51"/>
      <c r="C89" s="62" t="str">
        <f t="shared" si="3"/>
        <v>$45,147</v>
      </c>
      <c r="D89" s="100">
        <f t="shared" si="4"/>
        <v>9.3659839740934281E-2</v>
      </c>
      <c r="E89" s="101">
        <f t="shared" si="5"/>
        <v>9.3659839740934281E-2</v>
      </c>
      <c r="F89" s="100">
        <f t="shared" si="6"/>
        <v>0.1248577950724219</v>
      </c>
      <c r="G89" s="101">
        <f t="shared" si="7"/>
        <v>0.1248577950724219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36</v>
      </c>
      <c r="X89" s="116">
        <v>53</v>
      </c>
      <c r="Y89" s="116">
        <v>69</v>
      </c>
      <c r="Z89" s="116">
        <v>51</v>
      </c>
    </row>
    <row r="90" spans="1:30" ht="15" customHeight="1" x14ac:dyDescent="0.25">
      <c r="A90" s="51" t="s">
        <v>7</v>
      </c>
      <c r="B90" s="51"/>
      <c r="C90" s="62" t="str">
        <f t="shared" si="3"/>
        <v>$113.8 mil</v>
      </c>
      <c r="D90" s="100">
        <f t="shared" si="4"/>
        <v>-4.6355677467985856E-2</v>
      </c>
      <c r="E90" s="101">
        <f t="shared" si="5"/>
        <v>-4.6355677467985856E-2</v>
      </c>
      <c r="F90" s="100">
        <f t="shared" si="6"/>
        <v>0.39969897905975516</v>
      </c>
      <c r="G90" s="101">
        <f t="shared" si="7"/>
        <v>0.39969897905975516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96</v>
      </c>
      <c r="X90" s="116">
        <v>134</v>
      </c>
      <c r="Y90" s="116">
        <v>204</v>
      </c>
      <c r="Z90" s="116">
        <v>155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786</v>
      </c>
      <c r="X91" s="116">
        <v>962</v>
      </c>
      <c r="Y91" s="116">
        <v>1306</v>
      </c>
      <c r="Z91" s="116">
        <v>1069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55</v>
      </c>
      <c r="X93" s="116">
        <v>64</v>
      </c>
      <c r="Y93" s="116">
        <v>74</v>
      </c>
      <c r="Z93" s="116">
        <v>80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148</v>
      </c>
      <c r="X94" s="116">
        <v>174</v>
      </c>
      <c r="Y94" s="116">
        <v>207</v>
      </c>
      <c r="Z94" s="116">
        <v>210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19</v>
      </c>
      <c r="X95" s="116">
        <v>13</v>
      </c>
      <c r="Y95" s="116">
        <v>19</v>
      </c>
      <c r="Z95" s="116">
        <v>16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135</v>
      </c>
      <c r="X96" s="116">
        <v>186</v>
      </c>
      <c r="Y96" s="116">
        <v>233</v>
      </c>
      <c r="Z96" s="116">
        <v>233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146</v>
      </c>
      <c r="X97" s="116">
        <v>166</v>
      </c>
      <c r="Y97" s="116">
        <v>177</v>
      </c>
      <c r="Z97" s="116">
        <v>163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30</v>
      </c>
      <c r="X98" s="116">
        <v>32</v>
      </c>
      <c r="Y98" s="116">
        <v>39</v>
      </c>
      <c r="Z98" s="116">
        <v>39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44</v>
      </c>
      <c r="X100" s="116">
        <v>53</v>
      </c>
      <c r="Y100" s="116">
        <v>77</v>
      </c>
      <c r="Z100" s="116">
        <v>62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726</v>
      </c>
      <c r="X101" s="116">
        <v>838</v>
      </c>
      <c r="Y101" s="116">
        <v>1061</v>
      </c>
      <c r="Z101" s="116">
        <v>966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1237</v>
      </c>
      <c r="X104" s="116">
        <v>1511</v>
      </c>
      <c r="Y104" s="116">
        <v>2180</v>
      </c>
      <c r="Z104" s="116">
        <v>1594</v>
      </c>
      <c r="AB104" s="113" t="str">
        <f>TEXT(Z104,"###,###")</f>
        <v>1,594</v>
      </c>
      <c r="AD104" s="134">
        <f>Z104/($Z$4)*100</f>
        <v>53.851351351351354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980</v>
      </c>
      <c r="X105" s="116">
        <v>959</v>
      </c>
      <c r="Y105" s="116">
        <v>902</v>
      </c>
      <c r="Z105" s="116">
        <v>1236</v>
      </c>
      <c r="AB105" s="113" t="str">
        <f>TEXT(Z105,"###,###")</f>
        <v>1,236</v>
      </c>
      <c r="AD105" s="134">
        <f>Z105/($Z$4)*100</f>
        <v>41.756756756756758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2217</v>
      </c>
      <c r="X106" s="124">
        <v>2470</v>
      </c>
      <c r="Y106" s="124">
        <v>3082</v>
      </c>
      <c r="Z106" s="124">
        <v>2830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214</v>
      </c>
      <c r="X108" s="116">
        <v>318</v>
      </c>
      <c r="Y108" s="116">
        <v>491</v>
      </c>
      <c r="Z108" s="116">
        <v>274</v>
      </c>
      <c r="AB108" s="113" t="str">
        <f>TEXT(Z108,"###,###")</f>
        <v>274</v>
      </c>
      <c r="AD108" s="134">
        <f>Z108/($Z$4)*100</f>
        <v>9.2567567567567561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402</v>
      </c>
      <c r="X109" s="116">
        <v>491</v>
      </c>
      <c r="Y109" s="116">
        <v>722</v>
      </c>
      <c r="Z109" s="116">
        <v>507</v>
      </c>
      <c r="AB109" s="113" t="str">
        <f>TEXT(Z109,"###,###")</f>
        <v>507</v>
      </c>
      <c r="AD109" s="134">
        <f>Z109/($Z$4)*100</f>
        <v>17.128378378378379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843</v>
      </c>
      <c r="X110" s="116">
        <v>940</v>
      </c>
      <c r="Y110" s="116">
        <v>1069</v>
      </c>
      <c r="Z110" s="116">
        <v>970</v>
      </c>
      <c r="AB110" s="113" t="str">
        <f>TEXT(Z110,"###,###")</f>
        <v>970</v>
      </c>
      <c r="AD110" s="134">
        <f>Z110/($Z$4)*100</f>
        <v>32.770270270270267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756</v>
      </c>
      <c r="X111" s="116">
        <v>721</v>
      </c>
      <c r="Y111" s="116">
        <v>789</v>
      </c>
      <c r="Z111" s="116">
        <v>1080</v>
      </c>
      <c r="AB111" s="113" t="str">
        <f>TEXT(Z111,"###,###")</f>
        <v>1,080</v>
      </c>
      <c r="AD111" s="134">
        <f>Z111/($Z$4)*100</f>
        <v>36.486486486486484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2297</v>
      </c>
      <c r="X112" s="116">
        <v>2730</v>
      </c>
      <c r="Y112" s="116">
        <v>3509</v>
      </c>
      <c r="Z112" s="116">
        <v>2960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40.44</v>
      </c>
      <c r="W118" s="135">
        <v>40.14</v>
      </c>
      <c r="X118" s="135">
        <v>39.65</v>
      </c>
      <c r="Y118" s="135">
        <v>39.67</v>
      </c>
      <c r="Z118" s="135">
        <v>40.020000000000003</v>
      </c>
      <c r="AB118" s="113" t="str">
        <f>TEXT(Z118,"##.0")</f>
        <v>40.0</v>
      </c>
    </row>
    <row r="120" spans="19:32" x14ac:dyDescent="0.25">
      <c r="S120" s="105" t="s">
        <v>104</v>
      </c>
      <c r="T120" s="116"/>
      <c r="U120" s="116"/>
      <c r="V120" s="116">
        <v>1484</v>
      </c>
      <c r="W120" s="116">
        <v>1431</v>
      </c>
      <c r="X120" s="116">
        <v>1709</v>
      </c>
      <c r="Y120" s="116">
        <v>2228</v>
      </c>
      <c r="Z120" s="116">
        <v>1932</v>
      </c>
      <c r="AB120" s="113" t="str">
        <f>TEXT(Z120,"###,###")</f>
        <v>1,932</v>
      </c>
    </row>
    <row r="121" spans="19:32" x14ac:dyDescent="0.25">
      <c r="S121" s="105" t="s">
        <v>105</v>
      </c>
      <c r="T121" s="116"/>
      <c r="U121" s="116"/>
      <c r="V121" s="116">
        <v>30</v>
      </c>
      <c r="W121" s="116">
        <v>35</v>
      </c>
      <c r="X121" s="116">
        <v>31</v>
      </c>
      <c r="Y121" s="116">
        <v>42</v>
      </c>
      <c r="Z121" s="116">
        <v>36</v>
      </c>
      <c r="AB121" s="113" t="str">
        <f>TEXT(Z121,"###,###")</f>
        <v>36</v>
      </c>
    </row>
    <row r="122" spans="19:32" x14ac:dyDescent="0.25">
      <c r="S122" s="105" t="s">
        <v>106</v>
      </c>
      <c r="T122" s="116"/>
      <c r="U122" s="116"/>
      <c r="V122" s="116">
        <v>71</v>
      </c>
      <c r="W122" s="116">
        <v>52</v>
      </c>
      <c r="X122" s="116">
        <v>60</v>
      </c>
      <c r="Y122" s="116">
        <v>97</v>
      </c>
      <c r="Z122" s="116">
        <v>68</v>
      </c>
      <c r="AB122" s="113" t="str">
        <f>TEXT(Z122,"###,###")</f>
        <v>68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1555</v>
      </c>
      <c r="W124" s="116">
        <v>1483</v>
      </c>
      <c r="X124" s="116">
        <v>1769</v>
      </c>
      <c r="Y124" s="116">
        <v>2325</v>
      </c>
      <c r="Z124" s="116">
        <v>2000</v>
      </c>
      <c r="AB124" s="113" t="str">
        <f>TEXT(Z124,"###,###")</f>
        <v>2,000</v>
      </c>
      <c r="AD124" s="131">
        <f>Z124/$Z$7*100</f>
        <v>98.376783079193302</v>
      </c>
    </row>
    <row r="125" spans="19:32" x14ac:dyDescent="0.25">
      <c r="S125" s="105" t="s">
        <v>108</v>
      </c>
      <c r="T125" s="116"/>
      <c r="U125" s="116"/>
      <c r="V125" s="116">
        <v>101</v>
      </c>
      <c r="W125" s="116">
        <v>87</v>
      </c>
      <c r="X125" s="116">
        <v>91</v>
      </c>
      <c r="Y125" s="116">
        <v>139</v>
      </c>
      <c r="Z125" s="116">
        <v>104</v>
      </c>
      <c r="AB125" s="113" t="str">
        <f>TEXT(Z125,"###,###")</f>
        <v>104</v>
      </c>
      <c r="AD125" s="131">
        <f>Z125/$Z$7*100</f>
        <v>5.1155927201180518</v>
      </c>
    </row>
    <row r="127" spans="19:32" x14ac:dyDescent="0.25">
      <c r="S127" s="105" t="s">
        <v>109</v>
      </c>
      <c r="T127" s="116"/>
      <c r="U127" s="116"/>
      <c r="V127" s="116">
        <v>818</v>
      </c>
      <c r="W127" s="116">
        <v>787</v>
      </c>
      <c r="X127" s="116">
        <v>962</v>
      </c>
      <c r="Y127" s="116">
        <v>1306</v>
      </c>
      <c r="Z127" s="116">
        <v>1069</v>
      </c>
      <c r="AB127" s="113" t="str">
        <f>TEXT(Z127,"###,###")</f>
        <v>1,069</v>
      </c>
      <c r="AD127" s="131">
        <f>Z127/$Z$7*100</f>
        <v>52.58239055582883</v>
      </c>
    </row>
    <row r="128" spans="19:32" x14ac:dyDescent="0.25">
      <c r="S128" s="105" t="s">
        <v>110</v>
      </c>
      <c r="T128" s="116"/>
      <c r="U128" s="116"/>
      <c r="V128" s="116">
        <v>762</v>
      </c>
      <c r="W128" s="116">
        <v>726</v>
      </c>
      <c r="X128" s="116">
        <v>838</v>
      </c>
      <c r="Y128" s="116">
        <v>1060</v>
      </c>
      <c r="Z128" s="116">
        <v>964</v>
      </c>
      <c r="AB128" s="113" t="str">
        <f>TEXT(Z128,"###,###")</f>
        <v>964</v>
      </c>
      <c r="AD128" s="131">
        <f>Z128/$Z$7*100</f>
        <v>47.417609444171177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67AC00B-E82E-4D85-B6DC-D8E3170B55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5BC2E357-9869-461E-BBD2-81E6D3D2641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18F506B0-99D7-48D0-A404-64BB875850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B228241D-2241-4545-ADE0-D04B05D998B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BB7B-47A1-4D58-A669-5321E3FB5EB1}">
  <sheetPr codeName="Sheet67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Belyuen</v>
      </c>
      <c r="T1" s="103"/>
      <c r="U1" s="103"/>
      <c r="V1" s="103"/>
      <c r="W1" s="103"/>
      <c r="X1" s="103"/>
      <c r="Y1" s="104" t="str">
        <f>Y3</f>
        <v>13.3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113</v>
      </c>
      <c r="Y3" s="109" t="s">
        <v>144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13.3 Belyuen,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11</v>
      </c>
      <c r="W4" s="112">
        <v>17</v>
      </c>
      <c r="X4" s="112">
        <v>29</v>
      </c>
      <c r="Y4" s="112">
        <v>41</v>
      </c>
      <c r="Z4" s="112">
        <v>0</v>
      </c>
      <c r="AB4" s="113" t="str">
        <f>TEXT(Z4,"###,###")</f>
        <v/>
      </c>
      <c r="AD4" s="114">
        <f>Z4/Y4-1</f>
        <v>-1</v>
      </c>
      <c r="AF4" s="114">
        <f>Z4/V4-1</f>
        <v>-1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0</v>
      </c>
      <c r="W5" s="112">
        <v>10</v>
      </c>
      <c r="X5" s="112">
        <v>12</v>
      </c>
      <c r="Y5" s="112">
        <v>27</v>
      </c>
      <c r="Z5" s="112">
        <v>0</v>
      </c>
      <c r="AB5" s="113" t="str">
        <f>TEXT(Z5,"###,###")</f>
        <v/>
      </c>
      <c r="AD5" s="114">
        <f t="shared" ref="AD5:AD7" si="0">Z5/Y5-1</f>
        <v>-1</v>
      </c>
      <c r="AF5" s="114">
        <v>-1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7</v>
      </c>
      <c r="W6" s="112">
        <v>12</v>
      </c>
      <c r="X6" s="112">
        <v>17</v>
      </c>
      <c r="Y6" s="112">
        <v>16</v>
      </c>
      <c r="Z6" s="112">
        <v>0</v>
      </c>
      <c r="AB6" s="113" t="str">
        <f>TEXT(Z6,"###,###")</f>
        <v/>
      </c>
      <c r="AD6" s="114">
        <f t="shared" si="0"/>
        <v>-1</v>
      </c>
      <c r="AF6" s="114">
        <f t="shared" ref="AF6:AF7" si="1">Z6/V6-1</f>
        <v>-1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10</v>
      </c>
      <c r="W7" s="112">
        <v>17</v>
      </c>
      <c r="X7" s="112">
        <v>19</v>
      </c>
      <c r="Y7" s="112">
        <v>33</v>
      </c>
      <c r="Z7" s="112">
        <v>0</v>
      </c>
      <c r="AB7" s="113" t="str">
        <f>TEXT(Z7,"###,###")</f>
        <v/>
      </c>
      <c r="AD7" s="114">
        <f t="shared" si="0"/>
        <v>-1</v>
      </c>
      <c r="AF7" s="114">
        <f t="shared" si="1"/>
        <v>-1</v>
      </c>
    </row>
    <row r="8" spans="1:32" ht="17.25" customHeight="1" x14ac:dyDescent="0.25">
      <c r="A8" s="68" t="s">
        <v>13</v>
      </c>
      <c r="B8" s="69"/>
      <c r="C8" s="31"/>
      <c r="D8" s="70" t="str">
        <f>AB4</f>
        <v/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/>
      </c>
      <c r="P8" s="71"/>
      <c r="S8" s="111" t="s">
        <v>87</v>
      </c>
      <c r="T8" s="112"/>
      <c r="U8" s="112"/>
      <c r="V8" s="112">
        <v>13500</v>
      </c>
      <c r="W8" s="112">
        <v>17774.490000000002</v>
      </c>
      <c r="X8" s="112">
        <v>7635.97</v>
      </c>
      <c r="Y8" s="112">
        <v>5700</v>
      </c>
      <c r="Z8" s="112">
        <v>0</v>
      </c>
      <c r="AB8" s="113">
        <v>0</v>
      </c>
      <c r="AD8" s="114">
        <v>-1</v>
      </c>
      <c r="AF8" s="114">
        <v>-1</v>
      </c>
    </row>
    <row r="9" spans="1:32" x14ac:dyDescent="0.25">
      <c r="A9" s="32" t="s">
        <v>15</v>
      </c>
      <c r="B9" s="75"/>
      <c r="C9" s="76"/>
      <c r="D9" s="77">
        <v>0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v>0</v>
      </c>
      <c r="P9" s="78" t="s">
        <v>88</v>
      </c>
      <c r="S9" s="111" t="s">
        <v>7</v>
      </c>
      <c r="T9" s="112"/>
      <c r="U9" s="112"/>
      <c r="V9" s="112">
        <v>119671</v>
      </c>
      <c r="W9" s="112">
        <v>439748</v>
      </c>
      <c r="X9" s="112">
        <v>490016</v>
      </c>
      <c r="Y9" s="112">
        <v>556520</v>
      </c>
      <c r="Z9" s="112">
        <v>0</v>
      </c>
      <c r="AB9" s="113">
        <v>0</v>
      </c>
      <c r="AD9" s="114">
        <v>-1</v>
      </c>
      <c r="AF9" s="114">
        <v>-1</v>
      </c>
    </row>
    <row r="10" spans="1:32" x14ac:dyDescent="0.25">
      <c r="A10" s="32" t="s">
        <v>18</v>
      </c>
      <c r="B10" s="75"/>
      <c r="C10" s="76"/>
      <c r="D10" s="77">
        <v>0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v>0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v>0</v>
      </c>
      <c r="P11" s="78" t="s">
        <v>88</v>
      </c>
      <c r="S11" s="111" t="s">
        <v>30</v>
      </c>
      <c r="T11" s="116"/>
      <c r="U11" s="116"/>
      <c r="V11" s="116">
        <v>6</v>
      </c>
      <c r="W11" s="116">
        <v>21</v>
      </c>
      <c r="X11" s="116">
        <v>29</v>
      </c>
      <c r="Y11" s="116">
        <v>35</v>
      </c>
      <c r="Z11" s="116">
        <v>0</v>
      </c>
    </row>
    <row r="12" spans="1:32" ht="28.5" customHeight="1" x14ac:dyDescent="0.25">
      <c r="A12" s="32" t="s">
        <v>20</v>
      </c>
      <c r="B12" s="76"/>
      <c r="C12" s="76"/>
      <c r="D12" s="77">
        <v>0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v>0</v>
      </c>
      <c r="P12" s="78" t="s">
        <v>88</v>
      </c>
      <c r="S12" s="111" t="s">
        <v>31</v>
      </c>
      <c r="T12" s="116"/>
      <c r="U12" s="116"/>
      <c r="V12" s="116">
        <v>0</v>
      </c>
      <c r="W12" s="116">
        <v>0</v>
      </c>
      <c r="X12" s="116">
        <v>0</v>
      </c>
      <c r="Y12" s="116">
        <v>0</v>
      </c>
      <c r="Z12" s="116">
        <v>0</v>
      </c>
    </row>
    <row r="13" spans="1:32" ht="15" customHeight="1" x14ac:dyDescent="0.25">
      <c r="A13" s="32" t="s">
        <v>21</v>
      </c>
      <c r="B13" s="76"/>
      <c r="C13" s="76"/>
      <c r="D13" s="77">
        <v>0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">
        <v>163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v>0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v>0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v>0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v>0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0</v>
      </c>
      <c r="Z15" s="116">
        <v>0</v>
      </c>
      <c r="AB15" s="121" t="e">
        <f t="shared" ref="AB15:AB34" si="2">IF(Z15="np",0,Z15/$Z$34)</f>
        <v>#DIV/0!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0</v>
      </c>
      <c r="Z16" s="116">
        <v>0</v>
      </c>
      <c r="AB16" s="121" t="e">
        <f t="shared" si="2"/>
        <v>#DIV/0!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0</v>
      </c>
      <c r="Z17" s="116">
        <v>0</v>
      </c>
      <c r="AB17" s="121" t="e">
        <f t="shared" si="2"/>
        <v>#DIV/0!</v>
      </c>
    </row>
    <row r="18" spans="1:28" x14ac:dyDescent="0.25">
      <c r="A18" s="67" t="str">
        <f>$S$1&amp;" ("&amp;$V$2&amp;" to "&amp;$Z$2&amp;")"</f>
        <v>Belyuen (2014-15 to 2018-19)</v>
      </c>
      <c r="B18" s="67"/>
      <c r="C18" s="67"/>
      <c r="D18" s="67"/>
      <c r="E18" s="67"/>
      <c r="F18" s="67"/>
      <c r="G18" s="67" t="str">
        <f>$S$1&amp;" ("&amp;$V$2&amp;" to "&amp;$Z$2&amp;")"</f>
        <v>Belyuen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 t="e">
        <f t="shared" si="2"/>
        <v>#DIV/0!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11</v>
      </c>
      <c r="Z19" s="116">
        <v>0</v>
      </c>
      <c r="AB19" s="121" t="e">
        <f t="shared" si="2"/>
        <v>#DIV/0!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0</v>
      </c>
      <c r="Z20" s="116">
        <v>0</v>
      </c>
      <c r="AB20" s="121" t="e">
        <f t="shared" si="2"/>
        <v>#DIV/0!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0</v>
      </c>
      <c r="Z21" s="116">
        <v>0</v>
      </c>
      <c r="AB21" s="121" t="e">
        <f t="shared" si="2"/>
        <v>#DIV/0!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0</v>
      </c>
      <c r="Z22" s="116">
        <v>0</v>
      </c>
      <c r="AB22" s="121" t="e">
        <f t="shared" si="2"/>
        <v>#DIV/0!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0</v>
      </c>
      <c r="Z23" s="116">
        <v>0</v>
      </c>
      <c r="AB23" s="121" t="e">
        <f t="shared" si="2"/>
        <v>#DIV/0!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 t="e">
        <f t="shared" si="2"/>
        <v>#DIV/0!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0</v>
      </c>
      <c r="Z25" s="116">
        <v>0</v>
      </c>
      <c r="AB25" s="121" t="e">
        <f t="shared" si="2"/>
        <v>#DIV/0!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0</v>
      </c>
      <c r="Z26" s="116">
        <v>0</v>
      </c>
      <c r="AB26" s="121" t="e">
        <f t="shared" si="2"/>
        <v>#DIV/0!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0</v>
      </c>
      <c r="Z27" s="116">
        <v>0</v>
      </c>
      <c r="AB27" s="121" t="e">
        <f t="shared" si="2"/>
        <v>#DIV/0!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0</v>
      </c>
      <c r="Z28" s="116">
        <v>0</v>
      </c>
      <c r="AB28" s="121" t="e">
        <f t="shared" si="2"/>
        <v>#DIV/0!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11</v>
      </c>
      <c r="Z29" s="116">
        <v>0</v>
      </c>
      <c r="AB29" s="121" t="e">
        <f t="shared" si="2"/>
        <v>#DIV/0!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7</v>
      </c>
      <c r="Z30" s="116">
        <v>0</v>
      </c>
      <c r="AB30" s="121" t="e">
        <f t="shared" si="2"/>
        <v>#DIV/0!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0</v>
      </c>
      <c r="Z31" s="116">
        <v>0</v>
      </c>
      <c r="AB31" s="121" t="e">
        <f t="shared" si="2"/>
        <v>#DIV/0!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0</v>
      </c>
      <c r="Z32" s="116">
        <v>0</v>
      </c>
      <c r="AB32" s="121" t="e">
        <f t="shared" si="2"/>
        <v>#DIV/0!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5</v>
      </c>
      <c r="Z33" s="116">
        <v>0</v>
      </c>
      <c r="AB33" s="121" t="e">
        <f t="shared" si="2"/>
        <v>#DIV/0!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40</v>
      </c>
      <c r="Z34" s="124">
        <v>0</v>
      </c>
      <c r="AA34" s="125"/>
      <c r="AB34" s="126" t="e">
        <f t="shared" si="2"/>
        <v>#DIV/0!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0</v>
      </c>
      <c r="AB37" s="136" t="e">
        <f>Z37/Z40*100</f>
        <v>#DIV/0!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0</v>
      </c>
      <c r="AB38" s="136" t="e">
        <f>Z38/Z40*100</f>
        <v>#DIV/0!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0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0</v>
      </c>
      <c r="Y45" s="116">
        <v>0</v>
      </c>
      <c r="Z45" s="116">
        <v>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0</v>
      </c>
      <c r="X46" s="116">
        <v>0</v>
      </c>
      <c r="Y46" s="116">
        <v>0</v>
      </c>
      <c r="Z46" s="116">
        <v>0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0</v>
      </c>
      <c r="X47" s="116">
        <v>0</v>
      </c>
      <c r="Y47" s="116">
        <v>0</v>
      </c>
      <c r="Z47" s="116">
        <v>0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0</v>
      </c>
      <c r="X48" s="116">
        <v>0</v>
      </c>
      <c r="Y48" s="116">
        <v>0</v>
      </c>
      <c r="Z48" s="116">
        <v>0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Belyuen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0</v>
      </c>
      <c r="X49" s="116">
        <v>4</v>
      </c>
      <c r="Y49" s="116">
        <v>0</v>
      </c>
      <c r="Z49" s="116">
        <v>0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0</v>
      </c>
      <c r="X50" s="116">
        <v>3</v>
      </c>
      <c r="Y50" s="116">
        <v>3</v>
      </c>
      <c r="Z50" s="116">
        <v>0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0</v>
      </c>
      <c r="X51" s="116">
        <v>0</v>
      </c>
      <c r="Y51" s="116">
        <v>0</v>
      </c>
      <c r="Z51" s="116">
        <v>0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0</v>
      </c>
      <c r="X52" s="116">
        <v>0</v>
      </c>
      <c r="Y52" s="116">
        <v>6</v>
      </c>
      <c r="Z52" s="116">
        <v>0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0</v>
      </c>
      <c r="X53" s="116">
        <v>4</v>
      </c>
      <c r="Y53" s="116">
        <v>7</v>
      </c>
      <c r="Z53" s="116">
        <v>0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0</v>
      </c>
      <c r="X54" s="116">
        <v>0</v>
      </c>
      <c r="Y54" s="116">
        <v>0</v>
      </c>
      <c r="Z54" s="116">
        <v>0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0</v>
      </c>
      <c r="X55" s="116">
        <v>0</v>
      </c>
      <c r="Y55" s="116">
        <v>0</v>
      </c>
      <c r="Z55" s="116">
        <v>0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0</v>
      </c>
      <c r="X56" s="116">
        <v>0</v>
      </c>
      <c r="Y56" s="116">
        <v>0</v>
      </c>
      <c r="Z56" s="116">
        <v>0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0</v>
      </c>
      <c r="Y57" s="116">
        <v>0</v>
      </c>
      <c r="Z57" s="116">
        <v>0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9</v>
      </c>
      <c r="X61" s="116">
        <v>12</v>
      </c>
      <c r="Y61" s="116">
        <v>24</v>
      </c>
      <c r="Z61" s="116">
        <v>0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Belyuen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0</v>
      </c>
      <c r="Y64" s="116">
        <v>0</v>
      </c>
      <c r="Z64" s="116">
        <v>0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0</v>
      </c>
      <c r="X65" s="116">
        <v>0</v>
      </c>
      <c r="Y65" s="116">
        <v>0</v>
      </c>
      <c r="Z65" s="116">
        <v>0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0</v>
      </c>
      <c r="X66" s="116">
        <v>0</v>
      </c>
      <c r="Y66" s="116">
        <v>0</v>
      </c>
      <c r="Z66" s="116">
        <v>0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0</v>
      </c>
      <c r="X67" s="116">
        <v>3</v>
      </c>
      <c r="Y67" s="116">
        <v>0</v>
      </c>
      <c r="Z67" s="116">
        <v>0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0</v>
      </c>
      <c r="X68" s="116">
        <v>0</v>
      </c>
      <c r="Y68" s="116">
        <v>0</v>
      </c>
      <c r="Z68" s="116">
        <v>0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0</v>
      </c>
      <c r="X69" s="116">
        <v>0</v>
      </c>
      <c r="Y69" s="116">
        <v>0</v>
      </c>
      <c r="Z69" s="116">
        <v>0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0</v>
      </c>
      <c r="X70" s="116">
        <v>0</v>
      </c>
      <c r="Y70" s="116">
        <v>0</v>
      </c>
      <c r="Z70" s="116">
        <v>0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0</v>
      </c>
      <c r="X71" s="116">
        <v>3</v>
      </c>
      <c r="Y71" s="116">
        <v>0</v>
      </c>
      <c r="Z71" s="116">
        <v>0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0</v>
      </c>
      <c r="X72" s="116">
        <v>3</v>
      </c>
      <c r="Y72" s="116">
        <v>0</v>
      </c>
      <c r="Z72" s="116">
        <v>0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0</v>
      </c>
      <c r="X73" s="116">
        <v>0</v>
      </c>
      <c r="Y73" s="116">
        <v>0</v>
      </c>
      <c r="Z73" s="116">
        <v>0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0</v>
      </c>
      <c r="X74" s="116">
        <v>0</v>
      </c>
      <c r="Y74" s="116">
        <v>0</v>
      </c>
      <c r="Z74" s="116">
        <v>0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0</v>
      </c>
      <c r="X75" s="116">
        <v>0</v>
      </c>
      <c r="Y75" s="116">
        <v>0</v>
      </c>
      <c r="Z75" s="116">
        <v>0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0</v>
      </c>
      <c r="Y76" s="116">
        <v>0</v>
      </c>
      <c r="Z76" s="116">
        <v>0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11</v>
      </c>
      <c r="X80" s="116">
        <v>17</v>
      </c>
      <c r="Y80" s="116">
        <v>11</v>
      </c>
      <c r="Z80" s="116">
        <v>0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Belyuen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0</v>
      </c>
      <c r="X83" s="116">
        <v>0</v>
      </c>
      <c r="Y83" s="116">
        <v>4</v>
      </c>
      <c r="Z83" s="116">
        <v>0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0</v>
      </c>
      <c r="X84" s="116">
        <v>5</v>
      </c>
      <c r="Y84" s="116">
        <v>7</v>
      </c>
      <c r="Z84" s="116">
        <v>0</v>
      </c>
    </row>
    <row r="85" spans="1:30" ht="15" customHeight="1" x14ac:dyDescent="0.25">
      <c r="A85" s="51" t="s">
        <v>3</v>
      </c>
      <c r="B85" s="51"/>
      <c r="C85" s="62">
        <v>0</v>
      </c>
      <c r="D85" s="100">
        <f t="shared" ref="D85:D88" si="3">AD4</f>
        <v>-1</v>
      </c>
      <c r="E85" s="101">
        <f t="shared" ref="E85:E90" si="4">AD4</f>
        <v>-1</v>
      </c>
      <c r="F85" s="100">
        <f t="shared" ref="F85:F90" si="5">AF4</f>
        <v>-1</v>
      </c>
      <c r="G85" s="101">
        <f t="shared" ref="G85:G90" si="6">AF4</f>
        <v>-1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0</v>
      </c>
      <c r="X85" s="116">
        <v>0</v>
      </c>
      <c r="Y85" s="116">
        <v>0</v>
      </c>
      <c r="Z85" s="116">
        <v>0</v>
      </c>
    </row>
    <row r="86" spans="1:30" ht="15" customHeight="1" x14ac:dyDescent="0.25">
      <c r="A86" s="102" t="s">
        <v>4</v>
      </c>
      <c r="B86" s="51"/>
      <c r="C86" s="62">
        <v>0</v>
      </c>
      <c r="D86" s="100">
        <f t="shared" si="3"/>
        <v>-1</v>
      </c>
      <c r="E86" s="101">
        <f t="shared" si="4"/>
        <v>-1</v>
      </c>
      <c r="F86" s="100">
        <f t="shared" si="5"/>
        <v>-1</v>
      </c>
      <c r="G86" s="101">
        <f t="shared" si="6"/>
        <v>-1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0</v>
      </c>
      <c r="X86" s="116">
        <v>0</v>
      </c>
      <c r="Y86" s="116">
        <v>0</v>
      </c>
      <c r="Z86" s="116">
        <v>0</v>
      </c>
    </row>
    <row r="87" spans="1:30" ht="15" customHeight="1" x14ac:dyDescent="0.25">
      <c r="A87" s="102" t="s">
        <v>5</v>
      </c>
      <c r="B87" s="51"/>
      <c r="C87" s="62">
        <v>0</v>
      </c>
      <c r="D87" s="100">
        <f t="shared" si="3"/>
        <v>-1</v>
      </c>
      <c r="E87" s="101">
        <f t="shared" si="4"/>
        <v>-1</v>
      </c>
      <c r="F87" s="100">
        <f t="shared" si="5"/>
        <v>-1</v>
      </c>
      <c r="G87" s="101">
        <f t="shared" si="6"/>
        <v>-1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0</v>
      </c>
      <c r="X87" s="116">
        <v>0</v>
      </c>
      <c r="Y87" s="116">
        <v>0</v>
      </c>
      <c r="Z87" s="116">
        <v>0</v>
      </c>
    </row>
    <row r="88" spans="1:30" ht="15" customHeight="1" x14ac:dyDescent="0.25">
      <c r="A88" s="51" t="s">
        <v>6</v>
      </c>
      <c r="B88" s="51"/>
      <c r="C88" s="62">
        <v>0</v>
      </c>
      <c r="D88" s="100">
        <f t="shared" si="3"/>
        <v>-1</v>
      </c>
      <c r="E88" s="101">
        <f t="shared" si="4"/>
        <v>-1</v>
      </c>
      <c r="F88" s="100">
        <f t="shared" si="5"/>
        <v>-1</v>
      </c>
      <c r="G88" s="101">
        <f t="shared" si="6"/>
        <v>-1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0</v>
      </c>
      <c r="X88" s="116">
        <v>0</v>
      </c>
      <c r="Y88" s="116">
        <v>0</v>
      </c>
      <c r="Z88" s="116">
        <v>0</v>
      </c>
    </row>
    <row r="89" spans="1:30" ht="15" customHeight="1" x14ac:dyDescent="0.25">
      <c r="A89" s="51" t="s">
        <v>102</v>
      </c>
      <c r="B89" s="51"/>
      <c r="C89" s="137" t="s">
        <v>163</v>
      </c>
      <c r="D89" s="100">
        <v>-1</v>
      </c>
      <c r="E89" s="101">
        <f t="shared" si="4"/>
        <v>-1</v>
      </c>
      <c r="F89" s="100">
        <f t="shared" si="5"/>
        <v>-1</v>
      </c>
      <c r="G89" s="101">
        <f t="shared" si="6"/>
        <v>-1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0</v>
      </c>
      <c r="X89" s="116">
        <v>0</v>
      </c>
      <c r="Y89" s="116">
        <v>0</v>
      </c>
      <c r="Z89" s="116">
        <v>0</v>
      </c>
    </row>
    <row r="90" spans="1:30" ht="15" customHeight="1" x14ac:dyDescent="0.25">
      <c r="A90" s="51" t="s">
        <v>7</v>
      </c>
      <c r="B90" s="51"/>
      <c r="C90" s="137" t="s">
        <v>163</v>
      </c>
      <c r="D90" s="100">
        <v>-1</v>
      </c>
      <c r="E90" s="101">
        <f t="shared" si="4"/>
        <v>-1</v>
      </c>
      <c r="F90" s="100">
        <f t="shared" si="5"/>
        <v>-1</v>
      </c>
      <c r="G90" s="101">
        <f t="shared" si="6"/>
        <v>-1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0</v>
      </c>
      <c r="X90" s="116">
        <v>0</v>
      </c>
      <c r="Y90" s="116">
        <v>0</v>
      </c>
      <c r="Z90" s="116">
        <v>0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9</v>
      </c>
      <c r="X91" s="116">
        <v>6</v>
      </c>
      <c r="Y91" s="116">
        <v>21</v>
      </c>
      <c r="Z91" s="116">
        <v>0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0</v>
      </c>
      <c r="X93" s="116">
        <v>0</v>
      </c>
      <c r="Y93" s="116">
        <v>0</v>
      </c>
      <c r="Z93" s="116">
        <v>0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0</v>
      </c>
      <c r="X94" s="116">
        <v>3</v>
      </c>
      <c r="Y94" s="116">
        <v>0</v>
      </c>
      <c r="Z94" s="116">
        <v>0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0</v>
      </c>
      <c r="X95" s="116">
        <v>0</v>
      </c>
      <c r="Y95" s="116">
        <v>0</v>
      </c>
      <c r="Z95" s="116">
        <v>0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0</v>
      </c>
      <c r="X96" s="116">
        <v>0</v>
      </c>
      <c r="Y96" s="116">
        <v>8</v>
      </c>
      <c r="Z96" s="116">
        <v>0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0</v>
      </c>
      <c r="X97" s="116">
        <v>0</v>
      </c>
      <c r="Y97" s="116">
        <v>0</v>
      </c>
      <c r="Z97" s="116">
        <v>0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0</v>
      </c>
      <c r="X98" s="116">
        <v>0</v>
      </c>
      <c r="Y98" s="116">
        <v>0</v>
      </c>
      <c r="Z98" s="116">
        <v>0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0</v>
      </c>
      <c r="X100" s="116">
        <v>0</v>
      </c>
      <c r="Y100" s="116">
        <v>0</v>
      </c>
      <c r="Z100" s="116">
        <v>0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5</v>
      </c>
      <c r="X101" s="116">
        <v>11</v>
      </c>
      <c r="Y101" s="116">
        <v>13</v>
      </c>
      <c r="Z101" s="116">
        <v>0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</v>
      </c>
      <c r="X104" s="116">
        <v>3</v>
      </c>
      <c r="Y104" s="116">
        <v>10</v>
      </c>
      <c r="Z104" s="116">
        <v>0</v>
      </c>
      <c r="AB104" s="113" t="str">
        <f>TEXT(Z104,"###,###")</f>
        <v/>
      </c>
      <c r="AD104" s="134" t="e">
        <f>Z104/($Z$4)*100</f>
        <v>#DIV/0!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13</v>
      </c>
      <c r="X105" s="116">
        <v>24</v>
      </c>
      <c r="Y105" s="116">
        <v>23</v>
      </c>
      <c r="Z105" s="116">
        <v>0</v>
      </c>
      <c r="AB105" s="113" t="str">
        <f>TEXT(Z105,"###,###")</f>
        <v/>
      </c>
      <c r="AD105" s="134" t="e">
        <f>Z105/($Z$4)*100</f>
        <v>#DIV/0!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15</v>
      </c>
      <c r="X106" s="124">
        <v>27</v>
      </c>
      <c r="Y106" s="124">
        <v>33</v>
      </c>
      <c r="Z106" s="124">
        <v>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0</v>
      </c>
      <c r="X108" s="116">
        <v>0</v>
      </c>
      <c r="Y108" s="116">
        <v>0</v>
      </c>
      <c r="Z108" s="116">
        <v>0</v>
      </c>
      <c r="AB108" s="113" t="str">
        <f>TEXT(Z108,"###,###")</f>
        <v/>
      </c>
      <c r="AD108" s="134" t="e">
        <f>Z108/($Z$4)*100</f>
        <v>#DIV/0!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0</v>
      </c>
      <c r="X109" s="116">
        <v>0</v>
      </c>
      <c r="Y109" s="116">
        <v>11</v>
      </c>
      <c r="Z109" s="116">
        <v>0</v>
      </c>
      <c r="AB109" s="113" t="str">
        <f>TEXT(Z109,"###,###")</f>
        <v/>
      </c>
      <c r="AD109" s="134" t="e">
        <f>Z109/($Z$4)*100</f>
        <v>#DIV/0!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10</v>
      </c>
      <c r="X110" s="116">
        <v>13</v>
      </c>
      <c r="Y110" s="116">
        <v>18</v>
      </c>
      <c r="Z110" s="116">
        <v>0</v>
      </c>
      <c r="AB110" s="113" t="str">
        <f>TEXT(Z110,"###,###")</f>
        <v/>
      </c>
      <c r="AD110" s="134" t="e">
        <f>Z110/($Z$4)*100</f>
        <v>#DIV/0!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12</v>
      </c>
      <c r="X111" s="116">
        <v>11</v>
      </c>
      <c r="Y111" s="116">
        <v>5</v>
      </c>
      <c r="Z111" s="116">
        <v>0</v>
      </c>
      <c r="AB111" s="113" t="str">
        <f>TEXT(Z111,"###,###")</f>
        <v/>
      </c>
      <c r="AD111" s="134" t="e">
        <f>Z111/($Z$4)*100</f>
        <v>#DIV/0!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22</v>
      </c>
      <c r="X112" s="116">
        <v>29</v>
      </c>
      <c r="Y112" s="116">
        <v>39</v>
      </c>
      <c r="Z112" s="116">
        <v>0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41.88</v>
      </c>
      <c r="W118" s="135">
        <v>39.270000000000003</v>
      </c>
      <c r="X118" s="135">
        <v>42.32</v>
      </c>
      <c r="Y118" s="135">
        <v>41.03</v>
      </c>
      <c r="Z118" s="135">
        <v>43</v>
      </c>
      <c r="AB118" s="113" t="str">
        <f>TEXT(Z118,"##.0")</f>
        <v>43.0</v>
      </c>
    </row>
    <row r="120" spans="19:32" x14ac:dyDescent="0.25">
      <c r="S120" s="105" t="s">
        <v>104</v>
      </c>
      <c r="T120" s="116"/>
      <c r="U120" s="116"/>
      <c r="V120" s="116">
        <v>6</v>
      </c>
      <c r="W120" s="116">
        <v>17</v>
      </c>
      <c r="X120" s="116">
        <v>19</v>
      </c>
      <c r="Y120" s="116">
        <v>30</v>
      </c>
      <c r="Z120" s="116">
        <v>0</v>
      </c>
      <c r="AB120" s="113" t="str">
        <f>TEXT(Z120,"###,###")</f>
        <v/>
      </c>
    </row>
    <row r="121" spans="19:32" x14ac:dyDescent="0.25">
      <c r="S121" s="105" t="s">
        <v>105</v>
      </c>
      <c r="T121" s="116"/>
      <c r="U121" s="116"/>
      <c r="V121" s="116">
        <v>0</v>
      </c>
      <c r="W121" s="116">
        <v>0</v>
      </c>
      <c r="X121" s="116">
        <v>0</v>
      </c>
      <c r="Y121" s="116">
        <v>0</v>
      </c>
      <c r="Z121" s="116">
        <v>0</v>
      </c>
      <c r="AB121" s="113" t="str">
        <f>TEXT(Z121,"###,###")</f>
        <v/>
      </c>
    </row>
    <row r="122" spans="19:32" x14ac:dyDescent="0.25">
      <c r="S122" s="105" t="s">
        <v>106</v>
      </c>
      <c r="T122" s="116"/>
      <c r="U122" s="116"/>
      <c r="V122" s="116">
        <v>0</v>
      </c>
      <c r="W122" s="116">
        <v>0</v>
      </c>
      <c r="X122" s="116">
        <v>0</v>
      </c>
      <c r="Y122" s="116">
        <v>0</v>
      </c>
      <c r="Z122" s="116">
        <v>0</v>
      </c>
      <c r="AB122" s="113" t="str">
        <f>TEXT(Z122,"###,###")</f>
        <v/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6</v>
      </c>
      <c r="W124" s="116">
        <v>17</v>
      </c>
      <c r="X124" s="116">
        <v>19</v>
      </c>
      <c r="Y124" s="116">
        <v>30</v>
      </c>
      <c r="Z124" s="116">
        <v>0</v>
      </c>
      <c r="AB124" s="113" t="str">
        <f>TEXT(Z124,"###,###")</f>
        <v/>
      </c>
      <c r="AD124" s="131" t="e">
        <f>Z124/$Z$7*100</f>
        <v>#DIV/0!</v>
      </c>
    </row>
    <row r="125" spans="19:32" x14ac:dyDescent="0.25">
      <c r="S125" s="105" t="s">
        <v>108</v>
      </c>
      <c r="T125" s="116"/>
      <c r="U125" s="116"/>
      <c r="V125" s="116">
        <v>0</v>
      </c>
      <c r="W125" s="116">
        <v>0</v>
      </c>
      <c r="X125" s="116">
        <v>0</v>
      </c>
      <c r="Y125" s="116">
        <v>0</v>
      </c>
      <c r="Z125" s="116">
        <v>0</v>
      </c>
      <c r="AB125" s="113" t="str">
        <f>TEXT(Z125,"###,###")</f>
        <v/>
      </c>
      <c r="AD125" s="131" t="e">
        <f>Z125/$Z$7*100</f>
        <v>#DIV/0!</v>
      </c>
    </row>
    <row r="127" spans="19:32" x14ac:dyDescent="0.25">
      <c r="S127" s="105" t="s">
        <v>109</v>
      </c>
      <c r="T127" s="116"/>
      <c r="U127" s="116"/>
      <c r="V127" s="116">
        <v>0</v>
      </c>
      <c r="W127" s="116">
        <v>8</v>
      </c>
      <c r="X127" s="116">
        <v>9</v>
      </c>
      <c r="Y127" s="116">
        <v>18</v>
      </c>
      <c r="Z127" s="116">
        <v>0</v>
      </c>
      <c r="AB127" s="113" t="str">
        <f>TEXT(Z127,"###,###")</f>
        <v/>
      </c>
      <c r="AD127" s="131" t="e">
        <f>Z127/$Z$7*100</f>
        <v>#DIV/0!</v>
      </c>
    </row>
    <row r="128" spans="19:32" x14ac:dyDescent="0.25">
      <c r="S128" s="105" t="s">
        <v>110</v>
      </c>
      <c r="T128" s="116"/>
      <c r="U128" s="116"/>
      <c r="V128" s="116">
        <v>8</v>
      </c>
      <c r="W128" s="116">
        <v>4</v>
      </c>
      <c r="X128" s="116">
        <v>11</v>
      </c>
      <c r="Y128" s="116">
        <v>16</v>
      </c>
      <c r="Z128" s="116">
        <v>0</v>
      </c>
      <c r="AB128" s="113" t="str">
        <f>TEXT(Z128,"###,###")</f>
        <v/>
      </c>
      <c r="AD128" s="131" t="e">
        <f>Z128/$Z$7*100</f>
        <v>#DIV/0!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DAADF01-786E-4FB2-A45A-FE677F89983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67AB14D4-A744-40D2-9375-1A39833734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D18886AE-2311-4E2F-A657-52ABCDE5F0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C4824230-8F54-4E6C-A860-F172072180E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3C1D-F30A-4AD1-9E59-6A5DDBD6D0C8}">
  <sheetPr codeName="Sheet68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Central Desert</v>
      </c>
      <c r="T1" s="103"/>
      <c r="U1" s="103"/>
      <c r="V1" s="103"/>
      <c r="W1" s="103"/>
      <c r="X1" s="103"/>
      <c r="Y1" s="104" t="str">
        <f>Y3</f>
        <v>13.4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114</v>
      </c>
      <c r="Y3" s="109" t="s">
        <v>145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13.4 Central Desert,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236</v>
      </c>
      <c r="W4" s="112">
        <v>414</v>
      </c>
      <c r="X4" s="112">
        <v>647</v>
      </c>
      <c r="Y4" s="112">
        <v>608</v>
      </c>
      <c r="Z4" s="112">
        <v>715</v>
      </c>
      <c r="AB4" s="113" t="str">
        <f>TEXT(Z4,"###,###")</f>
        <v>715</v>
      </c>
      <c r="AD4" s="114">
        <f>Z4/Y4-1</f>
        <v>0.17598684210526305</v>
      </c>
      <c r="AF4" s="114">
        <f>Z4/V4-1</f>
        <v>2.0296610169491527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107</v>
      </c>
      <c r="W5" s="112">
        <v>207</v>
      </c>
      <c r="X5" s="112">
        <v>325</v>
      </c>
      <c r="Y5" s="112">
        <v>290</v>
      </c>
      <c r="Z5" s="112">
        <v>341</v>
      </c>
      <c r="AB5" s="113" t="str">
        <f>TEXT(Z5,"###,###")</f>
        <v>341</v>
      </c>
      <c r="AD5" s="114">
        <f t="shared" ref="AD5:AD9" si="0">Z5/Y5-1</f>
        <v>0.17586206896551726</v>
      </c>
      <c r="AF5" s="114">
        <f t="shared" ref="AF5:AF9" si="1">Z5/V5-1</f>
        <v>2.1869158878504673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129</v>
      </c>
      <c r="W6" s="112">
        <v>213</v>
      </c>
      <c r="X6" s="112">
        <v>322</v>
      </c>
      <c r="Y6" s="112">
        <v>322</v>
      </c>
      <c r="Z6" s="112">
        <v>372</v>
      </c>
      <c r="AB6" s="113" t="str">
        <f>TEXT(Z6,"###,###")</f>
        <v>372</v>
      </c>
      <c r="AD6" s="114">
        <f t="shared" si="0"/>
        <v>0.15527950310559002</v>
      </c>
      <c r="AF6" s="114">
        <f t="shared" si="1"/>
        <v>1.8837209302325579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172</v>
      </c>
      <c r="W7" s="112">
        <v>271</v>
      </c>
      <c r="X7" s="112">
        <v>406</v>
      </c>
      <c r="Y7" s="112">
        <v>429</v>
      </c>
      <c r="Z7" s="112">
        <v>488</v>
      </c>
      <c r="AB7" s="113" t="str">
        <f>TEXT(Z7,"###,###")</f>
        <v>488</v>
      </c>
      <c r="AD7" s="114">
        <f t="shared" si="0"/>
        <v>0.13752913752913742</v>
      </c>
      <c r="AF7" s="114">
        <f t="shared" si="1"/>
        <v>1.8372093023255816</v>
      </c>
    </row>
    <row r="8" spans="1:32" ht="17.25" customHeight="1" x14ac:dyDescent="0.25">
      <c r="A8" s="68" t="s">
        <v>13</v>
      </c>
      <c r="B8" s="69"/>
      <c r="C8" s="31"/>
      <c r="D8" s="70" t="str">
        <f>AB4</f>
        <v>715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488</v>
      </c>
      <c r="P8" s="71"/>
      <c r="S8" s="111" t="s">
        <v>87</v>
      </c>
      <c r="T8" s="112"/>
      <c r="U8" s="112"/>
      <c r="V8" s="112">
        <v>19419.52</v>
      </c>
      <c r="W8" s="112">
        <v>32255</v>
      </c>
      <c r="X8" s="112">
        <v>26949.759999999998</v>
      </c>
      <c r="Y8" s="112">
        <v>27953.15</v>
      </c>
      <c r="Z8" s="112">
        <v>27971.5</v>
      </c>
      <c r="AB8" s="113" t="str">
        <f>TEXT(Z8,"$###,###")</f>
        <v>$27,972</v>
      </c>
      <c r="AD8" s="114">
        <f t="shared" si="0"/>
        <v>6.5645553363391507E-4</v>
      </c>
      <c r="AF8" s="114">
        <f t="shared" si="1"/>
        <v>0.44038060672972357</v>
      </c>
    </row>
    <row r="9" spans="1:32" x14ac:dyDescent="0.25">
      <c r="A9" s="32" t="s">
        <v>15</v>
      </c>
      <c r="B9" s="75"/>
      <c r="C9" s="76"/>
      <c r="D9" s="77">
        <f>AD104</f>
        <v>43.636363636363633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48.565573770491802</v>
      </c>
      <c r="P9" s="78" t="s">
        <v>88</v>
      </c>
      <c r="S9" s="111" t="s">
        <v>7</v>
      </c>
      <c r="T9" s="112"/>
      <c r="U9" s="112"/>
      <c r="V9" s="112">
        <v>5480510</v>
      </c>
      <c r="W9" s="112">
        <v>12200842</v>
      </c>
      <c r="X9" s="112">
        <v>16892419</v>
      </c>
      <c r="Y9" s="112">
        <v>18105740</v>
      </c>
      <c r="Z9" s="112">
        <v>20904011</v>
      </c>
      <c r="AB9" s="113" t="str">
        <f>TEXT(Z9/1000000,"$#,###.0")&amp;" mil"</f>
        <v>$20.9 mil</v>
      </c>
      <c r="AD9" s="114">
        <f t="shared" si="0"/>
        <v>0.15455159523996254</v>
      </c>
      <c r="AF9" s="114">
        <f t="shared" si="1"/>
        <v>2.814245572036179</v>
      </c>
    </row>
    <row r="10" spans="1:32" x14ac:dyDescent="0.25">
      <c r="A10" s="32" t="s">
        <v>18</v>
      </c>
      <c r="B10" s="75"/>
      <c r="C10" s="76"/>
      <c r="D10" s="77">
        <f>AD105</f>
        <v>52.307692307692314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51.024590163934427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98.565573770491795</v>
      </c>
      <c r="P11" s="78" t="s">
        <v>88</v>
      </c>
      <c r="S11" s="111" t="s">
        <v>30</v>
      </c>
      <c r="T11" s="116"/>
      <c r="U11" s="116"/>
      <c r="V11" s="116">
        <v>232</v>
      </c>
      <c r="W11" s="116">
        <v>406</v>
      </c>
      <c r="X11" s="116">
        <v>629</v>
      </c>
      <c r="Y11" s="116">
        <v>597</v>
      </c>
      <c r="Z11" s="116">
        <v>697</v>
      </c>
    </row>
    <row r="12" spans="1:32" ht="28.5" customHeight="1" x14ac:dyDescent="0.25">
      <c r="A12" s="32" t="s">
        <v>20</v>
      </c>
      <c r="B12" s="76"/>
      <c r="C12" s="76"/>
      <c r="D12" s="77">
        <f>AD108</f>
        <v>4.1958041958041958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3.278688524590164</v>
      </c>
      <c r="P12" s="78" t="s">
        <v>88</v>
      </c>
      <c r="S12" s="111" t="s">
        <v>31</v>
      </c>
      <c r="T12" s="116"/>
      <c r="U12" s="116"/>
      <c r="V12" s="116">
        <v>6</v>
      </c>
      <c r="W12" s="116">
        <v>16</v>
      </c>
      <c r="X12" s="116">
        <v>18</v>
      </c>
      <c r="Y12" s="116">
        <v>15</v>
      </c>
      <c r="Z12" s="116">
        <v>14</v>
      </c>
    </row>
    <row r="13" spans="1:32" ht="15" customHeight="1" x14ac:dyDescent="0.25">
      <c r="A13" s="32" t="s">
        <v>21</v>
      </c>
      <c r="B13" s="76"/>
      <c r="C13" s="76"/>
      <c r="D13" s="77">
        <f>AD109</f>
        <v>15.104895104895105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40.5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31.888111888111887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21.355236139630389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44.475524475524473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78.644763860369622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16</v>
      </c>
      <c r="Z15" s="116">
        <v>25</v>
      </c>
      <c r="AB15" s="121">
        <f t="shared" ref="AB15:AB34" si="2">IF(Z15="np",0,Z15/$Z$34)</f>
        <v>3.4965034965034968E-2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0</v>
      </c>
      <c r="Z16" s="116">
        <v>4</v>
      </c>
      <c r="AB16" s="121">
        <f t="shared" si="2"/>
        <v>5.5944055944055944E-3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0</v>
      </c>
      <c r="Z17" s="116">
        <v>4</v>
      </c>
      <c r="AB17" s="121">
        <f t="shared" si="2"/>
        <v>5.5944055944055944E-3</v>
      </c>
    </row>
    <row r="18" spans="1:28" x14ac:dyDescent="0.25">
      <c r="A18" s="67" t="str">
        <f>$S$1&amp;" ("&amp;$V$2&amp;" to "&amp;$Z$2&amp;")"</f>
        <v>Central Desert (2014-15 to 2018-19)</v>
      </c>
      <c r="B18" s="67"/>
      <c r="C18" s="67"/>
      <c r="D18" s="67"/>
      <c r="E18" s="67"/>
      <c r="F18" s="67"/>
      <c r="G18" s="67" t="str">
        <f>$S$1&amp;" ("&amp;$V$2&amp;" to "&amp;$Z$2&amp;")"</f>
        <v>Central Desert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11</v>
      </c>
      <c r="Z19" s="116">
        <v>11</v>
      </c>
      <c r="AB19" s="121">
        <f t="shared" si="2"/>
        <v>1.5384615384615385E-2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0</v>
      </c>
      <c r="Z20" s="116">
        <v>6</v>
      </c>
      <c r="AB20" s="121">
        <f t="shared" si="2"/>
        <v>8.3916083916083916E-3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74</v>
      </c>
      <c r="Z21" s="116">
        <v>49</v>
      </c>
      <c r="AB21" s="121">
        <f t="shared" si="2"/>
        <v>6.8531468531468534E-2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14</v>
      </c>
      <c r="Z22" s="116">
        <v>13</v>
      </c>
      <c r="AB22" s="121">
        <f t="shared" si="2"/>
        <v>1.8181818181818181E-2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0</v>
      </c>
      <c r="Z23" s="116">
        <v>0</v>
      </c>
      <c r="AB23" s="121">
        <f t="shared" si="2"/>
        <v>0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>
        <f t="shared" si="2"/>
        <v>0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0</v>
      </c>
      <c r="Z25" s="116">
        <v>4</v>
      </c>
      <c r="AB25" s="121">
        <f t="shared" si="2"/>
        <v>5.5944055944055944E-3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3</v>
      </c>
      <c r="Z26" s="116">
        <v>9</v>
      </c>
      <c r="AB26" s="121">
        <f t="shared" si="2"/>
        <v>1.2587412587412588E-2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41</v>
      </c>
      <c r="Z27" s="116">
        <v>42</v>
      </c>
      <c r="AB27" s="121">
        <f t="shared" si="2"/>
        <v>5.8741258741258739E-2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25</v>
      </c>
      <c r="Z28" s="116">
        <v>19</v>
      </c>
      <c r="AB28" s="121">
        <f t="shared" si="2"/>
        <v>2.6573426573426574E-2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140</v>
      </c>
      <c r="Z29" s="116">
        <v>164</v>
      </c>
      <c r="AB29" s="121">
        <f t="shared" si="2"/>
        <v>0.22937062937062938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75</v>
      </c>
      <c r="Z30" s="116">
        <v>82</v>
      </c>
      <c r="AB30" s="121">
        <f t="shared" si="2"/>
        <v>0.11468531468531469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79</v>
      </c>
      <c r="Z31" s="116">
        <v>151</v>
      </c>
      <c r="AB31" s="121">
        <f t="shared" si="2"/>
        <v>0.21118881118881119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0</v>
      </c>
      <c r="Z32" s="116">
        <v>7</v>
      </c>
      <c r="AB32" s="121">
        <f t="shared" si="2"/>
        <v>9.7902097902097911E-3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59</v>
      </c>
      <c r="Z33" s="116">
        <v>98</v>
      </c>
      <c r="AB33" s="121">
        <f t="shared" si="2"/>
        <v>0.13706293706293707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610</v>
      </c>
      <c r="Z34" s="124">
        <v>715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383</v>
      </c>
      <c r="AB37" s="136">
        <f>Z37/Z40*100</f>
        <v>78.644763860369622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104</v>
      </c>
      <c r="AB38" s="136">
        <f>Z38/Z40*100</f>
        <v>21.355236139630389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487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10</v>
      </c>
      <c r="Y45" s="116">
        <v>0</v>
      </c>
      <c r="Z45" s="116">
        <v>6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13</v>
      </c>
      <c r="X46" s="116">
        <v>15</v>
      </c>
      <c r="Y46" s="116">
        <v>15</v>
      </c>
      <c r="Z46" s="116">
        <v>10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24</v>
      </c>
      <c r="X47" s="116">
        <v>45</v>
      </c>
      <c r="Y47" s="116">
        <v>28</v>
      </c>
      <c r="Z47" s="116">
        <v>25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19</v>
      </c>
      <c r="X48" s="116">
        <v>39</v>
      </c>
      <c r="Y48" s="116">
        <v>41</v>
      </c>
      <c r="Z48" s="116">
        <v>43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Central Desert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36</v>
      </c>
      <c r="X49" s="116">
        <v>46</v>
      </c>
      <c r="Y49" s="116">
        <v>35</v>
      </c>
      <c r="Z49" s="116">
        <v>42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21</v>
      </c>
      <c r="X50" s="116">
        <v>25</v>
      </c>
      <c r="Y50" s="116">
        <v>31</v>
      </c>
      <c r="Z50" s="116">
        <v>49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23</v>
      </c>
      <c r="X51" s="116">
        <v>50</v>
      </c>
      <c r="Y51" s="116">
        <v>31</v>
      </c>
      <c r="Z51" s="116">
        <v>39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20</v>
      </c>
      <c r="X52" s="116">
        <v>24</v>
      </c>
      <c r="Y52" s="116">
        <v>22</v>
      </c>
      <c r="Z52" s="116">
        <v>35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17</v>
      </c>
      <c r="X53" s="116">
        <v>22</v>
      </c>
      <c r="Y53" s="116">
        <v>34</v>
      </c>
      <c r="Z53" s="116">
        <v>31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15</v>
      </c>
      <c r="X54" s="116">
        <v>22</v>
      </c>
      <c r="Y54" s="116">
        <v>27</v>
      </c>
      <c r="Z54" s="116">
        <v>29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12</v>
      </c>
      <c r="X55" s="116">
        <v>12</v>
      </c>
      <c r="Y55" s="116">
        <v>10</v>
      </c>
      <c r="Z55" s="116">
        <v>19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9</v>
      </c>
      <c r="X56" s="116">
        <v>15</v>
      </c>
      <c r="Y56" s="116">
        <v>8</v>
      </c>
      <c r="Z56" s="116">
        <v>14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3</v>
      </c>
      <c r="Y57" s="116">
        <v>0</v>
      </c>
      <c r="Z57" s="116">
        <v>0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1</v>
      </c>
      <c r="X58" s="116">
        <v>0</v>
      </c>
      <c r="Y58" s="116">
        <v>0</v>
      </c>
      <c r="Z58" s="116">
        <v>6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4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210</v>
      </c>
      <c r="X61" s="116">
        <v>325</v>
      </c>
      <c r="Y61" s="116">
        <v>290</v>
      </c>
      <c r="Z61" s="116">
        <v>343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Central Desert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3</v>
      </c>
      <c r="Y64" s="116">
        <v>6</v>
      </c>
      <c r="Z64" s="116">
        <v>4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7</v>
      </c>
      <c r="X65" s="116">
        <v>6</v>
      </c>
      <c r="Y65" s="116">
        <v>12</v>
      </c>
      <c r="Z65" s="116">
        <v>10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34</v>
      </c>
      <c r="X66" s="116">
        <v>36</v>
      </c>
      <c r="Y66" s="116">
        <v>29</v>
      </c>
      <c r="Z66" s="116">
        <v>32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32</v>
      </c>
      <c r="X67" s="116">
        <v>44</v>
      </c>
      <c r="Y67" s="116">
        <v>53</v>
      </c>
      <c r="Z67" s="116">
        <v>45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35</v>
      </c>
      <c r="X68" s="116">
        <v>53</v>
      </c>
      <c r="Y68" s="116">
        <v>36</v>
      </c>
      <c r="Z68" s="116">
        <v>39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15</v>
      </c>
      <c r="X69" s="116">
        <v>35</v>
      </c>
      <c r="Y69" s="116">
        <v>39</v>
      </c>
      <c r="Z69" s="116">
        <v>33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27</v>
      </c>
      <c r="X70" s="116">
        <v>32</v>
      </c>
      <c r="Y70" s="116">
        <v>22</v>
      </c>
      <c r="Z70" s="116">
        <v>53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21</v>
      </c>
      <c r="X71" s="116">
        <v>34</v>
      </c>
      <c r="Y71" s="116">
        <v>36</v>
      </c>
      <c r="Z71" s="116">
        <v>33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27</v>
      </c>
      <c r="X72" s="116">
        <v>27</v>
      </c>
      <c r="Y72" s="116">
        <v>32</v>
      </c>
      <c r="Z72" s="116">
        <v>44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11</v>
      </c>
      <c r="X73" s="116">
        <v>20</v>
      </c>
      <c r="Y73" s="116">
        <v>28</v>
      </c>
      <c r="Z73" s="116">
        <v>32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8</v>
      </c>
      <c r="X74" s="116">
        <v>15</v>
      </c>
      <c r="Y74" s="116">
        <v>20</v>
      </c>
      <c r="Z74" s="116">
        <v>16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0</v>
      </c>
      <c r="X75" s="116">
        <v>10</v>
      </c>
      <c r="Y75" s="116">
        <v>9</v>
      </c>
      <c r="Z75" s="116">
        <v>4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5</v>
      </c>
      <c r="Y76" s="116">
        <v>7</v>
      </c>
      <c r="Z76" s="116">
        <v>19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207</v>
      </c>
      <c r="X80" s="116">
        <v>322</v>
      </c>
      <c r="Y80" s="116">
        <v>321</v>
      </c>
      <c r="Z80" s="116">
        <v>375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Central Desert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13</v>
      </c>
      <c r="X83" s="116">
        <v>15</v>
      </c>
      <c r="Y83" s="116">
        <v>16</v>
      </c>
      <c r="Z83" s="116">
        <v>25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13</v>
      </c>
      <c r="X84" s="116">
        <v>22</v>
      </c>
      <c r="Y84" s="116">
        <v>25</v>
      </c>
      <c r="Z84" s="116">
        <v>28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715</v>
      </c>
      <c r="D85" s="100">
        <f t="shared" ref="D85:D90" si="4">AD4</f>
        <v>0.17598684210526305</v>
      </c>
      <c r="E85" s="101">
        <f t="shared" ref="E85:E90" si="5">AD4</f>
        <v>0.17598684210526305</v>
      </c>
      <c r="F85" s="100">
        <f t="shared" ref="F85:F90" si="6">AF4</f>
        <v>2.0296610169491527</v>
      </c>
      <c r="G85" s="101">
        <f t="shared" ref="G85:G90" si="7">AF4</f>
        <v>2.0296610169491527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10</v>
      </c>
      <c r="X85" s="116">
        <v>12</v>
      </c>
      <c r="Y85" s="116">
        <v>8</v>
      </c>
      <c r="Z85" s="116">
        <v>7</v>
      </c>
    </row>
    <row r="86" spans="1:30" ht="15" customHeight="1" x14ac:dyDescent="0.25">
      <c r="A86" s="102" t="s">
        <v>4</v>
      </c>
      <c r="B86" s="51"/>
      <c r="C86" s="62" t="str">
        <f t="shared" si="3"/>
        <v>341</v>
      </c>
      <c r="D86" s="100">
        <f t="shared" si="4"/>
        <v>0.17586206896551726</v>
      </c>
      <c r="E86" s="101">
        <f t="shared" si="5"/>
        <v>0.17586206896551726</v>
      </c>
      <c r="F86" s="100">
        <f t="shared" si="6"/>
        <v>2.1869158878504673</v>
      </c>
      <c r="G86" s="101">
        <f t="shared" si="7"/>
        <v>2.1869158878504673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37</v>
      </c>
      <c r="X86" s="116">
        <v>40</v>
      </c>
      <c r="Y86" s="116">
        <v>46</v>
      </c>
      <c r="Z86" s="116">
        <v>65</v>
      </c>
    </row>
    <row r="87" spans="1:30" ht="15" customHeight="1" x14ac:dyDescent="0.25">
      <c r="A87" s="102" t="s">
        <v>5</v>
      </c>
      <c r="B87" s="51"/>
      <c r="C87" s="62" t="str">
        <f t="shared" si="3"/>
        <v>372</v>
      </c>
      <c r="D87" s="100">
        <f t="shared" si="4"/>
        <v>0.15527950310559002</v>
      </c>
      <c r="E87" s="101">
        <f t="shared" si="5"/>
        <v>0.15527950310559002</v>
      </c>
      <c r="F87" s="100">
        <f t="shared" si="6"/>
        <v>1.8837209302325579</v>
      </c>
      <c r="G87" s="101">
        <f t="shared" si="7"/>
        <v>1.8837209302325579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0</v>
      </c>
      <c r="X87" s="116">
        <v>5</v>
      </c>
      <c r="Y87" s="116">
        <v>7</v>
      </c>
      <c r="Z87" s="116">
        <v>6</v>
      </c>
    </row>
    <row r="88" spans="1:30" ht="15" customHeight="1" x14ac:dyDescent="0.25">
      <c r="A88" s="51" t="s">
        <v>6</v>
      </c>
      <c r="B88" s="51"/>
      <c r="C88" s="62" t="str">
        <f t="shared" si="3"/>
        <v>488</v>
      </c>
      <c r="D88" s="100">
        <f t="shared" si="4"/>
        <v>0.13752913752913742</v>
      </c>
      <c r="E88" s="101">
        <f t="shared" si="5"/>
        <v>0.13752913752913742</v>
      </c>
      <c r="F88" s="100">
        <f t="shared" si="6"/>
        <v>1.8372093023255816</v>
      </c>
      <c r="G88" s="101">
        <f t="shared" si="7"/>
        <v>1.8372093023255816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0</v>
      </c>
      <c r="X88" s="116">
        <v>11</v>
      </c>
      <c r="Y88" s="116">
        <v>6</v>
      </c>
      <c r="Z88" s="116">
        <v>8</v>
      </c>
    </row>
    <row r="89" spans="1:30" ht="15" customHeight="1" x14ac:dyDescent="0.25">
      <c r="A89" s="51" t="s">
        <v>102</v>
      </c>
      <c r="B89" s="51"/>
      <c r="C89" s="62" t="str">
        <f t="shared" si="3"/>
        <v>$27,972</v>
      </c>
      <c r="D89" s="100">
        <f t="shared" si="4"/>
        <v>6.5645553363391507E-4</v>
      </c>
      <c r="E89" s="101">
        <f t="shared" si="5"/>
        <v>6.5645553363391507E-4</v>
      </c>
      <c r="F89" s="100">
        <f t="shared" si="6"/>
        <v>0.44038060672972357</v>
      </c>
      <c r="G89" s="101">
        <f t="shared" si="7"/>
        <v>0.44038060672972357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0</v>
      </c>
      <c r="X89" s="116">
        <v>3</v>
      </c>
      <c r="Y89" s="116">
        <v>9</v>
      </c>
      <c r="Z89" s="116">
        <v>7</v>
      </c>
    </row>
    <row r="90" spans="1:30" ht="15" customHeight="1" x14ac:dyDescent="0.25">
      <c r="A90" s="51" t="s">
        <v>7</v>
      </c>
      <c r="B90" s="51"/>
      <c r="C90" s="62" t="str">
        <f t="shared" si="3"/>
        <v>$20.9 mil</v>
      </c>
      <c r="D90" s="100">
        <f t="shared" si="4"/>
        <v>0.15455159523996254</v>
      </c>
      <c r="E90" s="101">
        <f t="shared" si="5"/>
        <v>0.15455159523996254</v>
      </c>
      <c r="F90" s="100">
        <f t="shared" si="6"/>
        <v>2.814245572036179</v>
      </c>
      <c r="G90" s="101">
        <f t="shared" si="7"/>
        <v>2.814245572036179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19</v>
      </c>
      <c r="X90" s="116">
        <v>23</v>
      </c>
      <c r="Y90" s="116">
        <v>19</v>
      </c>
      <c r="Z90" s="116">
        <v>18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137</v>
      </c>
      <c r="X91" s="116">
        <v>208</v>
      </c>
      <c r="Y91" s="116">
        <v>209</v>
      </c>
      <c r="Z91" s="116">
        <v>239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13</v>
      </c>
      <c r="X93" s="116">
        <v>16</v>
      </c>
      <c r="Y93" s="116">
        <v>15</v>
      </c>
      <c r="Z93" s="116">
        <v>27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29</v>
      </c>
      <c r="X94" s="116">
        <v>52</v>
      </c>
      <c r="Y94" s="116">
        <v>53</v>
      </c>
      <c r="Z94" s="116">
        <v>54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0</v>
      </c>
      <c r="X95" s="116">
        <v>0</v>
      </c>
      <c r="Y95" s="116">
        <v>0</v>
      </c>
      <c r="Z95" s="116">
        <v>0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33</v>
      </c>
      <c r="X96" s="116">
        <v>43</v>
      </c>
      <c r="Y96" s="116">
        <v>60</v>
      </c>
      <c r="Z96" s="116">
        <v>67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6</v>
      </c>
      <c r="X97" s="116">
        <v>18</v>
      </c>
      <c r="Y97" s="116">
        <v>22</v>
      </c>
      <c r="Z97" s="116">
        <v>19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0</v>
      </c>
      <c r="X98" s="116">
        <v>7</v>
      </c>
      <c r="Y98" s="116">
        <v>10</v>
      </c>
      <c r="Z98" s="116">
        <v>5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4</v>
      </c>
      <c r="X100" s="116">
        <v>7</v>
      </c>
      <c r="Y100" s="116">
        <v>8</v>
      </c>
      <c r="Z100" s="116">
        <v>12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137</v>
      </c>
      <c r="X101" s="116">
        <v>198</v>
      </c>
      <c r="Y101" s="116">
        <v>219</v>
      </c>
      <c r="Z101" s="116">
        <v>247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188</v>
      </c>
      <c r="X104" s="116">
        <v>315</v>
      </c>
      <c r="Y104" s="116">
        <v>276</v>
      </c>
      <c r="Z104" s="116">
        <v>312</v>
      </c>
      <c r="AB104" s="113" t="str">
        <f>TEXT(Z104,"###,###")</f>
        <v>312</v>
      </c>
      <c r="AD104" s="134">
        <f>Z104/($Z$4)*100</f>
        <v>43.636363636363633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222</v>
      </c>
      <c r="X105" s="116">
        <v>282</v>
      </c>
      <c r="Y105" s="116">
        <v>264</v>
      </c>
      <c r="Z105" s="116">
        <v>374</v>
      </c>
      <c r="AB105" s="113" t="str">
        <f>TEXT(Z105,"###,###")</f>
        <v>374</v>
      </c>
      <c r="AD105" s="134">
        <f>Z105/($Z$4)*100</f>
        <v>52.307692307692314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410</v>
      </c>
      <c r="X106" s="124">
        <v>597</v>
      </c>
      <c r="Y106" s="124">
        <v>540</v>
      </c>
      <c r="Z106" s="124">
        <v>686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37</v>
      </c>
      <c r="X108" s="116">
        <v>49</v>
      </c>
      <c r="Y108" s="116">
        <v>45</v>
      </c>
      <c r="Z108" s="116">
        <v>30</v>
      </c>
      <c r="AB108" s="113" t="str">
        <f>TEXT(Z108,"###,###")</f>
        <v>30</v>
      </c>
      <c r="AD108" s="134">
        <f>Z108/($Z$4)*100</f>
        <v>4.1958041958041958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48</v>
      </c>
      <c r="X109" s="116">
        <v>78</v>
      </c>
      <c r="Y109" s="116">
        <v>68</v>
      </c>
      <c r="Z109" s="116">
        <v>108</v>
      </c>
      <c r="AB109" s="113" t="str">
        <f>TEXT(Z109,"###,###")</f>
        <v>108</v>
      </c>
      <c r="AD109" s="134">
        <f>Z109/($Z$4)*100</f>
        <v>15.104895104895105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165</v>
      </c>
      <c r="X110" s="116">
        <v>236</v>
      </c>
      <c r="Y110" s="116">
        <v>198</v>
      </c>
      <c r="Z110" s="116">
        <v>228</v>
      </c>
      <c r="AB110" s="113" t="str">
        <f>TEXT(Z110,"###,###")</f>
        <v>228</v>
      </c>
      <c r="AD110" s="134">
        <f>Z110/($Z$4)*100</f>
        <v>31.888111888111887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143</v>
      </c>
      <c r="X111" s="116">
        <v>234</v>
      </c>
      <c r="Y111" s="116">
        <v>227</v>
      </c>
      <c r="Z111" s="116">
        <v>318</v>
      </c>
      <c r="AB111" s="113" t="str">
        <f>TEXT(Z111,"###,###")</f>
        <v>318</v>
      </c>
      <c r="AD111" s="134">
        <f>Z111/($Z$4)*100</f>
        <v>44.475524475524473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419</v>
      </c>
      <c r="X112" s="116">
        <v>647</v>
      </c>
      <c r="Y112" s="116">
        <v>612</v>
      </c>
      <c r="Z112" s="116">
        <v>713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42.68</v>
      </c>
      <c r="W118" s="135">
        <v>40.65</v>
      </c>
      <c r="X118" s="135">
        <v>39.14</v>
      </c>
      <c r="Y118" s="135">
        <v>39.5</v>
      </c>
      <c r="Z118" s="135">
        <v>40.49</v>
      </c>
      <c r="AB118" s="113" t="str">
        <f>TEXT(Z118,"##.0")</f>
        <v>40.5</v>
      </c>
    </row>
    <row r="120" spans="19:32" x14ac:dyDescent="0.25">
      <c r="S120" s="105" t="s">
        <v>104</v>
      </c>
      <c r="T120" s="116"/>
      <c r="U120" s="116"/>
      <c r="V120" s="116">
        <v>167</v>
      </c>
      <c r="W120" s="116">
        <v>258</v>
      </c>
      <c r="X120" s="116">
        <v>388</v>
      </c>
      <c r="Y120" s="116">
        <v>412</v>
      </c>
      <c r="Z120" s="116">
        <v>468</v>
      </c>
      <c r="AB120" s="113" t="str">
        <f>TEXT(Z120,"###,###")</f>
        <v>468</v>
      </c>
    </row>
    <row r="121" spans="19:32" x14ac:dyDescent="0.25">
      <c r="S121" s="105" t="s">
        <v>105</v>
      </c>
      <c r="T121" s="116"/>
      <c r="U121" s="116"/>
      <c r="V121" s="116">
        <v>0</v>
      </c>
      <c r="W121" s="116">
        <v>7</v>
      </c>
      <c r="X121" s="116">
        <v>5</v>
      </c>
      <c r="Y121" s="116">
        <v>3</v>
      </c>
      <c r="Z121" s="116">
        <v>3</v>
      </c>
      <c r="AB121" s="113" t="str">
        <f>TEXT(Z121,"###,###")</f>
        <v>3</v>
      </c>
    </row>
    <row r="122" spans="19:32" x14ac:dyDescent="0.25">
      <c r="S122" s="105" t="s">
        <v>106</v>
      </c>
      <c r="T122" s="116"/>
      <c r="U122" s="116"/>
      <c r="V122" s="116">
        <v>7</v>
      </c>
      <c r="W122" s="116">
        <v>11</v>
      </c>
      <c r="X122" s="116">
        <v>13</v>
      </c>
      <c r="Y122" s="116">
        <v>7</v>
      </c>
      <c r="Z122" s="116">
        <v>13</v>
      </c>
      <c r="AB122" s="113" t="str">
        <f>TEXT(Z122,"###,###")</f>
        <v>13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174</v>
      </c>
      <c r="W124" s="116">
        <v>269</v>
      </c>
      <c r="X124" s="116">
        <v>401</v>
      </c>
      <c r="Y124" s="116">
        <v>419</v>
      </c>
      <c r="Z124" s="116">
        <v>481</v>
      </c>
      <c r="AB124" s="113" t="str">
        <f>TEXT(Z124,"###,###")</f>
        <v>481</v>
      </c>
      <c r="AD124" s="131">
        <f>Z124/$Z$7*100</f>
        <v>98.565573770491795</v>
      </c>
    </row>
    <row r="125" spans="19:32" x14ac:dyDescent="0.25">
      <c r="S125" s="105" t="s">
        <v>108</v>
      </c>
      <c r="T125" s="116"/>
      <c r="U125" s="116"/>
      <c r="V125" s="116">
        <v>7</v>
      </c>
      <c r="W125" s="116">
        <v>18</v>
      </c>
      <c r="X125" s="116">
        <v>18</v>
      </c>
      <c r="Y125" s="116">
        <v>10</v>
      </c>
      <c r="Z125" s="116">
        <v>16</v>
      </c>
      <c r="AB125" s="113" t="str">
        <f>TEXT(Z125,"###,###")</f>
        <v>16</v>
      </c>
      <c r="AD125" s="131">
        <f>Z125/$Z$7*100</f>
        <v>3.278688524590164</v>
      </c>
    </row>
    <row r="127" spans="19:32" x14ac:dyDescent="0.25">
      <c r="S127" s="105" t="s">
        <v>109</v>
      </c>
      <c r="T127" s="116"/>
      <c r="U127" s="116"/>
      <c r="V127" s="116">
        <v>86</v>
      </c>
      <c r="W127" s="116">
        <v>132</v>
      </c>
      <c r="X127" s="116">
        <v>208</v>
      </c>
      <c r="Y127" s="116">
        <v>204</v>
      </c>
      <c r="Z127" s="116">
        <v>237</v>
      </c>
      <c r="AB127" s="113" t="str">
        <f>TEXT(Z127,"###,###")</f>
        <v>237</v>
      </c>
      <c r="AD127" s="131">
        <f>Z127/$Z$7*100</f>
        <v>48.565573770491802</v>
      </c>
    </row>
    <row r="128" spans="19:32" x14ac:dyDescent="0.25">
      <c r="S128" s="105" t="s">
        <v>110</v>
      </c>
      <c r="T128" s="116"/>
      <c r="U128" s="116"/>
      <c r="V128" s="116">
        <v>88</v>
      </c>
      <c r="W128" s="116">
        <v>140</v>
      </c>
      <c r="X128" s="116">
        <v>198</v>
      </c>
      <c r="Y128" s="116">
        <v>222</v>
      </c>
      <c r="Z128" s="116">
        <v>249</v>
      </c>
      <c r="AB128" s="113" t="str">
        <f>TEXT(Z128,"###,###")</f>
        <v>249</v>
      </c>
      <c r="AD128" s="131">
        <f>Z128/$Z$7*100</f>
        <v>51.024590163934427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053E827-0391-4298-AAF3-39FBCC21403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242AEA91-AC9A-4E21-BC31-FFD24C366F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EB8331E9-A0ED-4AB6-9684-2D48C088DF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ED1C5D66-7893-43AB-94C0-57ECD705DF5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7FB5-1801-4834-9BCD-DEF0B19121AF}">
  <sheetPr codeName="Sheet69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Coomalie</v>
      </c>
      <c r="T1" s="103"/>
      <c r="U1" s="103"/>
      <c r="V1" s="103"/>
      <c r="W1" s="103"/>
      <c r="X1" s="103"/>
      <c r="Y1" s="104" t="str">
        <f>Y3</f>
        <v>13.5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115</v>
      </c>
      <c r="Y3" s="109" t="s">
        <v>146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13.5 Coomalie,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714</v>
      </c>
      <c r="W4" s="112">
        <v>711</v>
      </c>
      <c r="X4" s="112">
        <v>711</v>
      </c>
      <c r="Y4" s="112">
        <v>1018</v>
      </c>
      <c r="Z4" s="112">
        <v>760</v>
      </c>
      <c r="AB4" s="113" t="str">
        <f>TEXT(Z4,"###,###")</f>
        <v>760</v>
      </c>
      <c r="AD4" s="114">
        <f>Z4/Y4-1</f>
        <v>-0.25343811394891946</v>
      </c>
      <c r="AF4" s="114">
        <f>Z4/V4-1</f>
        <v>6.4425770308123242E-2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393</v>
      </c>
      <c r="W5" s="112">
        <v>389</v>
      </c>
      <c r="X5" s="112">
        <v>407</v>
      </c>
      <c r="Y5" s="112">
        <v>596</v>
      </c>
      <c r="Z5" s="112">
        <v>383</v>
      </c>
      <c r="AB5" s="113" t="str">
        <f>TEXT(Z5,"###,###")</f>
        <v>383</v>
      </c>
      <c r="AD5" s="114">
        <f t="shared" ref="AD5:AD9" si="0">Z5/Y5-1</f>
        <v>-0.35738255033557043</v>
      </c>
      <c r="AF5" s="114">
        <f t="shared" ref="AF5:AF9" si="1">Z5/V5-1</f>
        <v>-2.5445292620865145E-2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320</v>
      </c>
      <c r="W6" s="112">
        <v>323</v>
      </c>
      <c r="X6" s="112">
        <v>304</v>
      </c>
      <c r="Y6" s="112">
        <v>419</v>
      </c>
      <c r="Z6" s="112">
        <v>376</v>
      </c>
      <c r="AB6" s="113" t="str">
        <f>TEXT(Z6,"###,###")</f>
        <v>376</v>
      </c>
      <c r="AD6" s="114">
        <f t="shared" si="0"/>
        <v>-0.10262529832935563</v>
      </c>
      <c r="AF6" s="114">
        <f t="shared" si="1"/>
        <v>0.17500000000000004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481</v>
      </c>
      <c r="W7" s="112">
        <v>462</v>
      </c>
      <c r="X7" s="112">
        <v>475</v>
      </c>
      <c r="Y7" s="112">
        <v>675</v>
      </c>
      <c r="Z7" s="112">
        <v>508</v>
      </c>
      <c r="AB7" s="113" t="str">
        <f>TEXT(Z7,"###,###")</f>
        <v>508</v>
      </c>
      <c r="AD7" s="114">
        <f t="shared" si="0"/>
        <v>-0.24740740740740741</v>
      </c>
      <c r="AF7" s="114">
        <f t="shared" si="1"/>
        <v>5.6133056133056192E-2</v>
      </c>
    </row>
    <row r="8" spans="1:32" ht="17.25" customHeight="1" x14ac:dyDescent="0.25">
      <c r="A8" s="68" t="s">
        <v>13</v>
      </c>
      <c r="B8" s="69"/>
      <c r="C8" s="31"/>
      <c r="D8" s="70" t="str">
        <f>AB4</f>
        <v>760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508</v>
      </c>
      <c r="P8" s="71"/>
      <c r="S8" s="111" t="s">
        <v>87</v>
      </c>
      <c r="T8" s="112"/>
      <c r="U8" s="112"/>
      <c r="V8" s="112">
        <v>42779</v>
      </c>
      <c r="W8" s="112">
        <v>43007.5</v>
      </c>
      <c r="X8" s="112">
        <v>45746.67</v>
      </c>
      <c r="Y8" s="112">
        <v>45951.48</v>
      </c>
      <c r="Z8" s="112">
        <v>44529.98</v>
      </c>
      <c r="AB8" s="113" t="str">
        <f>TEXT(Z8,"$###,###")</f>
        <v>$44,530</v>
      </c>
      <c r="AD8" s="114">
        <f t="shared" si="0"/>
        <v>-3.0934803405679223E-2</v>
      </c>
      <c r="AF8" s="114">
        <f t="shared" si="1"/>
        <v>4.0930830547698749E-2</v>
      </c>
    </row>
    <row r="9" spans="1:32" x14ac:dyDescent="0.25">
      <c r="A9" s="32" t="s">
        <v>15</v>
      </c>
      <c r="B9" s="75"/>
      <c r="C9" s="76"/>
      <c r="D9" s="77">
        <f>AD104</f>
        <v>62.10526315789474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51.377952755905511</v>
      </c>
      <c r="P9" s="78" t="s">
        <v>88</v>
      </c>
      <c r="S9" s="111" t="s">
        <v>7</v>
      </c>
      <c r="T9" s="112"/>
      <c r="U9" s="112"/>
      <c r="V9" s="112">
        <v>21814498</v>
      </c>
      <c r="W9" s="112">
        <v>21469052</v>
      </c>
      <c r="X9" s="112">
        <v>23509627</v>
      </c>
      <c r="Y9" s="112">
        <v>32575155</v>
      </c>
      <c r="Z9" s="112">
        <v>26344582</v>
      </c>
      <c r="AB9" s="113" t="str">
        <f>TEXT(Z9/1000000,"$#,###.0")&amp;" mil"</f>
        <v>$26.3 mil</v>
      </c>
      <c r="AD9" s="114">
        <f t="shared" si="0"/>
        <v>-0.1912676394018693</v>
      </c>
      <c r="AF9" s="114">
        <f t="shared" si="1"/>
        <v>0.20766391232106285</v>
      </c>
    </row>
    <row r="10" spans="1:32" x14ac:dyDescent="0.25">
      <c r="A10" s="32" t="s">
        <v>18</v>
      </c>
      <c r="B10" s="75"/>
      <c r="C10" s="76"/>
      <c r="D10" s="77">
        <f>AD105</f>
        <v>29.342105263157897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48.228346456692911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92.322834645669289</v>
      </c>
      <c r="P11" s="78" t="s">
        <v>88</v>
      </c>
      <c r="S11" s="111" t="s">
        <v>30</v>
      </c>
      <c r="T11" s="116"/>
      <c r="U11" s="116"/>
      <c r="V11" s="116">
        <v>630</v>
      </c>
      <c r="W11" s="116">
        <v>635</v>
      </c>
      <c r="X11" s="116">
        <v>648</v>
      </c>
      <c r="Y11" s="116">
        <v>907</v>
      </c>
      <c r="Z11" s="116">
        <v>677</v>
      </c>
    </row>
    <row r="12" spans="1:32" ht="28.5" customHeight="1" x14ac:dyDescent="0.25">
      <c r="A12" s="32" t="s">
        <v>20</v>
      </c>
      <c r="B12" s="76"/>
      <c r="C12" s="76"/>
      <c r="D12" s="77">
        <f>AD108</f>
        <v>14.078947368421051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15.94488188976378</v>
      </c>
      <c r="P12" s="78" t="s">
        <v>88</v>
      </c>
      <c r="S12" s="111" t="s">
        <v>31</v>
      </c>
      <c r="T12" s="116"/>
      <c r="U12" s="116"/>
      <c r="V12" s="116">
        <v>83</v>
      </c>
      <c r="W12" s="116">
        <v>79</v>
      </c>
      <c r="X12" s="116">
        <v>63</v>
      </c>
      <c r="Y12" s="116">
        <v>109</v>
      </c>
      <c r="Z12" s="116">
        <v>79</v>
      </c>
    </row>
    <row r="13" spans="1:32" ht="15" customHeight="1" x14ac:dyDescent="0.25">
      <c r="A13" s="32" t="s">
        <v>21</v>
      </c>
      <c r="B13" s="76"/>
      <c r="C13" s="76"/>
      <c r="D13" s="77">
        <f>AD109</f>
        <v>24.605263157894736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45.1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19.605263157894736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16.568047337278109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32.894736842105267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83.431952662721898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119</v>
      </c>
      <c r="Z15" s="116">
        <v>73</v>
      </c>
      <c r="AB15" s="121">
        <f t="shared" ref="AB15:AB34" si="2">IF(Z15="np",0,Z15/$Z$34)</f>
        <v>9.5926412614980291E-2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28</v>
      </c>
      <c r="Z16" s="116">
        <v>20</v>
      </c>
      <c r="AB16" s="121">
        <f t="shared" si="2"/>
        <v>2.6281208935611037E-2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17</v>
      </c>
      <c r="Z17" s="116">
        <v>14</v>
      </c>
      <c r="AB17" s="121">
        <f t="shared" si="2"/>
        <v>1.8396846254927726E-2</v>
      </c>
    </row>
    <row r="18" spans="1:28" x14ac:dyDescent="0.25">
      <c r="A18" s="67" t="str">
        <f>$S$1&amp;" ("&amp;$V$2&amp;" to "&amp;$Z$2&amp;")"</f>
        <v>Coomalie (2014-15 to 2018-19)</v>
      </c>
      <c r="B18" s="67"/>
      <c r="C18" s="67"/>
      <c r="D18" s="67"/>
      <c r="E18" s="67"/>
      <c r="F18" s="67"/>
      <c r="G18" s="67" t="str">
        <f>$S$1&amp;" ("&amp;$V$2&amp;" to "&amp;$Z$2&amp;")"</f>
        <v>Coomalie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1</v>
      </c>
      <c r="Z18" s="116">
        <v>0</v>
      </c>
      <c r="AB18" s="121">
        <f t="shared" si="2"/>
        <v>0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90</v>
      </c>
      <c r="Z19" s="116">
        <v>63</v>
      </c>
      <c r="AB19" s="121">
        <f t="shared" si="2"/>
        <v>8.2785808147174775E-2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29</v>
      </c>
      <c r="Z20" s="116">
        <v>11</v>
      </c>
      <c r="AB20" s="121">
        <f t="shared" si="2"/>
        <v>1.4454664914586071E-2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48</v>
      </c>
      <c r="Z21" s="116">
        <v>32</v>
      </c>
      <c r="AB21" s="121">
        <f t="shared" si="2"/>
        <v>4.2049934296977662E-2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44</v>
      </c>
      <c r="Z22" s="116">
        <v>39</v>
      </c>
      <c r="AB22" s="121">
        <f t="shared" si="2"/>
        <v>5.1248357424441525E-2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43</v>
      </c>
      <c r="Z23" s="116">
        <v>35</v>
      </c>
      <c r="AB23" s="121">
        <f t="shared" si="2"/>
        <v>4.5992115637319315E-2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>
        <f t="shared" si="2"/>
        <v>0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36</v>
      </c>
      <c r="Z25" s="116">
        <v>32</v>
      </c>
      <c r="AB25" s="121">
        <f t="shared" si="2"/>
        <v>4.2049934296977662E-2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28</v>
      </c>
      <c r="Z26" s="116">
        <v>12</v>
      </c>
      <c r="AB26" s="121">
        <f t="shared" si="2"/>
        <v>1.5768725361366621E-2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40</v>
      </c>
      <c r="Z27" s="116">
        <v>17</v>
      </c>
      <c r="AB27" s="121">
        <f t="shared" si="2"/>
        <v>2.2339027595269383E-2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78</v>
      </c>
      <c r="Z28" s="116">
        <v>72</v>
      </c>
      <c r="AB28" s="121">
        <f t="shared" si="2"/>
        <v>9.4612352168199743E-2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76</v>
      </c>
      <c r="Z29" s="116">
        <v>68</v>
      </c>
      <c r="AB29" s="121">
        <f t="shared" si="2"/>
        <v>8.9356110381077533E-2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150</v>
      </c>
      <c r="Z30" s="116">
        <v>130</v>
      </c>
      <c r="AB30" s="121">
        <f t="shared" si="2"/>
        <v>0.17082785808147175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39</v>
      </c>
      <c r="Z31" s="116">
        <v>48</v>
      </c>
      <c r="AB31" s="121">
        <f t="shared" si="2"/>
        <v>6.3074901445466486E-2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15</v>
      </c>
      <c r="Z32" s="116">
        <v>11</v>
      </c>
      <c r="AB32" s="121">
        <f t="shared" si="2"/>
        <v>1.4454664914586071E-2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44</v>
      </c>
      <c r="Z33" s="116">
        <v>26</v>
      </c>
      <c r="AB33" s="121">
        <f t="shared" si="2"/>
        <v>3.4165571616294348E-2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1017</v>
      </c>
      <c r="Z34" s="124">
        <v>761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423</v>
      </c>
      <c r="AB37" s="136">
        <f>Z37/Z40*100</f>
        <v>83.431952662721898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84</v>
      </c>
      <c r="AB38" s="136">
        <f>Z38/Z40*100</f>
        <v>16.568047337278109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507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7</v>
      </c>
      <c r="X45" s="116">
        <v>5</v>
      </c>
      <c r="Y45" s="116">
        <v>13</v>
      </c>
      <c r="Z45" s="116">
        <v>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22</v>
      </c>
      <c r="X46" s="116">
        <v>26</v>
      </c>
      <c r="Y46" s="116">
        <v>40</v>
      </c>
      <c r="Z46" s="116">
        <v>14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21</v>
      </c>
      <c r="X47" s="116">
        <v>29</v>
      </c>
      <c r="Y47" s="116">
        <v>35</v>
      </c>
      <c r="Z47" s="116">
        <v>26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30</v>
      </c>
      <c r="X48" s="116">
        <v>50</v>
      </c>
      <c r="Y48" s="116">
        <v>66</v>
      </c>
      <c r="Z48" s="116">
        <v>34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Coomalie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43</v>
      </c>
      <c r="X49" s="116">
        <v>28</v>
      </c>
      <c r="Y49" s="116">
        <v>46</v>
      </c>
      <c r="Z49" s="116">
        <v>40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39</v>
      </c>
      <c r="X50" s="116">
        <v>32</v>
      </c>
      <c r="Y50" s="116">
        <v>44</v>
      </c>
      <c r="Z50" s="116">
        <v>29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33</v>
      </c>
      <c r="X51" s="116">
        <v>27</v>
      </c>
      <c r="Y51" s="116">
        <v>36</v>
      </c>
      <c r="Z51" s="116">
        <v>24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46</v>
      </c>
      <c r="X52" s="116">
        <v>50</v>
      </c>
      <c r="Y52" s="116">
        <v>71</v>
      </c>
      <c r="Z52" s="116">
        <v>34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58</v>
      </c>
      <c r="X53" s="116">
        <v>57</v>
      </c>
      <c r="Y53" s="116">
        <v>70</v>
      </c>
      <c r="Z53" s="116">
        <v>35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37</v>
      </c>
      <c r="X54" s="116">
        <v>37</v>
      </c>
      <c r="Y54" s="116">
        <v>61</v>
      </c>
      <c r="Z54" s="116">
        <v>70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24</v>
      </c>
      <c r="X55" s="116">
        <v>35</v>
      </c>
      <c r="Y55" s="116">
        <v>56</v>
      </c>
      <c r="Z55" s="116">
        <v>30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23</v>
      </c>
      <c r="X56" s="116">
        <v>23</v>
      </c>
      <c r="Y56" s="116">
        <v>41</v>
      </c>
      <c r="Z56" s="116">
        <v>31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7</v>
      </c>
      <c r="X57" s="116">
        <v>8</v>
      </c>
      <c r="Y57" s="116">
        <v>15</v>
      </c>
      <c r="Z57" s="116">
        <v>4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389</v>
      </c>
      <c r="X61" s="116">
        <v>407</v>
      </c>
      <c r="Y61" s="116">
        <v>598</v>
      </c>
      <c r="Z61" s="116">
        <v>385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Coomalie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6</v>
      </c>
      <c r="Y64" s="116">
        <v>9</v>
      </c>
      <c r="Z64" s="116">
        <v>7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18</v>
      </c>
      <c r="X65" s="116">
        <v>18</v>
      </c>
      <c r="Y65" s="116">
        <v>13</v>
      </c>
      <c r="Z65" s="116">
        <v>18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30</v>
      </c>
      <c r="X66" s="116">
        <v>13</v>
      </c>
      <c r="Y66" s="116">
        <v>48</v>
      </c>
      <c r="Z66" s="116">
        <v>29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34</v>
      </c>
      <c r="X67" s="116">
        <v>44</v>
      </c>
      <c r="Y67" s="116">
        <v>43</v>
      </c>
      <c r="Z67" s="116">
        <v>51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22</v>
      </c>
      <c r="X68" s="116">
        <v>23</v>
      </c>
      <c r="Y68" s="116">
        <v>27</v>
      </c>
      <c r="Z68" s="116">
        <v>42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27</v>
      </c>
      <c r="X69" s="116">
        <v>31</v>
      </c>
      <c r="Y69" s="116">
        <v>23</v>
      </c>
      <c r="Z69" s="116">
        <v>22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28</v>
      </c>
      <c r="X70" s="116">
        <v>13</v>
      </c>
      <c r="Y70" s="116">
        <v>23</v>
      </c>
      <c r="Z70" s="116">
        <v>30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44</v>
      </c>
      <c r="X71" s="116">
        <v>40</v>
      </c>
      <c r="Y71" s="116">
        <v>70</v>
      </c>
      <c r="Z71" s="116">
        <v>32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34</v>
      </c>
      <c r="X72" s="116">
        <v>31</v>
      </c>
      <c r="Y72" s="116">
        <v>53</v>
      </c>
      <c r="Z72" s="116">
        <v>54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43</v>
      </c>
      <c r="X73" s="116">
        <v>37</v>
      </c>
      <c r="Y73" s="116">
        <v>47</v>
      </c>
      <c r="Z73" s="116">
        <v>40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24</v>
      </c>
      <c r="X74" s="116">
        <v>29</v>
      </c>
      <c r="Y74" s="116">
        <v>35</v>
      </c>
      <c r="Z74" s="116">
        <v>29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9</v>
      </c>
      <c r="X75" s="116">
        <v>15</v>
      </c>
      <c r="Y75" s="116">
        <v>16</v>
      </c>
      <c r="Z75" s="116">
        <v>16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7</v>
      </c>
      <c r="X76" s="116">
        <v>4</v>
      </c>
      <c r="Y76" s="116">
        <v>12</v>
      </c>
      <c r="Z76" s="116">
        <v>7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321</v>
      </c>
      <c r="X80" s="116">
        <v>304</v>
      </c>
      <c r="Y80" s="116">
        <v>422</v>
      </c>
      <c r="Z80" s="116">
        <v>376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Coomalie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25</v>
      </c>
      <c r="X83" s="116">
        <v>23</v>
      </c>
      <c r="Y83" s="116">
        <v>43</v>
      </c>
      <c r="Z83" s="116">
        <v>29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16</v>
      </c>
      <c r="X84" s="116">
        <v>23</v>
      </c>
      <c r="Y84" s="116">
        <v>27</v>
      </c>
      <c r="Z84" s="116">
        <v>21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760</v>
      </c>
      <c r="D85" s="100">
        <f t="shared" ref="D85:D90" si="4">AD4</f>
        <v>-0.25343811394891946</v>
      </c>
      <c r="E85" s="101">
        <f t="shared" ref="E85:E90" si="5">AD4</f>
        <v>-0.25343811394891946</v>
      </c>
      <c r="F85" s="100">
        <f t="shared" ref="F85:F90" si="6">AF4</f>
        <v>6.4425770308123242E-2</v>
      </c>
      <c r="G85" s="101">
        <f t="shared" ref="G85:G90" si="7">AF4</f>
        <v>6.4425770308123242E-2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38</v>
      </c>
      <c r="X85" s="116">
        <v>44</v>
      </c>
      <c r="Y85" s="116">
        <v>62</v>
      </c>
      <c r="Z85" s="116">
        <v>39</v>
      </c>
    </row>
    <row r="86" spans="1:30" ht="15" customHeight="1" x14ac:dyDescent="0.25">
      <c r="A86" s="102" t="s">
        <v>4</v>
      </c>
      <c r="B86" s="51"/>
      <c r="C86" s="62" t="str">
        <f t="shared" si="3"/>
        <v>383</v>
      </c>
      <c r="D86" s="100">
        <f t="shared" si="4"/>
        <v>-0.35738255033557043</v>
      </c>
      <c r="E86" s="101">
        <f t="shared" si="5"/>
        <v>-0.35738255033557043</v>
      </c>
      <c r="F86" s="100">
        <f t="shared" si="6"/>
        <v>-2.5445292620865145E-2</v>
      </c>
      <c r="G86" s="101">
        <f t="shared" si="7"/>
        <v>-2.5445292620865145E-2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10</v>
      </c>
      <c r="X86" s="116">
        <v>16</v>
      </c>
      <c r="Y86" s="116">
        <v>21</v>
      </c>
      <c r="Z86" s="116">
        <v>9</v>
      </c>
    </row>
    <row r="87" spans="1:30" ht="15" customHeight="1" x14ac:dyDescent="0.25">
      <c r="A87" s="102" t="s">
        <v>5</v>
      </c>
      <c r="B87" s="51"/>
      <c r="C87" s="62" t="str">
        <f t="shared" si="3"/>
        <v>376</v>
      </c>
      <c r="D87" s="100">
        <f t="shared" si="4"/>
        <v>-0.10262529832935563</v>
      </c>
      <c r="E87" s="101">
        <f t="shared" si="5"/>
        <v>-0.10262529832935563</v>
      </c>
      <c r="F87" s="100">
        <f t="shared" si="6"/>
        <v>0.17500000000000004</v>
      </c>
      <c r="G87" s="101">
        <f t="shared" si="7"/>
        <v>0.17500000000000004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0</v>
      </c>
      <c r="X87" s="116">
        <v>3</v>
      </c>
      <c r="Y87" s="116">
        <v>3</v>
      </c>
      <c r="Z87" s="116">
        <v>6</v>
      </c>
    </row>
    <row r="88" spans="1:30" ht="15" customHeight="1" x14ac:dyDescent="0.25">
      <c r="A88" s="51" t="s">
        <v>6</v>
      </c>
      <c r="B88" s="51"/>
      <c r="C88" s="62" t="str">
        <f t="shared" si="3"/>
        <v>508</v>
      </c>
      <c r="D88" s="100">
        <f t="shared" si="4"/>
        <v>-0.24740740740740741</v>
      </c>
      <c r="E88" s="101">
        <f t="shared" si="5"/>
        <v>-0.24740740740740741</v>
      </c>
      <c r="F88" s="100">
        <f t="shared" si="6"/>
        <v>5.6133056133056192E-2</v>
      </c>
      <c r="G88" s="101">
        <f t="shared" si="7"/>
        <v>5.6133056133056192E-2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0</v>
      </c>
      <c r="X88" s="116">
        <v>3</v>
      </c>
      <c r="Y88" s="116">
        <v>8</v>
      </c>
      <c r="Z88" s="116">
        <v>8</v>
      </c>
    </row>
    <row r="89" spans="1:30" ht="15" customHeight="1" x14ac:dyDescent="0.25">
      <c r="A89" s="51" t="s">
        <v>102</v>
      </c>
      <c r="B89" s="51"/>
      <c r="C89" s="62" t="str">
        <f t="shared" si="3"/>
        <v>$44,530</v>
      </c>
      <c r="D89" s="100">
        <f t="shared" si="4"/>
        <v>-3.0934803405679223E-2</v>
      </c>
      <c r="E89" s="101">
        <f t="shared" si="5"/>
        <v>-3.0934803405679223E-2</v>
      </c>
      <c r="F89" s="100">
        <f t="shared" si="6"/>
        <v>4.0930830547698749E-2</v>
      </c>
      <c r="G89" s="101">
        <f t="shared" si="7"/>
        <v>4.0930830547698749E-2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33</v>
      </c>
      <c r="X89" s="116">
        <v>45</v>
      </c>
      <c r="Y89" s="116">
        <v>71</v>
      </c>
      <c r="Z89" s="116">
        <v>52</v>
      </c>
    </row>
    <row r="90" spans="1:30" ht="15" customHeight="1" x14ac:dyDescent="0.25">
      <c r="A90" s="51" t="s">
        <v>7</v>
      </c>
      <c r="B90" s="51"/>
      <c r="C90" s="62" t="str">
        <f t="shared" si="3"/>
        <v>$26.3 mil</v>
      </c>
      <c r="D90" s="100">
        <f t="shared" si="4"/>
        <v>-0.1912676394018693</v>
      </c>
      <c r="E90" s="101">
        <f t="shared" si="5"/>
        <v>-0.1912676394018693</v>
      </c>
      <c r="F90" s="100">
        <f t="shared" si="6"/>
        <v>0.20766391232106285</v>
      </c>
      <c r="G90" s="101">
        <f t="shared" si="7"/>
        <v>0.20766391232106285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36</v>
      </c>
      <c r="X90" s="116">
        <v>45</v>
      </c>
      <c r="Y90" s="116">
        <v>59</v>
      </c>
      <c r="Z90" s="116">
        <v>36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243</v>
      </c>
      <c r="X91" s="116">
        <v>265</v>
      </c>
      <c r="Y91" s="116">
        <v>395</v>
      </c>
      <c r="Z91" s="116">
        <v>259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13</v>
      </c>
      <c r="X93" s="116">
        <v>15</v>
      </c>
      <c r="Y93" s="116">
        <v>19</v>
      </c>
      <c r="Z93" s="116">
        <v>16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37</v>
      </c>
      <c r="X94" s="116">
        <v>37</v>
      </c>
      <c r="Y94" s="116">
        <v>47</v>
      </c>
      <c r="Z94" s="116">
        <v>35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5</v>
      </c>
      <c r="X95" s="116">
        <v>6</v>
      </c>
      <c r="Y95" s="116">
        <v>9</v>
      </c>
      <c r="Z95" s="116">
        <v>11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30</v>
      </c>
      <c r="X96" s="116">
        <v>32</v>
      </c>
      <c r="Y96" s="116">
        <v>41</v>
      </c>
      <c r="Z96" s="116">
        <v>32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33</v>
      </c>
      <c r="X97" s="116">
        <v>42</v>
      </c>
      <c r="Y97" s="116">
        <v>57</v>
      </c>
      <c r="Z97" s="116">
        <v>49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8</v>
      </c>
      <c r="X98" s="116">
        <v>13</v>
      </c>
      <c r="Y98" s="116">
        <v>18</v>
      </c>
      <c r="Z98" s="116">
        <v>18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1</v>
      </c>
      <c r="X99" s="116">
        <v>6</v>
      </c>
      <c r="Y99" s="116">
        <v>5</v>
      </c>
      <c r="Z99" s="116">
        <v>9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23</v>
      </c>
      <c r="X100" s="116">
        <v>20</v>
      </c>
      <c r="Y100" s="116">
        <v>28</v>
      </c>
      <c r="Z100" s="116">
        <v>33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217</v>
      </c>
      <c r="X101" s="116">
        <v>210</v>
      </c>
      <c r="Y101" s="116">
        <v>279</v>
      </c>
      <c r="Z101" s="116">
        <v>249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410</v>
      </c>
      <c r="X104" s="116">
        <v>414</v>
      </c>
      <c r="Y104" s="116">
        <v>636</v>
      </c>
      <c r="Z104" s="116">
        <v>472</v>
      </c>
      <c r="AB104" s="113" t="str">
        <f>TEXT(Z104,"###,###")</f>
        <v>472</v>
      </c>
      <c r="AD104" s="134">
        <f>Z104/($Z$4)*100</f>
        <v>62.10526315789474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243</v>
      </c>
      <c r="X105" s="116">
        <v>231</v>
      </c>
      <c r="Y105" s="116">
        <v>259</v>
      </c>
      <c r="Z105" s="116">
        <v>223</v>
      </c>
      <c r="AB105" s="113" t="str">
        <f>TEXT(Z105,"###,###")</f>
        <v>223</v>
      </c>
      <c r="AD105" s="134">
        <f>Z105/($Z$4)*100</f>
        <v>29.342105263157897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653</v>
      </c>
      <c r="X106" s="124">
        <v>645</v>
      </c>
      <c r="Y106" s="124">
        <v>895</v>
      </c>
      <c r="Z106" s="124">
        <v>695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75</v>
      </c>
      <c r="X108" s="116">
        <v>87</v>
      </c>
      <c r="Y108" s="116">
        <v>162</v>
      </c>
      <c r="Z108" s="116">
        <v>107</v>
      </c>
      <c r="AB108" s="113" t="str">
        <f>TEXT(Z108,"###,###")</f>
        <v>107</v>
      </c>
      <c r="AD108" s="134">
        <f>Z108/($Z$4)*100</f>
        <v>14.078947368421051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155</v>
      </c>
      <c r="X109" s="116">
        <v>150</v>
      </c>
      <c r="Y109" s="116">
        <v>215</v>
      </c>
      <c r="Z109" s="116">
        <v>187</v>
      </c>
      <c r="AB109" s="113" t="str">
        <f>TEXT(Z109,"###,###")</f>
        <v>187</v>
      </c>
      <c r="AD109" s="134">
        <f>Z109/($Z$4)*100</f>
        <v>24.605263157894736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184</v>
      </c>
      <c r="X110" s="116">
        <v>177</v>
      </c>
      <c r="Y110" s="116">
        <v>227</v>
      </c>
      <c r="Z110" s="116">
        <v>149</v>
      </c>
      <c r="AB110" s="113" t="str">
        <f>TEXT(Z110,"###,###")</f>
        <v>149</v>
      </c>
      <c r="AD110" s="134">
        <f>Z110/($Z$4)*100</f>
        <v>19.605263157894736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242</v>
      </c>
      <c r="X111" s="116">
        <v>231</v>
      </c>
      <c r="Y111" s="116">
        <v>288</v>
      </c>
      <c r="Z111" s="116">
        <v>250</v>
      </c>
      <c r="AB111" s="113" t="str">
        <f>TEXT(Z111,"###,###")</f>
        <v>250</v>
      </c>
      <c r="AD111" s="134">
        <f>Z111/($Z$4)*100</f>
        <v>32.894736842105267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713</v>
      </c>
      <c r="X112" s="116">
        <v>711</v>
      </c>
      <c r="Y112" s="116">
        <v>1014</v>
      </c>
      <c r="Z112" s="116">
        <v>756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41.88</v>
      </c>
      <c r="W118" s="135">
        <v>42.08</v>
      </c>
      <c r="X118" s="135">
        <v>44.2</v>
      </c>
      <c r="Y118" s="135">
        <v>44.46</v>
      </c>
      <c r="Z118" s="135">
        <v>45.09</v>
      </c>
      <c r="AB118" s="113" t="str">
        <f>TEXT(Z118,"##.0")</f>
        <v>45.1</v>
      </c>
    </row>
    <row r="120" spans="19:32" x14ac:dyDescent="0.25">
      <c r="S120" s="105" t="s">
        <v>104</v>
      </c>
      <c r="T120" s="116"/>
      <c r="U120" s="116"/>
      <c r="V120" s="116">
        <v>398</v>
      </c>
      <c r="W120" s="116">
        <v>382</v>
      </c>
      <c r="X120" s="116">
        <v>412</v>
      </c>
      <c r="Y120" s="116">
        <v>570</v>
      </c>
      <c r="Z120" s="116">
        <v>428</v>
      </c>
      <c r="AB120" s="113" t="str">
        <f>TEXT(Z120,"###,###")</f>
        <v>428</v>
      </c>
    </row>
    <row r="121" spans="19:32" x14ac:dyDescent="0.25">
      <c r="S121" s="105" t="s">
        <v>105</v>
      </c>
      <c r="T121" s="116"/>
      <c r="U121" s="116"/>
      <c r="V121" s="116">
        <v>36</v>
      </c>
      <c r="W121" s="116">
        <v>38</v>
      </c>
      <c r="X121" s="116">
        <v>29</v>
      </c>
      <c r="Y121" s="116">
        <v>57</v>
      </c>
      <c r="Z121" s="116">
        <v>40</v>
      </c>
      <c r="AB121" s="113" t="str">
        <f>TEXT(Z121,"###,###")</f>
        <v>40</v>
      </c>
    </row>
    <row r="122" spans="19:32" x14ac:dyDescent="0.25">
      <c r="S122" s="105" t="s">
        <v>106</v>
      </c>
      <c r="T122" s="116"/>
      <c r="U122" s="116"/>
      <c r="V122" s="116">
        <v>44</v>
      </c>
      <c r="W122" s="116">
        <v>33</v>
      </c>
      <c r="X122" s="116">
        <v>34</v>
      </c>
      <c r="Y122" s="116">
        <v>59</v>
      </c>
      <c r="Z122" s="116">
        <v>41</v>
      </c>
      <c r="AB122" s="113" t="str">
        <f>TEXT(Z122,"###,###")</f>
        <v>41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442</v>
      </c>
      <c r="W124" s="116">
        <v>415</v>
      </c>
      <c r="X124" s="116">
        <v>446</v>
      </c>
      <c r="Y124" s="116">
        <v>629</v>
      </c>
      <c r="Z124" s="116">
        <v>469</v>
      </c>
      <c r="AB124" s="113" t="str">
        <f>TEXT(Z124,"###,###")</f>
        <v>469</v>
      </c>
      <c r="AD124" s="131">
        <f>Z124/$Z$7*100</f>
        <v>92.322834645669289</v>
      </c>
    </row>
    <row r="125" spans="19:32" x14ac:dyDescent="0.25">
      <c r="S125" s="105" t="s">
        <v>108</v>
      </c>
      <c r="T125" s="116"/>
      <c r="U125" s="116"/>
      <c r="V125" s="116">
        <v>80</v>
      </c>
      <c r="W125" s="116">
        <v>71</v>
      </c>
      <c r="X125" s="116">
        <v>63</v>
      </c>
      <c r="Y125" s="116">
        <v>116</v>
      </c>
      <c r="Z125" s="116">
        <v>81</v>
      </c>
      <c r="AB125" s="113" t="str">
        <f>TEXT(Z125,"###,###")</f>
        <v>81</v>
      </c>
      <c r="AD125" s="131">
        <f>Z125/$Z$7*100</f>
        <v>15.94488188976378</v>
      </c>
    </row>
    <row r="127" spans="19:32" x14ac:dyDescent="0.25">
      <c r="S127" s="105" t="s">
        <v>109</v>
      </c>
      <c r="T127" s="116"/>
      <c r="U127" s="116"/>
      <c r="V127" s="116">
        <v>261</v>
      </c>
      <c r="W127" s="116">
        <v>243</v>
      </c>
      <c r="X127" s="116">
        <v>265</v>
      </c>
      <c r="Y127" s="116">
        <v>396</v>
      </c>
      <c r="Z127" s="116">
        <v>261</v>
      </c>
      <c r="AB127" s="113" t="str">
        <f>TEXT(Z127,"###,###")</f>
        <v>261</v>
      </c>
      <c r="AD127" s="131">
        <f>Z127/$Z$7*100</f>
        <v>51.377952755905511</v>
      </c>
    </row>
    <row r="128" spans="19:32" x14ac:dyDescent="0.25">
      <c r="S128" s="105" t="s">
        <v>110</v>
      </c>
      <c r="T128" s="116"/>
      <c r="U128" s="116"/>
      <c r="V128" s="116">
        <v>215</v>
      </c>
      <c r="W128" s="116">
        <v>214</v>
      </c>
      <c r="X128" s="116">
        <v>210</v>
      </c>
      <c r="Y128" s="116">
        <v>284</v>
      </c>
      <c r="Z128" s="116">
        <v>245</v>
      </c>
      <c r="AB128" s="113" t="str">
        <f>TEXT(Z128,"###,###")</f>
        <v>245</v>
      </c>
      <c r="AD128" s="131">
        <f>Z128/$Z$7*100</f>
        <v>48.228346456692911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BAB68E5-5AFC-447A-99AD-8B648A19E3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B179D304-F187-45B3-B83F-386C2DFA1DC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1DDB39B8-9AC7-40FD-8069-28A9B70378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D8AD5570-0C76-488B-8F80-B7C1604904F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8E3E-49EF-4D0C-9236-1C94A4C0E12B}">
  <sheetPr codeName="Sheet70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Darwin</v>
      </c>
      <c r="T1" s="103"/>
      <c r="U1" s="103"/>
      <c r="V1" s="103"/>
      <c r="W1" s="103"/>
      <c r="X1" s="103"/>
      <c r="Y1" s="104" t="str">
        <f>Y3</f>
        <v>13.6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116</v>
      </c>
      <c r="Y3" s="109" t="s">
        <v>147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13.6 Darwin,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89870</v>
      </c>
      <c r="W4" s="112">
        <v>85735</v>
      </c>
      <c r="X4" s="112">
        <v>84967</v>
      </c>
      <c r="Y4" s="112">
        <v>88583</v>
      </c>
      <c r="Z4" s="112">
        <v>84425</v>
      </c>
      <c r="AB4" s="113" t="str">
        <f>TEXT(Z4,"###,###")</f>
        <v>84,425</v>
      </c>
      <c r="AD4" s="114">
        <f>Z4/Y4-1</f>
        <v>-4.6939028933316806E-2</v>
      </c>
      <c r="AF4" s="114">
        <f>Z4/V4-1</f>
        <v>-6.0587515299877603E-2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48667</v>
      </c>
      <c r="W5" s="112">
        <v>45987</v>
      </c>
      <c r="X5" s="112">
        <v>45015</v>
      </c>
      <c r="Y5" s="112">
        <v>46937</v>
      </c>
      <c r="Z5" s="112">
        <v>43987</v>
      </c>
      <c r="AB5" s="113" t="str">
        <f>TEXT(Z5,"###,###")</f>
        <v>43,987</v>
      </c>
      <c r="AD5" s="114">
        <f t="shared" ref="AD5:AD9" si="0">Z5/Y5-1</f>
        <v>-6.2850203464217991E-2</v>
      </c>
      <c r="AF5" s="114">
        <f t="shared" ref="AF5:AF9" si="1">Z5/V5-1</f>
        <v>-9.6163724905993786E-2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41203</v>
      </c>
      <c r="W6" s="112">
        <v>39747</v>
      </c>
      <c r="X6" s="112">
        <v>39952</v>
      </c>
      <c r="Y6" s="112">
        <v>41644</v>
      </c>
      <c r="Z6" s="112">
        <v>40439</v>
      </c>
      <c r="AB6" s="113" t="str">
        <f>TEXT(Z6,"###,###")</f>
        <v>40,439</v>
      </c>
      <c r="AD6" s="114">
        <f t="shared" si="0"/>
        <v>-2.8935741043127461E-2</v>
      </c>
      <c r="AF6" s="114">
        <f t="shared" si="1"/>
        <v>-1.8542339150061871E-2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56318</v>
      </c>
      <c r="W7" s="112">
        <v>55328</v>
      </c>
      <c r="X7" s="112">
        <v>55091</v>
      </c>
      <c r="Y7" s="112">
        <v>57940</v>
      </c>
      <c r="Z7" s="112">
        <v>54590</v>
      </c>
      <c r="AB7" s="113" t="str">
        <f>TEXT(Z7,"###,###")</f>
        <v>54,590</v>
      </c>
      <c r="AD7" s="114">
        <f t="shared" si="0"/>
        <v>-5.7818432861580948E-2</v>
      </c>
      <c r="AF7" s="114">
        <f t="shared" si="1"/>
        <v>-3.0682907773713519E-2</v>
      </c>
    </row>
    <row r="8" spans="1:32" ht="17.25" customHeight="1" x14ac:dyDescent="0.25">
      <c r="A8" s="68" t="s">
        <v>13</v>
      </c>
      <c r="B8" s="69"/>
      <c r="C8" s="31"/>
      <c r="D8" s="70" t="str">
        <f>AB4</f>
        <v>84,425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54,590</v>
      </c>
      <c r="P8" s="71"/>
      <c r="S8" s="111" t="s">
        <v>87</v>
      </c>
      <c r="T8" s="112"/>
      <c r="U8" s="112"/>
      <c r="V8" s="112">
        <v>47470.9</v>
      </c>
      <c r="W8" s="112">
        <v>49339</v>
      </c>
      <c r="X8" s="112">
        <v>49309.4</v>
      </c>
      <c r="Y8" s="112">
        <v>49280.23</v>
      </c>
      <c r="Z8" s="112">
        <v>49666.54</v>
      </c>
      <c r="AB8" s="113" t="str">
        <f>TEXT(Z8,"$###,###")</f>
        <v>$49,667</v>
      </c>
      <c r="AD8" s="114">
        <f t="shared" si="0"/>
        <v>7.8390462057502663E-3</v>
      </c>
      <c r="AF8" s="114">
        <f t="shared" si="1"/>
        <v>4.6252335641413955E-2</v>
      </c>
    </row>
    <row r="9" spans="1:32" x14ac:dyDescent="0.25">
      <c r="A9" s="32" t="s">
        <v>15</v>
      </c>
      <c r="B9" s="75"/>
      <c r="C9" s="76"/>
      <c r="D9" s="77">
        <f>AD104</f>
        <v>70.265916493929524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52.500457959333211</v>
      </c>
      <c r="P9" s="78" t="s">
        <v>88</v>
      </c>
      <c r="S9" s="111" t="s">
        <v>7</v>
      </c>
      <c r="T9" s="112"/>
      <c r="U9" s="112"/>
      <c r="V9" s="112">
        <v>3726531760</v>
      </c>
      <c r="W9" s="112">
        <v>3838422901</v>
      </c>
      <c r="X9" s="112">
        <v>3872164674</v>
      </c>
      <c r="Y9" s="112">
        <v>4114710447</v>
      </c>
      <c r="Z9" s="112">
        <v>3853926997</v>
      </c>
      <c r="AB9" s="113" t="str">
        <f>TEXT(Z9/1000000,"$#,###.0")&amp;" mil"</f>
        <v>$3,853.9 mil</v>
      </c>
      <c r="AD9" s="114">
        <f t="shared" si="0"/>
        <v>-6.3378323544038162E-2</v>
      </c>
      <c r="AF9" s="114">
        <f t="shared" si="1"/>
        <v>3.418600597140764E-2</v>
      </c>
    </row>
    <row r="10" spans="1:32" x14ac:dyDescent="0.25">
      <c r="A10" s="32" t="s">
        <v>18</v>
      </c>
      <c r="B10" s="75"/>
      <c r="C10" s="76"/>
      <c r="D10" s="77">
        <f>AD105</f>
        <v>24.964169381107492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47.508701227331009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95.673200219820473</v>
      </c>
      <c r="P11" s="78" t="s">
        <v>88</v>
      </c>
      <c r="S11" s="111" t="s">
        <v>30</v>
      </c>
      <c r="T11" s="116"/>
      <c r="U11" s="116"/>
      <c r="V11" s="116">
        <v>84045</v>
      </c>
      <c r="W11" s="116">
        <v>80166</v>
      </c>
      <c r="X11" s="116">
        <v>79465</v>
      </c>
      <c r="Y11" s="116">
        <v>82957</v>
      </c>
      <c r="Z11" s="116">
        <v>78528</v>
      </c>
    </row>
    <row r="12" spans="1:32" ht="28.5" customHeight="1" x14ac:dyDescent="0.25">
      <c r="A12" s="32" t="s">
        <v>20</v>
      </c>
      <c r="B12" s="76"/>
      <c r="C12" s="76"/>
      <c r="D12" s="77">
        <f>AD108</f>
        <v>10.201954397394136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10.802344751786041</v>
      </c>
      <c r="P12" s="78" t="s">
        <v>88</v>
      </c>
      <c r="S12" s="111" t="s">
        <v>31</v>
      </c>
      <c r="T12" s="116"/>
      <c r="U12" s="116"/>
      <c r="V12" s="116">
        <v>5828</v>
      </c>
      <c r="W12" s="116">
        <v>5568</v>
      </c>
      <c r="X12" s="116">
        <v>5502</v>
      </c>
      <c r="Y12" s="116">
        <v>5628</v>
      </c>
      <c r="Z12" s="116">
        <v>5902</v>
      </c>
    </row>
    <row r="13" spans="1:32" ht="15" customHeight="1" x14ac:dyDescent="0.25">
      <c r="A13" s="32" t="s">
        <v>21</v>
      </c>
      <c r="B13" s="76"/>
      <c r="C13" s="76"/>
      <c r="D13" s="77">
        <f>AD109</f>
        <v>12.842167604382587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39.3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24.650281314776429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21.800531184174375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47.539236008291383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78.199468815825625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1729</v>
      </c>
      <c r="Z15" s="116">
        <v>1442</v>
      </c>
      <c r="AB15" s="121">
        <f t="shared" ref="AB15:AB34" si="2">IF(Z15="np",0,Z15/$Z$34)</f>
        <v>1.7079844125694386E-2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859</v>
      </c>
      <c r="Z16" s="116">
        <v>917</v>
      </c>
      <c r="AB16" s="121">
        <f t="shared" si="2"/>
        <v>1.0861454274106624E-2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2384</v>
      </c>
      <c r="Z17" s="116">
        <v>2232</v>
      </c>
      <c r="AB17" s="121">
        <f t="shared" si="2"/>
        <v>2.6437040283321687E-2</v>
      </c>
    </row>
    <row r="18" spans="1:28" x14ac:dyDescent="0.25">
      <c r="A18" s="67" t="str">
        <f>$S$1&amp;" ("&amp;$V$2&amp;" to "&amp;$Z$2&amp;")"</f>
        <v>Darwin (2014-15 to 2018-19)</v>
      </c>
      <c r="B18" s="67"/>
      <c r="C18" s="67"/>
      <c r="D18" s="67"/>
      <c r="E18" s="67"/>
      <c r="F18" s="67"/>
      <c r="G18" s="67" t="str">
        <f>$S$1&amp;" ("&amp;$V$2&amp;" to "&amp;$Z$2&amp;")"</f>
        <v>Darwin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823</v>
      </c>
      <c r="Z18" s="116">
        <v>805</v>
      </c>
      <c r="AB18" s="121">
        <f t="shared" si="2"/>
        <v>9.5348644391012351E-3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8046</v>
      </c>
      <c r="Z19" s="116">
        <v>6530</v>
      </c>
      <c r="AB19" s="121">
        <f t="shared" si="2"/>
        <v>7.7344925201653494E-2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1884</v>
      </c>
      <c r="Z20" s="116">
        <v>1737</v>
      </c>
      <c r="AB20" s="121">
        <f t="shared" si="2"/>
        <v>2.0573986994681798E-2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6710</v>
      </c>
      <c r="Z21" s="116">
        <v>6303</v>
      </c>
      <c r="AB21" s="121">
        <f t="shared" si="2"/>
        <v>7.4656211875347933E-2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9278</v>
      </c>
      <c r="Z22" s="116">
        <v>8980</v>
      </c>
      <c r="AB22" s="121">
        <f t="shared" si="2"/>
        <v>0.10636407784239639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2957</v>
      </c>
      <c r="Z23" s="116">
        <v>3232</v>
      </c>
      <c r="AB23" s="121">
        <f t="shared" si="2"/>
        <v>3.8281592381584087E-2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684</v>
      </c>
      <c r="Z24" s="116">
        <v>683</v>
      </c>
      <c r="AB24" s="121">
        <f t="shared" si="2"/>
        <v>8.0898290831132227E-3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1640</v>
      </c>
      <c r="Z25" s="116">
        <v>1460</v>
      </c>
      <c r="AB25" s="121">
        <f t="shared" si="2"/>
        <v>1.7293046063463109E-2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1699</v>
      </c>
      <c r="Z26" s="116">
        <v>1593</v>
      </c>
      <c r="AB26" s="121">
        <f t="shared" si="2"/>
        <v>1.886837149253201E-2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5444</v>
      </c>
      <c r="Z27" s="116">
        <v>5159</v>
      </c>
      <c r="AB27" s="121">
        <f t="shared" si="2"/>
        <v>6.1106044274935746E-2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7741</v>
      </c>
      <c r="Z28" s="116">
        <v>7656</v>
      </c>
      <c r="AB28" s="121">
        <f t="shared" si="2"/>
        <v>9.0681890864296968E-2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9461</v>
      </c>
      <c r="Z29" s="116">
        <v>9442</v>
      </c>
      <c r="AB29" s="121">
        <f t="shared" si="2"/>
        <v>0.11183626091179362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7772</v>
      </c>
      <c r="Z30" s="116">
        <v>7240</v>
      </c>
      <c r="AB30" s="121">
        <f t="shared" si="2"/>
        <v>8.5754557191419806E-2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6940</v>
      </c>
      <c r="Z31" s="116">
        <v>10745</v>
      </c>
      <c r="AB31" s="121">
        <f t="shared" si="2"/>
        <v>0.12726971229582953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3631</v>
      </c>
      <c r="Z32" s="116">
        <v>3508</v>
      </c>
      <c r="AB32" s="121">
        <f t="shared" si="2"/>
        <v>4.1550688760704516E-2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2866</v>
      </c>
      <c r="Z33" s="116">
        <v>2902</v>
      </c>
      <c r="AB33" s="121">
        <f t="shared" si="2"/>
        <v>3.4372890189157498E-2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88583</v>
      </c>
      <c r="Z34" s="124">
        <v>84427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42693</v>
      </c>
      <c r="AB37" s="136">
        <f>Z37/Z40*100</f>
        <v>78.199468815825625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11902</v>
      </c>
      <c r="AB38" s="136">
        <f>Z38/Z40*100</f>
        <v>21.800531184174375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54595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61</v>
      </c>
      <c r="X44" s="116">
        <v>61</v>
      </c>
      <c r="Y44" s="116">
        <v>65</v>
      </c>
      <c r="Z44" s="116">
        <v>80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667</v>
      </c>
      <c r="X45" s="116">
        <v>651</v>
      </c>
      <c r="Y45" s="116">
        <v>670</v>
      </c>
      <c r="Z45" s="116">
        <v>628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2215</v>
      </c>
      <c r="X46" s="116">
        <v>2129</v>
      </c>
      <c r="Y46" s="116">
        <v>2228</v>
      </c>
      <c r="Z46" s="116">
        <v>1882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4967</v>
      </c>
      <c r="X47" s="116">
        <v>4452</v>
      </c>
      <c r="Y47" s="116">
        <v>4559</v>
      </c>
      <c r="Z47" s="116">
        <v>4176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8580</v>
      </c>
      <c r="X48" s="116">
        <v>7785</v>
      </c>
      <c r="Y48" s="116">
        <v>7922</v>
      </c>
      <c r="Z48" s="116">
        <v>7396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Darwin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6966</v>
      </c>
      <c r="X49" s="116">
        <v>6904</v>
      </c>
      <c r="Y49" s="116">
        <v>7013</v>
      </c>
      <c r="Z49" s="116">
        <v>6715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5029</v>
      </c>
      <c r="X50" s="116">
        <v>5051</v>
      </c>
      <c r="Y50" s="116">
        <v>5376</v>
      </c>
      <c r="Z50" s="116">
        <v>5247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4124</v>
      </c>
      <c r="X51" s="116">
        <v>4293</v>
      </c>
      <c r="Y51" s="116">
        <v>4410</v>
      </c>
      <c r="Z51" s="116">
        <v>4352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3782</v>
      </c>
      <c r="X52" s="116">
        <v>3779</v>
      </c>
      <c r="Y52" s="116">
        <v>4158</v>
      </c>
      <c r="Z52" s="116">
        <v>3732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3289</v>
      </c>
      <c r="X53" s="116">
        <v>3363</v>
      </c>
      <c r="Y53" s="116">
        <v>3444</v>
      </c>
      <c r="Z53" s="116">
        <v>3205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2752</v>
      </c>
      <c r="X54" s="116">
        <v>2924</v>
      </c>
      <c r="Y54" s="116">
        <v>3090</v>
      </c>
      <c r="Z54" s="116">
        <v>2825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1984</v>
      </c>
      <c r="X55" s="116">
        <v>2013</v>
      </c>
      <c r="Y55" s="116">
        <v>2100</v>
      </c>
      <c r="Z55" s="116">
        <v>1944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1083</v>
      </c>
      <c r="X56" s="116">
        <v>1047</v>
      </c>
      <c r="Y56" s="116">
        <v>1159</v>
      </c>
      <c r="Z56" s="116">
        <v>1140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360</v>
      </c>
      <c r="X57" s="116">
        <v>421</v>
      </c>
      <c r="Y57" s="116">
        <v>479</v>
      </c>
      <c r="Z57" s="116">
        <v>461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90</v>
      </c>
      <c r="X58" s="116">
        <v>95</v>
      </c>
      <c r="Y58" s="116">
        <v>120</v>
      </c>
      <c r="Z58" s="116">
        <v>143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27</v>
      </c>
      <c r="X59" s="116">
        <v>32</v>
      </c>
      <c r="Y59" s="116">
        <v>35</v>
      </c>
      <c r="Z59" s="116">
        <v>40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17</v>
      </c>
      <c r="X60" s="116">
        <v>13</v>
      </c>
      <c r="Y60" s="116">
        <v>21</v>
      </c>
      <c r="Z60" s="116">
        <v>16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45987</v>
      </c>
      <c r="X61" s="116">
        <v>45015</v>
      </c>
      <c r="Y61" s="116">
        <v>46937</v>
      </c>
      <c r="Z61" s="116">
        <v>43991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79</v>
      </c>
      <c r="X63" s="116">
        <v>71</v>
      </c>
      <c r="Y63" s="116">
        <v>79</v>
      </c>
      <c r="Z63" s="116">
        <v>67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Darwin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801</v>
      </c>
      <c r="X64" s="116">
        <v>774</v>
      </c>
      <c r="Y64" s="116">
        <v>843</v>
      </c>
      <c r="Z64" s="116">
        <v>809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2136</v>
      </c>
      <c r="X65" s="116">
        <v>2007</v>
      </c>
      <c r="Y65" s="116">
        <v>2191</v>
      </c>
      <c r="Z65" s="116">
        <v>1984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4430</v>
      </c>
      <c r="X66" s="116">
        <v>4424</v>
      </c>
      <c r="Y66" s="116">
        <v>4364</v>
      </c>
      <c r="Z66" s="116">
        <v>4071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7537</v>
      </c>
      <c r="X67" s="116">
        <v>7379</v>
      </c>
      <c r="Y67" s="116">
        <v>7303</v>
      </c>
      <c r="Z67" s="116">
        <v>7225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5707</v>
      </c>
      <c r="X68" s="116">
        <v>5825</v>
      </c>
      <c r="Y68" s="116">
        <v>6148</v>
      </c>
      <c r="Z68" s="116">
        <v>6243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4110</v>
      </c>
      <c r="X69" s="116">
        <v>4233</v>
      </c>
      <c r="Y69" s="116">
        <v>4435</v>
      </c>
      <c r="Z69" s="116">
        <v>4435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3541</v>
      </c>
      <c r="X70" s="116">
        <v>3491</v>
      </c>
      <c r="Y70" s="116">
        <v>3966</v>
      </c>
      <c r="Z70" s="116">
        <v>3662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3364</v>
      </c>
      <c r="X71" s="116">
        <v>3399</v>
      </c>
      <c r="Y71" s="116">
        <v>3588</v>
      </c>
      <c r="Z71" s="116">
        <v>3347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3067</v>
      </c>
      <c r="X72" s="116">
        <v>3080</v>
      </c>
      <c r="Y72" s="116">
        <v>3008</v>
      </c>
      <c r="Z72" s="116">
        <v>2970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2421</v>
      </c>
      <c r="X73" s="116">
        <v>2495</v>
      </c>
      <c r="Y73" s="116">
        <v>2678</v>
      </c>
      <c r="Z73" s="116">
        <v>2572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1522</v>
      </c>
      <c r="X74" s="116">
        <v>1633</v>
      </c>
      <c r="Y74" s="116">
        <v>1713</v>
      </c>
      <c r="Z74" s="116">
        <v>1733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726</v>
      </c>
      <c r="X75" s="116">
        <v>777</v>
      </c>
      <c r="Y75" s="116">
        <v>837</v>
      </c>
      <c r="Z75" s="116">
        <v>914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212</v>
      </c>
      <c r="X76" s="116">
        <v>271</v>
      </c>
      <c r="Y76" s="116">
        <v>333</v>
      </c>
      <c r="Z76" s="116">
        <v>311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59</v>
      </c>
      <c r="X77" s="116">
        <v>59</v>
      </c>
      <c r="Y77" s="116">
        <v>57</v>
      </c>
      <c r="Z77" s="116">
        <v>57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11</v>
      </c>
      <c r="X78" s="116">
        <v>15</v>
      </c>
      <c r="Y78" s="116">
        <v>19</v>
      </c>
      <c r="Z78" s="116">
        <v>15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14</v>
      </c>
      <c r="X79" s="116">
        <v>19</v>
      </c>
      <c r="Y79" s="116">
        <v>30</v>
      </c>
      <c r="Z79" s="116">
        <v>20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39747</v>
      </c>
      <c r="X80" s="116">
        <v>39952</v>
      </c>
      <c r="Y80" s="116">
        <v>41644</v>
      </c>
      <c r="Z80" s="116">
        <v>40441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Darwin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3562</v>
      </c>
      <c r="X83" s="116">
        <v>3659</v>
      </c>
      <c r="Y83" s="116">
        <v>3868</v>
      </c>
      <c r="Z83" s="116">
        <v>3575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4229</v>
      </c>
      <c r="X84" s="116">
        <v>4360</v>
      </c>
      <c r="Y84" s="116">
        <v>4627</v>
      </c>
      <c r="Z84" s="116">
        <v>4424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84,425</v>
      </c>
      <c r="D85" s="100">
        <f t="shared" ref="D85:D90" si="4">AD4</f>
        <v>-4.6939028933316806E-2</v>
      </c>
      <c r="E85" s="101">
        <f t="shared" ref="E85:E90" si="5">AD4</f>
        <v>-4.6939028933316806E-2</v>
      </c>
      <c r="F85" s="100">
        <f t="shared" ref="F85:F90" si="6">AF4</f>
        <v>-6.0587515299877603E-2</v>
      </c>
      <c r="G85" s="101">
        <f t="shared" ref="G85:G90" si="7">AF4</f>
        <v>-6.0587515299877603E-2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5669</v>
      </c>
      <c r="X85" s="116">
        <v>5515</v>
      </c>
      <c r="Y85" s="116">
        <v>5466</v>
      </c>
      <c r="Z85" s="116">
        <v>5075</v>
      </c>
    </row>
    <row r="86" spans="1:30" ht="15" customHeight="1" x14ac:dyDescent="0.25">
      <c r="A86" s="102" t="s">
        <v>4</v>
      </c>
      <c r="B86" s="51"/>
      <c r="C86" s="62" t="str">
        <f t="shared" si="3"/>
        <v>43,987</v>
      </c>
      <c r="D86" s="100">
        <f t="shared" si="4"/>
        <v>-6.2850203464217991E-2</v>
      </c>
      <c r="E86" s="101">
        <f t="shared" si="5"/>
        <v>-6.2850203464217991E-2</v>
      </c>
      <c r="F86" s="100">
        <f t="shared" si="6"/>
        <v>-9.6163724905993786E-2</v>
      </c>
      <c r="G86" s="101">
        <f t="shared" si="7"/>
        <v>-9.6163724905993786E-2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2739</v>
      </c>
      <c r="X86" s="116">
        <v>2881</v>
      </c>
      <c r="Y86" s="116">
        <v>3279</v>
      </c>
      <c r="Z86" s="116">
        <v>3152</v>
      </c>
    </row>
    <row r="87" spans="1:30" ht="15" customHeight="1" x14ac:dyDescent="0.25">
      <c r="A87" s="102" t="s">
        <v>5</v>
      </c>
      <c r="B87" s="51"/>
      <c r="C87" s="62" t="str">
        <f t="shared" si="3"/>
        <v>40,439</v>
      </c>
      <c r="D87" s="100">
        <f t="shared" si="4"/>
        <v>-2.8935741043127461E-2</v>
      </c>
      <c r="E87" s="101">
        <f t="shared" si="5"/>
        <v>-2.8935741043127461E-2</v>
      </c>
      <c r="F87" s="100">
        <f t="shared" si="6"/>
        <v>-1.8542339150061871E-2</v>
      </c>
      <c r="G87" s="101">
        <f t="shared" si="7"/>
        <v>-1.8542339150061871E-2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1493</v>
      </c>
      <c r="X87" s="116">
        <v>1555</v>
      </c>
      <c r="Y87" s="116">
        <v>1682</v>
      </c>
      <c r="Z87" s="116">
        <v>1644</v>
      </c>
    </row>
    <row r="88" spans="1:30" ht="15" customHeight="1" x14ac:dyDescent="0.25">
      <c r="A88" s="51" t="s">
        <v>6</v>
      </c>
      <c r="B88" s="51"/>
      <c r="C88" s="62" t="str">
        <f t="shared" si="3"/>
        <v>54,590</v>
      </c>
      <c r="D88" s="100">
        <f t="shared" si="4"/>
        <v>-5.7818432861580948E-2</v>
      </c>
      <c r="E88" s="101">
        <f t="shared" si="5"/>
        <v>-5.7818432861580948E-2</v>
      </c>
      <c r="F88" s="100">
        <f t="shared" si="6"/>
        <v>-3.0682907773713519E-2</v>
      </c>
      <c r="G88" s="101">
        <f t="shared" si="7"/>
        <v>-3.0682907773713519E-2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1123</v>
      </c>
      <c r="X88" s="116">
        <v>1129</v>
      </c>
      <c r="Y88" s="116">
        <v>1206</v>
      </c>
      <c r="Z88" s="116">
        <v>1243</v>
      </c>
    </row>
    <row r="89" spans="1:30" ht="15" customHeight="1" x14ac:dyDescent="0.25">
      <c r="A89" s="51" t="s">
        <v>102</v>
      </c>
      <c r="B89" s="51"/>
      <c r="C89" s="62" t="str">
        <f t="shared" si="3"/>
        <v>$49,667</v>
      </c>
      <c r="D89" s="100">
        <f t="shared" si="4"/>
        <v>7.8390462057502663E-3</v>
      </c>
      <c r="E89" s="101">
        <f t="shared" si="5"/>
        <v>7.8390462057502663E-3</v>
      </c>
      <c r="F89" s="100">
        <f t="shared" si="6"/>
        <v>4.6252335641413955E-2</v>
      </c>
      <c r="G89" s="101">
        <f t="shared" si="7"/>
        <v>4.6252335641413955E-2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1911</v>
      </c>
      <c r="X89" s="116">
        <v>1909</v>
      </c>
      <c r="Y89" s="116">
        <v>1920</v>
      </c>
      <c r="Z89" s="116">
        <v>1857</v>
      </c>
    </row>
    <row r="90" spans="1:30" ht="15" customHeight="1" x14ac:dyDescent="0.25">
      <c r="A90" s="51" t="s">
        <v>7</v>
      </c>
      <c r="B90" s="51"/>
      <c r="C90" s="62" t="str">
        <f t="shared" si="3"/>
        <v>$3,853.9 mil</v>
      </c>
      <c r="D90" s="100">
        <f t="shared" si="4"/>
        <v>-6.3378323544038162E-2</v>
      </c>
      <c r="E90" s="101">
        <f t="shared" si="5"/>
        <v>-6.3378323544038162E-2</v>
      </c>
      <c r="F90" s="100">
        <f t="shared" si="6"/>
        <v>3.418600597140764E-2</v>
      </c>
      <c r="G90" s="101">
        <f t="shared" si="7"/>
        <v>3.418600597140764E-2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3426</v>
      </c>
      <c r="X90" s="116">
        <v>3205</v>
      </c>
      <c r="Y90" s="116">
        <v>3373</v>
      </c>
      <c r="Z90" s="116">
        <v>2998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29982</v>
      </c>
      <c r="X91" s="116">
        <v>29596</v>
      </c>
      <c r="Y91" s="116">
        <v>30963</v>
      </c>
      <c r="Z91" s="116">
        <v>28656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2468</v>
      </c>
      <c r="X93" s="116">
        <v>2581</v>
      </c>
      <c r="Y93" s="116">
        <v>2753</v>
      </c>
      <c r="Z93" s="116">
        <v>2648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5637</v>
      </c>
      <c r="X94" s="116">
        <v>5766</v>
      </c>
      <c r="Y94" s="116">
        <v>6132</v>
      </c>
      <c r="Z94" s="116">
        <v>6209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825</v>
      </c>
      <c r="X95" s="116">
        <v>827</v>
      </c>
      <c r="Y95" s="116">
        <v>846</v>
      </c>
      <c r="Z95" s="116">
        <v>835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3511</v>
      </c>
      <c r="X96" s="116">
        <v>3728</v>
      </c>
      <c r="Y96" s="116">
        <v>4217</v>
      </c>
      <c r="Z96" s="116">
        <v>4056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4730</v>
      </c>
      <c r="X97" s="116">
        <v>4947</v>
      </c>
      <c r="Y97" s="116">
        <v>5015</v>
      </c>
      <c r="Z97" s="116">
        <v>4893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1867</v>
      </c>
      <c r="X98" s="116">
        <v>1854</v>
      </c>
      <c r="Y98" s="116">
        <v>1976</v>
      </c>
      <c r="Z98" s="116">
        <v>1862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179</v>
      </c>
      <c r="X99" s="116">
        <v>184</v>
      </c>
      <c r="Y99" s="116">
        <v>213</v>
      </c>
      <c r="Z99" s="116">
        <v>192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1900</v>
      </c>
      <c r="X100" s="116">
        <v>1802</v>
      </c>
      <c r="Y100" s="116">
        <v>1814</v>
      </c>
      <c r="Z100" s="116">
        <v>1831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25345</v>
      </c>
      <c r="X101" s="116">
        <v>25495</v>
      </c>
      <c r="Y101" s="116">
        <v>26976</v>
      </c>
      <c r="Z101" s="116">
        <v>25932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60290</v>
      </c>
      <c r="X104" s="116">
        <v>60170</v>
      </c>
      <c r="Y104" s="116">
        <v>62626</v>
      </c>
      <c r="Z104" s="116">
        <v>59322</v>
      </c>
      <c r="AB104" s="113" t="str">
        <f>TEXT(Z104,"###,###")</f>
        <v>59,322</v>
      </c>
      <c r="AD104" s="134">
        <f>Z104/($Z$4)*100</f>
        <v>70.265916493929524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20443</v>
      </c>
      <c r="X105" s="116">
        <v>17709</v>
      </c>
      <c r="Y105" s="116">
        <v>18190</v>
      </c>
      <c r="Z105" s="116">
        <v>21076</v>
      </c>
      <c r="AB105" s="113" t="str">
        <f>TEXT(Z105,"###,###")</f>
        <v>21,076</v>
      </c>
      <c r="AD105" s="134">
        <f>Z105/($Z$4)*100</f>
        <v>24.964169381107492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80733</v>
      </c>
      <c r="X106" s="124">
        <v>77879</v>
      </c>
      <c r="Y106" s="124">
        <v>80816</v>
      </c>
      <c r="Z106" s="124">
        <v>80398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8358</v>
      </c>
      <c r="X108" s="116">
        <v>8581</v>
      </c>
      <c r="Y108" s="116">
        <v>9944</v>
      </c>
      <c r="Z108" s="116">
        <v>8613</v>
      </c>
      <c r="AB108" s="113" t="str">
        <f>TEXT(Z108,"###,###")</f>
        <v>8,613</v>
      </c>
      <c r="AD108" s="134">
        <f>Z108/($Z$4)*100</f>
        <v>10.201954397394136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11235</v>
      </c>
      <c r="X109" s="116">
        <v>11181</v>
      </c>
      <c r="Y109" s="116">
        <v>11293</v>
      </c>
      <c r="Z109" s="116">
        <v>10842</v>
      </c>
      <c r="AB109" s="113" t="str">
        <f>TEXT(Z109,"###,###")</f>
        <v>10,842</v>
      </c>
      <c r="AD109" s="134">
        <f>Z109/($Z$4)*100</f>
        <v>12.842167604382587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22370</v>
      </c>
      <c r="X110" s="116">
        <v>21809</v>
      </c>
      <c r="Y110" s="116">
        <v>23208</v>
      </c>
      <c r="Z110" s="116">
        <v>20811</v>
      </c>
      <c r="AB110" s="113" t="str">
        <f>TEXT(Z110,"###,###")</f>
        <v>20,811</v>
      </c>
      <c r="AD110" s="134">
        <f>Z110/($Z$4)*100</f>
        <v>24.650281314776429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38770</v>
      </c>
      <c r="X111" s="116">
        <v>36308</v>
      </c>
      <c r="Y111" s="116">
        <v>36371</v>
      </c>
      <c r="Z111" s="116">
        <v>40135</v>
      </c>
      <c r="AB111" s="113" t="str">
        <f>TEXT(Z111,"###,###")</f>
        <v>40,135</v>
      </c>
      <c r="AD111" s="134">
        <f>Z111/($Z$4)*100</f>
        <v>47.539236008291383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85735</v>
      </c>
      <c r="X112" s="116">
        <v>84967</v>
      </c>
      <c r="Y112" s="116">
        <v>88583</v>
      </c>
      <c r="Z112" s="116">
        <v>84427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37.24</v>
      </c>
      <c r="W118" s="135">
        <v>38.56</v>
      </c>
      <c r="X118" s="135">
        <v>38.909999999999997</v>
      </c>
      <c r="Y118" s="135">
        <v>39.18</v>
      </c>
      <c r="Z118" s="135">
        <v>39.28</v>
      </c>
      <c r="AB118" s="113" t="str">
        <f>TEXT(Z118,"##.0")</f>
        <v>39.3</v>
      </c>
    </row>
    <row r="120" spans="19:32" x14ac:dyDescent="0.25">
      <c r="S120" s="105" t="s">
        <v>104</v>
      </c>
      <c r="T120" s="116"/>
      <c r="U120" s="116"/>
      <c r="V120" s="116">
        <v>50493</v>
      </c>
      <c r="W120" s="116">
        <v>49759</v>
      </c>
      <c r="X120" s="116">
        <v>49589</v>
      </c>
      <c r="Y120" s="116">
        <v>52314</v>
      </c>
      <c r="Z120" s="116">
        <v>48689</v>
      </c>
      <c r="AB120" s="113" t="str">
        <f>TEXT(Z120,"###,###")</f>
        <v>48,689</v>
      </c>
    </row>
    <row r="121" spans="19:32" x14ac:dyDescent="0.25">
      <c r="S121" s="105" t="s">
        <v>105</v>
      </c>
      <c r="T121" s="116"/>
      <c r="U121" s="116"/>
      <c r="V121" s="116">
        <v>2455</v>
      </c>
      <c r="W121" s="116">
        <v>2398</v>
      </c>
      <c r="X121" s="116">
        <v>2358</v>
      </c>
      <c r="Y121" s="116">
        <v>2393</v>
      </c>
      <c r="Z121" s="116">
        <v>2358</v>
      </c>
      <c r="AB121" s="113" t="str">
        <f>TEXT(Z121,"###,###")</f>
        <v>2,358</v>
      </c>
    </row>
    <row r="122" spans="19:32" x14ac:dyDescent="0.25">
      <c r="S122" s="105" t="s">
        <v>106</v>
      </c>
      <c r="T122" s="116"/>
      <c r="U122" s="116"/>
      <c r="V122" s="116">
        <v>3368</v>
      </c>
      <c r="W122" s="116">
        <v>3173</v>
      </c>
      <c r="X122" s="116">
        <v>3144</v>
      </c>
      <c r="Y122" s="116">
        <v>3235</v>
      </c>
      <c r="Z122" s="116">
        <v>3539</v>
      </c>
      <c r="AB122" s="113" t="str">
        <f>TEXT(Z122,"###,###")</f>
        <v>3,539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53861</v>
      </c>
      <c r="W124" s="116">
        <v>52932</v>
      </c>
      <c r="X124" s="116">
        <v>52733</v>
      </c>
      <c r="Y124" s="116">
        <v>55549</v>
      </c>
      <c r="Z124" s="116">
        <v>52228</v>
      </c>
      <c r="AB124" s="113" t="str">
        <f>TEXT(Z124,"###,###")</f>
        <v>52,228</v>
      </c>
      <c r="AD124" s="131">
        <f>Z124/$Z$7*100</f>
        <v>95.673200219820473</v>
      </c>
    </row>
    <row r="125" spans="19:32" x14ac:dyDescent="0.25">
      <c r="S125" s="105" t="s">
        <v>108</v>
      </c>
      <c r="T125" s="116"/>
      <c r="U125" s="116"/>
      <c r="V125" s="116">
        <v>5823</v>
      </c>
      <c r="W125" s="116">
        <v>5571</v>
      </c>
      <c r="X125" s="116">
        <v>5502</v>
      </c>
      <c r="Y125" s="116">
        <v>5628</v>
      </c>
      <c r="Z125" s="116">
        <v>5897</v>
      </c>
      <c r="AB125" s="113" t="str">
        <f>TEXT(Z125,"###,###")</f>
        <v>5,897</v>
      </c>
      <c r="AD125" s="131">
        <f>Z125/$Z$7*100</f>
        <v>10.802344751786041</v>
      </c>
    </row>
    <row r="127" spans="19:32" x14ac:dyDescent="0.25">
      <c r="S127" s="105" t="s">
        <v>109</v>
      </c>
      <c r="T127" s="116"/>
      <c r="U127" s="116"/>
      <c r="V127" s="116">
        <v>30855</v>
      </c>
      <c r="W127" s="116">
        <v>29982</v>
      </c>
      <c r="X127" s="116">
        <v>29596</v>
      </c>
      <c r="Y127" s="116">
        <v>30963</v>
      </c>
      <c r="Z127" s="116">
        <v>28660</v>
      </c>
      <c r="AB127" s="113" t="str">
        <f>TEXT(Z127,"###,###")</f>
        <v>28,660</v>
      </c>
      <c r="AD127" s="131">
        <f>Z127/$Z$7*100</f>
        <v>52.500457959333211</v>
      </c>
    </row>
    <row r="128" spans="19:32" x14ac:dyDescent="0.25">
      <c r="S128" s="105" t="s">
        <v>110</v>
      </c>
      <c r="T128" s="116"/>
      <c r="U128" s="116"/>
      <c r="V128" s="116">
        <v>25463</v>
      </c>
      <c r="W128" s="116">
        <v>25345</v>
      </c>
      <c r="X128" s="116">
        <v>25495</v>
      </c>
      <c r="Y128" s="116">
        <v>26976</v>
      </c>
      <c r="Z128" s="116">
        <v>25935</v>
      </c>
      <c r="AB128" s="113" t="str">
        <f>TEXT(Z128,"###,###")</f>
        <v>25,935</v>
      </c>
      <c r="AD128" s="131">
        <f>Z128/$Z$7*100</f>
        <v>47.508701227331009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B59F7B5-FAAF-4269-9BE5-08940DDF44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7460C454-48E6-4D06-8885-CB3E66E62B1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62A279DE-32C4-406D-9A94-1A1FD4C022B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26F95957-4944-4EDA-B19C-63EDEC1280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FCFC-3E00-4253-B692-FEEDE3C03AD9}">
  <sheetPr codeName="Sheet71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East Arnhem</v>
      </c>
      <c r="T1" s="103"/>
      <c r="U1" s="103"/>
      <c r="V1" s="103"/>
      <c r="W1" s="103"/>
      <c r="X1" s="103"/>
      <c r="Y1" s="104" t="str">
        <f>Y3</f>
        <v>13.7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117</v>
      </c>
      <c r="Y3" s="109" t="s">
        <v>148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13.7 East Arnhem,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1018</v>
      </c>
      <c r="W4" s="112">
        <v>913</v>
      </c>
      <c r="X4" s="112">
        <v>905</v>
      </c>
      <c r="Y4" s="112">
        <v>960</v>
      </c>
      <c r="Z4" s="112">
        <v>1825</v>
      </c>
      <c r="AB4" s="113" t="str">
        <f>TEXT(Z4,"###,###")</f>
        <v>1,825</v>
      </c>
      <c r="AD4" s="114">
        <f>Z4/Y4-1</f>
        <v>0.90104166666666674</v>
      </c>
      <c r="AF4" s="114">
        <f>Z4/V4-1</f>
        <v>0.79273084479371314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512</v>
      </c>
      <c r="W5" s="112">
        <v>468</v>
      </c>
      <c r="X5" s="112">
        <v>480</v>
      </c>
      <c r="Y5" s="112">
        <v>511</v>
      </c>
      <c r="Z5" s="112">
        <v>917</v>
      </c>
      <c r="AB5" s="113" t="str">
        <f>TEXT(Z5,"###,###")</f>
        <v>917</v>
      </c>
      <c r="AD5" s="114">
        <f t="shared" ref="AD5:AD9" si="0">Z5/Y5-1</f>
        <v>0.79452054794520555</v>
      </c>
      <c r="AF5" s="114">
        <f t="shared" ref="AF5:AF9" si="1">Z5/V5-1</f>
        <v>0.791015625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510</v>
      </c>
      <c r="W6" s="112">
        <v>442</v>
      </c>
      <c r="X6" s="112">
        <v>425</v>
      </c>
      <c r="Y6" s="112">
        <v>448</v>
      </c>
      <c r="Z6" s="112">
        <v>911</v>
      </c>
      <c r="AB6" s="113" t="str">
        <f>TEXT(Z6,"###,###")</f>
        <v>911</v>
      </c>
      <c r="AD6" s="114">
        <f t="shared" si="0"/>
        <v>1.0334821428571428</v>
      </c>
      <c r="AF6" s="114">
        <f t="shared" si="1"/>
        <v>0.78627450980392166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762</v>
      </c>
      <c r="W7" s="112">
        <v>705</v>
      </c>
      <c r="X7" s="112">
        <v>667</v>
      </c>
      <c r="Y7" s="112">
        <v>753</v>
      </c>
      <c r="Z7" s="112">
        <v>1401</v>
      </c>
      <c r="AB7" s="113" t="str">
        <f>TEXT(Z7,"###,###")</f>
        <v>1,401</v>
      </c>
      <c r="AD7" s="114">
        <f t="shared" si="0"/>
        <v>0.86055776892430269</v>
      </c>
      <c r="AF7" s="114">
        <f t="shared" si="1"/>
        <v>0.8385826771653544</v>
      </c>
    </row>
    <row r="8" spans="1:32" ht="17.25" customHeight="1" x14ac:dyDescent="0.25">
      <c r="A8" s="68" t="s">
        <v>13</v>
      </c>
      <c r="B8" s="69"/>
      <c r="C8" s="31"/>
      <c r="D8" s="70" t="str">
        <f>AB4</f>
        <v>1,825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1,401</v>
      </c>
      <c r="P8" s="71"/>
      <c r="S8" s="111" t="s">
        <v>87</v>
      </c>
      <c r="T8" s="112"/>
      <c r="U8" s="112"/>
      <c r="V8" s="112">
        <v>17621.39</v>
      </c>
      <c r="W8" s="112">
        <v>21025.94</v>
      </c>
      <c r="X8" s="112">
        <v>21893.919999999998</v>
      </c>
      <c r="Y8" s="112">
        <v>22995</v>
      </c>
      <c r="Z8" s="112">
        <v>21202.34</v>
      </c>
      <c r="AB8" s="113" t="str">
        <f>TEXT(Z8,"$###,###")</f>
        <v>$21,202</v>
      </c>
      <c r="AD8" s="114">
        <f t="shared" si="0"/>
        <v>-7.7958686671015465E-2</v>
      </c>
      <c r="AF8" s="114">
        <f t="shared" si="1"/>
        <v>0.20321609135261176</v>
      </c>
    </row>
    <row r="9" spans="1:32" x14ac:dyDescent="0.25">
      <c r="A9" s="32" t="s">
        <v>15</v>
      </c>
      <c r="B9" s="75"/>
      <c r="C9" s="76"/>
      <c r="D9" s="77">
        <f>AD104</f>
        <v>63.506849315068493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50.892219842969311</v>
      </c>
      <c r="P9" s="78" t="s">
        <v>88</v>
      </c>
      <c r="S9" s="111" t="s">
        <v>7</v>
      </c>
      <c r="T9" s="112"/>
      <c r="U9" s="112"/>
      <c r="V9" s="112">
        <v>23386298</v>
      </c>
      <c r="W9" s="112">
        <v>20761201</v>
      </c>
      <c r="X9" s="112">
        <v>21398845</v>
      </c>
      <c r="Y9" s="112">
        <v>28222840</v>
      </c>
      <c r="Z9" s="112">
        <v>48084388</v>
      </c>
      <c r="AB9" s="113" t="str">
        <f>TEXT(Z9/1000000,"$#,###.0")&amp;" mil"</f>
        <v>$48.1 mil</v>
      </c>
      <c r="AD9" s="114">
        <f t="shared" si="0"/>
        <v>0.70374023308781108</v>
      </c>
      <c r="AF9" s="114">
        <f t="shared" si="1"/>
        <v>1.0560923323563225</v>
      </c>
    </row>
    <row r="10" spans="1:32" x14ac:dyDescent="0.25">
      <c r="A10" s="32" t="s">
        <v>18</v>
      </c>
      <c r="B10" s="75"/>
      <c r="C10" s="76"/>
      <c r="D10" s="77">
        <f>AD105</f>
        <v>35.287671232876711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48.965024982155605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100.14275517487509</v>
      </c>
      <c r="P11" s="78" t="s">
        <v>88</v>
      </c>
      <c r="S11" s="111" t="s">
        <v>30</v>
      </c>
      <c r="T11" s="116"/>
      <c r="U11" s="116"/>
      <c r="V11" s="116">
        <v>1004</v>
      </c>
      <c r="W11" s="116">
        <v>904</v>
      </c>
      <c r="X11" s="116">
        <v>889</v>
      </c>
      <c r="Y11" s="116">
        <v>945</v>
      </c>
      <c r="Z11" s="116">
        <v>1804</v>
      </c>
    </row>
    <row r="12" spans="1:32" ht="28.5" customHeight="1" x14ac:dyDescent="0.25">
      <c r="A12" s="32" t="s">
        <v>20</v>
      </c>
      <c r="B12" s="76"/>
      <c r="C12" s="76"/>
      <c r="D12" s="77">
        <f>AD108</f>
        <v>2.8493150684931505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2.0699500356887937</v>
      </c>
      <c r="P12" s="78" t="s">
        <v>88</v>
      </c>
      <c r="S12" s="111" t="s">
        <v>31</v>
      </c>
      <c r="T12" s="116"/>
      <c r="U12" s="116"/>
      <c r="V12" s="116">
        <v>19</v>
      </c>
      <c r="W12" s="116">
        <v>6</v>
      </c>
      <c r="X12" s="116">
        <v>16</v>
      </c>
      <c r="Y12" s="116">
        <v>15</v>
      </c>
      <c r="Z12" s="116">
        <v>22</v>
      </c>
    </row>
    <row r="13" spans="1:32" ht="15" customHeight="1" x14ac:dyDescent="0.25">
      <c r="A13" s="32" t="s">
        <v>21</v>
      </c>
      <c r="B13" s="76"/>
      <c r="C13" s="76"/>
      <c r="D13" s="77">
        <f>AD109</f>
        <v>9.1506849315068486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39.4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32.054794520547944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17.057569296375267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54.410958904109584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82.942430703624737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0</v>
      </c>
      <c r="Z15" s="116">
        <v>7</v>
      </c>
      <c r="AB15" s="121">
        <f t="shared" ref="AB15:AB34" si="2">IF(Z15="np",0,Z15/$Z$34)</f>
        <v>3.8230475150191155E-3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30</v>
      </c>
      <c r="Z16" s="116">
        <v>39</v>
      </c>
      <c r="AB16" s="121">
        <f t="shared" si="2"/>
        <v>2.12998361551065E-2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8</v>
      </c>
      <c r="Z17" s="116">
        <v>4</v>
      </c>
      <c r="AB17" s="121">
        <f t="shared" si="2"/>
        <v>2.1845985800109228E-3</v>
      </c>
    </row>
    <row r="18" spans="1:28" x14ac:dyDescent="0.25">
      <c r="A18" s="67" t="str">
        <f>$S$1&amp;" ("&amp;$V$2&amp;" to "&amp;$Z$2&amp;")"</f>
        <v>East Arnhem (2014-15 to 2018-19)</v>
      </c>
      <c r="B18" s="67"/>
      <c r="C18" s="67"/>
      <c r="D18" s="67"/>
      <c r="E18" s="67"/>
      <c r="F18" s="67"/>
      <c r="G18" s="67" t="str">
        <f>$S$1&amp;" ("&amp;$V$2&amp;" to "&amp;$Z$2&amp;")"</f>
        <v>East Arnhem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2</v>
      </c>
      <c r="Z18" s="116">
        <v>0</v>
      </c>
      <c r="AB18" s="121">
        <f t="shared" si="2"/>
        <v>0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49</v>
      </c>
      <c r="Z19" s="116">
        <v>100</v>
      </c>
      <c r="AB19" s="121">
        <f t="shared" si="2"/>
        <v>5.4614964500273075E-2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0</v>
      </c>
      <c r="Z20" s="116">
        <v>0</v>
      </c>
      <c r="AB20" s="121">
        <f t="shared" si="2"/>
        <v>0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134</v>
      </c>
      <c r="Z21" s="116">
        <v>302</v>
      </c>
      <c r="AB21" s="121">
        <f t="shared" si="2"/>
        <v>0.16493719279082469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21</v>
      </c>
      <c r="Z22" s="116">
        <v>51</v>
      </c>
      <c r="AB22" s="121">
        <f t="shared" si="2"/>
        <v>2.7853631895139268E-2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43</v>
      </c>
      <c r="Z23" s="116">
        <v>44</v>
      </c>
      <c r="AB23" s="121">
        <f t="shared" si="2"/>
        <v>2.4030584380120151E-2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0</v>
      </c>
      <c r="Z24" s="116">
        <v>6</v>
      </c>
      <c r="AB24" s="121">
        <f t="shared" si="2"/>
        <v>3.2768978700163844E-3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12</v>
      </c>
      <c r="Z25" s="116">
        <v>30</v>
      </c>
      <c r="AB25" s="121">
        <f t="shared" si="2"/>
        <v>1.6384489350081924E-2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0</v>
      </c>
      <c r="Z26" s="116">
        <v>6</v>
      </c>
      <c r="AB26" s="121">
        <f t="shared" si="2"/>
        <v>3.2768978700163844E-3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11</v>
      </c>
      <c r="Z27" s="116">
        <v>22</v>
      </c>
      <c r="AB27" s="121">
        <f t="shared" si="2"/>
        <v>1.2015292190060076E-2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78</v>
      </c>
      <c r="Z28" s="116">
        <v>137</v>
      </c>
      <c r="AB28" s="121">
        <f t="shared" si="2"/>
        <v>7.4822501365374119E-2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113</v>
      </c>
      <c r="Z29" s="116">
        <v>250</v>
      </c>
      <c r="AB29" s="121">
        <f t="shared" si="2"/>
        <v>0.13653741125068269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152</v>
      </c>
      <c r="Z30" s="116">
        <v>318</v>
      </c>
      <c r="AB30" s="121">
        <f t="shared" si="2"/>
        <v>0.17367558711086839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116</v>
      </c>
      <c r="Z31" s="116">
        <v>299</v>
      </c>
      <c r="AB31" s="121">
        <f t="shared" si="2"/>
        <v>0.1632987438558165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8</v>
      </c>
      <c r="Z32" s="116">
        <v>15</v>
      </c>
      <c r="AB32" s="121">
        <f t="shared" si="2"/>
        <v>8.1922446750409619E-3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113</v>
      </c>
      <c r="Z33" s="116">
        <v>171</v>
      </c>
      <c r="AB33" s="121">
        <f t="shared" si="2"/>
        <v>9.3391589295466954E-2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956</v>
      </c>
      <c r="Z34" s="124">
        <v>1831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1167</v>
      </c>
      <c r="AB37" s="136">
        <f>Z37/Z40*100</f>
        <v>82.942430703624737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240</v>
      </c>
      <c r="AB38" s="136">
        <f>Z38/Z40*100</f>
        <v>17.057569296375267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1407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6</v>
      </c>
      <c r="X45" s="116">
        <v>0</v>
      </c>
      <c r="Y45" s="116">
        <v>0</v>
      </c>
      <c r="Z45" s="116">
        <v>9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14</v>
      </c>
      <c r="X46" s="116">
        <v>8</v>
      </c>
      <c r="Y46" s="116">
        <v>17</v>
      </c>
      <c r="Z46" s="116">
        <v>29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39</v>
      </c>
      <c r="X47" s="116">
        <v>40</v>
      </c>
      <c r="Y47" s="116">
        <v>44</v>
      </c>
      <c r="Z47" s="116">
        <v>85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67</v>
      </c>
      <c r="X48" s="116">
        <v>53</v>
      </c>
      <c r="Y48" s="116">
        <v>64</v>
      </c>
      <c r="Z48" s="116">
        <v>115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East Arnhem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55</v>
      </c>
      <c r="X49" s="116">
        <v>70</v>
      </c>
      <c r="Y49" s="116">
        <v>81</v>
      </c>
      <c r="Z49" s="116">
        <v>117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73</v>
      </c>
      <c r="X50" s="116">
        <v>80</v>
      </c>
      <c r="Y50" s="116">
        <v>57</v>
      </c>
      <c r="Z50" s="116">
        <v>124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57</v>
      </c>
      <c r="X51" s="116">
        <v>54</v>
      </c>
      <c r="Y51" s="116">
        <v>66</v>
      </c>
      <c r="Z51" s="116">
        <v>123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52</v>
      </c>
      <c r="X52" s="116">
        <v>53</v>
      </c>
      <c r="Y52" s="116">
        <v>40</v>
      </c>
      <c r="Z52" s="116">
        <v>97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39</v>
      </c>
      <c r="X53" s="116">
        <v>42</v>
      </c>
      <c r="Y53" s="116">
        <v>48</v>
      </c>
      <c r="Z53" s="116">
        <v>74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41</v>
      </c>
      <c r="X54" s="116">
        <v>49</v>
      </c>
      <c r="Y54" s="116">
        <v>36</v>
      </c>
      <c r="Z54" s="116">
        <v>74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15</v>
      </c>
      <c r="X55" s="116">
        <v>22</v>
      </c>
      <c r="Y55" s="116">
        <v>38</v>
      </c>
      <c r="Z55" s="116">
        <v>52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7</v>
      </c>
      <c r="X56" s="116">
        <v>10</v>
      </c>
      <c r="Y56" s="116">
        <v>7</v>
      </c>
      <c r="Z56" s="116">
        <v>19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0</v>
      </c>
      <c r="Y57" s="116">
        <v>0</v>
      </c>
      <c r="Z57" s="116">
        <v>6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472</v>
      </c>
      <c r="X61" s="116">
        <v>480</v>
      </c>
      <c r="Y61" s="116">
        <v>511</v>
      </c>
      <c r="Z61" s="116">
        <v>919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East Arnhem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0</v>
      </c>
      <c r="Y64" s="116">
        <v>6</v>
      </c>
      <c r="Z64" s="116">
        <v>3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13</v>
      </c>
      <c r="X65" s="116">
        <v>14</v>
      </c>
      <c r="Y65" s="116">
        <v>14</v>
      </c>
      <c r="Z65" s="116">
        <v>41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33</v>
      </c>
      <c r="X66" s="116">
        <v>24</v>
      </c>
      <c r="Y66" s="116">
        <v>24</v>
      </c>
      <c r="Z66" s="116">
        <v>95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45</v>
      </c>
      <c r="X67" s="116">
        <v>56</v>
      </c>
      <c r="Y67" s="116">
        <v>61</v>
      </c>
      <c r="Z67" s="116">
        <v>103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68</v>
      </c>
      <c r="X68" s="116">
        <v>79</v>
      </c>
      <c r="Y68" s="116">
        <v>78</v>
      </c>
      <c r="Z68" s="116">
        <v>117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67</v>
      </c>
      <c r="X69" s="116">
        <v>58</v>
      </c>
      <c r="Y69" s="116">
        <v>81</v>
      </c>
      <c r="Z69" s="116">
        <v>136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48</v>
      </c>
      <c r="X70" s="116">
        <v>45</v>
      </c>
      <c r="Y70" s="116">
        <v>44</v>
      </c>
      <c r="Z70" s="116">
        <v>115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49</v>
      </c>
      <c r="X71" s="116">
        <v>33</v>
      </c>
      <c r="Y71" s="116">
        <v>45</v>
      </c>
      <c r="Z71" s="116">
        <v>84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33</v>
      </c>
      <c r="X72" s="116">
        <v>51</v>
      </c>
      <c r="Y72" s="116">
        <v>32</v>
      </c>
      <c r="Z72" s="116">
        <v>71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38</v>
      </c>
      <c r="X73" s="116">
        <v>38</v>
      </c>
      <c r="Y73" s="116">
        <v>24</v>
      </c>
      <c r="Z73" s="116">
        <v>76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24</v>
      </c>
      <c r="X74" s="116">
        <v>18</v>
      </c>
      <c r="Y74" s="116">
        <v>24</v>
      </c>
      <c r="Z74" s="116">
        <v>45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9</v>
      </c>
      <c r="X75" s="116">
        <v>0</v>
      </c>
      <c r="Y75" s="116">
        <v>6</v>
      </c>
      <c r="Z75" s="116">
        <v>15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6</v>
      </c>
      <c r="X76" s="116">
        <v>3</v>
      </c>
      <c r="Y76" s="116">
        <v>0</v>
      </c>
      <c r="Z76" s="116">
        <v>0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436</v>
      </c>
      <c r="X80" s="116">
        <v>425</v>
      </c>
      <c r="Y80" s="116">
        <v>446</v>
      </c>
      <c r="Z80" s="116">
        <v>908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East Arnhem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10</v>
      </c>
      <c r="X83" s="116">
        <v>18</v>
      </c>
      <c r="Y83" s="116">
        <v>25</v>
      </c>
      <c r="Z83" s="116">
        <v>31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44</v>
      </c>
      <c r="X84" s="116">
        <v>50</v>
      </c>
      <c r="Y84" s="116">
        <v>73</v>
      </c>
      <c r="Z84" s="116">
        <v>106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1,825</v>
      </c>
      <c r="D85" s="100">
        <f t="shared" ref="D85:D90" si="4">AD4</f>
        <v>0.90104166666666674</v>
      </c>
      <c r="E85" s="101">
        <f t="shared" ref="E85:E90" si="5">AD4</f>
        <v>0.90104166666666674</v>
      </c>
      <c r="F85" s="100">
        <f t="shared" ref="F85:F90" si="6">AF4</f>
        <v>0.79273084479371314</v>
      </c>
      <c r="G85" s="101">
        <f t="shared" ref="G85:G90" si="7">AF4</f>
        <v>0.79273084479371314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24</v>
      </c>
      <c r="X85" s="116">
        <v>32</v>
      </c>
      <c r="Y85" s="116">
        <v>31</v>
      </c>
      <c r="Z85" s="116">
        <v>49</v>
      </c>
    </row>
    <row r="86" spans="1:30" ht="15" customHeight="1" x14ac:dyDescent="0.25">
      <c r="A86" s="102" t="s">
        <v>4</v>
      </c>
      <c r="B86" s="51"/>
      <c r="C86" s="62" t="str">
        <f t="shared" si="3"/>
        <v>917</v>
      </c>
      <c r="D86" s="100">
        <f t="shared" si="4"/>
        <v>0.79452054794520555</v>
      </c>
      <c r="E86" s="101">
        <f t="shared" si="5"/>
        <v>0.79452054794520555</v>
      </c>
      <c r="F86" s="100">
        <f t="shared" si="6"/>
        <v>0.791015625</v>
      </c>
      <c r="G86" s="101">
        <f t="shared" si="7"/>
        <v>0.791015625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88</v>
      </c>
      <c r="X86" s="116">
        <v>91</v>
      </c>
      <c r="Y86" s="116">
        <v>72</v>
      </c>
      <c r="Z86" s="116">
        <v>167</v>
      </c>
    </row>
    <row r="87" spans="1:30" ht="15" customHeight="1" x14ac:dyDescent="0.25">
      <c r="A87" s="102" t="s">
        <v>5</v>
      </c>
      <c r="B87" s="51"/>
      <c r="C87" s="62" t="str">
        <f t="shared" si="3"/>
        <v>911</v>
      </c>
      <c r="D87" s="100">
        <f t="shared" si="4"/>
        <v>1.0334821428571428</v>
      </c>
      <c r="E87" s="101">
        <f t="shared" si="5"/>
        <v>1.0334821428571428</v>
      </c>
      <c r="F87" s="100">
        <f t="shared" si="6"/>
        <v>0.78627450980392166</v>
      </c>
      <c r="G87" s="101">
        <f t="shared" si="7"/>
        <v>0.78627450980392166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8</v>
      </c>
      <c r="X87" s="116">
        <v>12</v>
      </c>
      <c r="Y87" s="116">
        <v>0</v>
      </c>
      <c r="Z87" s="116">
        <v>15</v>
      </c>
    </row>
    <row r="88" spans="1:30" ht="15" customHeight="1" x14ac:dyDescent="0.25">
      <c r="A88" s="51" t="s">
        <v>6</v>
      </c>
      <c r="B88" s="51"/>
      <c r="C88" s="62" t="str">
        <f t="shared" si="3"/>
        <v>1,401</v>
      </c>
      <c r="D88" s="100">
        <f t="shared" si="4"/>
        <v>0.86055776892430269</v>
      </c>
      <c r="E88" s="101">
        <f t="shared" si="5"/>
        <v>0.86055776892430269</v>
      </c>
      <c r="F88" s="100">
        <f t="shared" si="6"/>
        <v>0.8385826771653544</v>
      </c>
      <c r="G88" s="101">
        <f t="shared" si="7"/>
        <v>0.8385826771653544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10</v>
      </c>
      <c r="X88" s="116">
        <v>9</v>
      </c>
      <c r="Y88" s="116">
        <v>10</v>
      </c>
      <c r="Z88" s="116">
        <v>15</v>
      </c>
    </row>
    <row r="89" spans="1:30" ht="15" customHeight="1" x14ac:dyDescent="0.25">
      <c r="A89" s="51" t="s">
        <v>102</v>
      </c>
      <c r="B89" s="51"/>
      <c r="C89" s="62" t="str">
        <f t="shared" si="3"/>
        <v>$21,202</v>
      </c>
      <c r="D89" s="100">
        <f t="shared" si="4"/>
        <v>-7.7958686671015465E-2</v>
      </c>
      <c r="E89" s="101">
        <f t="shared" si="5"/>
        <v>-7.7958686671015465E-2</v>
      </c>
      <c r="F89" s="100">
        <f t="shared" si="6"/>
        <v>0.20321609135261176</v>
      </c>
      <c r="G89" s="101">
        <f t="shared" si="7"/>
        <v>0.20321609135261176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6</v>
      </c>
      <c r="X89" s="116">
        <v>10</v>
      </c>
      <c r="Y89" s="116">
        <v>18</v>
      </c>
      <c r="Z89" s="116">
        <v>45</v>
      </c>
    </row>
    <row r="90" spans="1:30" ht="15" customHeight="1" x14ac:dyDescent="0.25">
      <c r="A90" s="51" t="s">
        <v>7</v>
      </c>
      <c r="B90" s="51"/>
      <c r="C90" s="62" t="str">
        <f t="shared" si="3"/>
        <v>$48.1 mil</v>
      </c>
      <c r="D90" s="100">
        <f t="shared" si="4"/>
        <v>0.70374023308781108</v>
      </c>
      <c r="E90" s="101">
        <f t="shared" si="5"/>
        <v>0.70374023308781108</v>
      </c>
      <c r="F90" s="100">
        <f t="shared" si="6"/>
        <v>1.0560923323563225</v>
      </c>
      <c r="G90" s="101">
        <f t="shared" si="7"/>
        <v>1.0560923323563225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44</v>
      </c>
      <c r="X90" s="116">
        <v>43</v>
      </c>
      <c r="Y90" s="116">
        <v>60</v>
      </c>
      <c r="Z90" s="116">
        <v>100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366</v>
      </c>
      <c r="X91" s="116">
        <v>349</v>
      </c>
      <c r="Y91" s="116">
        <v>406</v>
      </c>
      <c r="Z91" s="116">
        <v>716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7</v>
      </c>
      <c r="X93" s="116">
        <v>11</v>
      </c>
      <c r="Y93" s="116">
        <v>9</v>
      </c>
      <c r="Z93" s="116">
        <v>24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42</v>
      </c>
      <c r="X94" s="116">
        <v>53</v>
      </c>
      <c r="Y94" s="116">
        <v>80</v>
      </c>
      <c r="Z94" s="116">
        <v>121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0</v>
      </c>
      <c r="X95" s="116">
        <v>0</v>
      </c>
      <c r="Y95" s="116">
        <v>0</v>
      </c>
      <c r="Z95" s="116">
        <v>8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95</v>
      </c>
      <c r="X96" s="116">
        <v>104</v>
      </c>
      <c r="Y96" s="116">
        <v>92</v>
      </c>
      <c r="Z96" s="116">
        <v>215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31</v>
      </c>
      <c r="X97" s="116">
        <v>34</v>
      </c>
      <c r="Y97" s="116">
        <v>34</v>
      </c>
      <c r="Z97" s="116">
        <v>76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20</v>
      </c>
      <c r="X98" s="116">
        <v>17</v>
      </c>
      <c r="Y98" s="116">
        <v>9</v>
      </c>
      <c r="Z98" s="116">
        <v>46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0</v>
      </c>
      <c r="X99" s="116">
        <v>0</v>
      </c>
      <c r="Y99" s="116">
        <v>1</v>
      </c>
      <c r="Z99" s="116">
        <v>6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7</v>
      </c>
      <c r="X100" s="116">
        <v>13</v>
      </c>
      <c r="Y100" s="116">
        <v>24</v>
      </c>
      <c r="Z100" s="116">
        <v>39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340</v>
      </c>
      <c r="X101" s="116">
        <v>318</v>
      </c>
      <c r="Y101" s="116">
        <v>343</v>
      </c>
      <c r="Z101" s="116">
        <v>689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587</v>
      </c>
      <c r="X104" s="116">
        <v>534</v>
      </c>
      <c r="Y104" s="116">
        <v>621</v>
      </c>
      <c r="Z104" s="116">
        <v>1159</v>
      </c>
      <c r="AB104" s="113" t="str">
        <f>TEXT(Z104,"###,###")</f>
        <v>1,159</v>
      </c>
      <c r="AD104" s="134">
        <f>Z104/($Z$4)*100</f>
        <v>63.506849315068493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312</v>
      </c>
      <c r="X105" s="116">
        <v>317</v>
      </c>
      <c r="Y105" s="116">
        <v>270</v>
      </c>
      <c r="Z105" s="116">
        <v>644</v>
      </c>
      <c r="AB105" s="113" t="str">
        <f>TEXT(Z105,"###,###")</f>
        <v>644</v>
      </c>
      <c r="AD105" s="134">
        <f>Z105/($Z$4)*100</f>
        <v>35.287671232876711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899</v>
      </c>
      <c r="X106" s="124">
        <v>851</v>
      </c>
      <c r="Y106" s="124">
        <v>891</v>
      </c>
      <c r="Z106" s="124">
        <v>1803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15</v>
      </c>
      <c r="X108" s="116">
        <v>41</v>
      </c>
      <c r="Y108" s="116">
        <v>42</v>
      </c>
      <c r="Z108" s="116">
        <v>52</v>
      </c>
      <c r="AB108" s="113" t="str">
        <f>TEXT(Z108,"###,###")</f>
        <v>52</v>
      </c>
      <c r="AD108" s="134">
        <f>Z108/($Z$4)*100</f>
        <v>2.8493150684931505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72</v>
      </c>
      <c r="X109" s="116">
        <v>51</v>
      </c>
      <c r="Y109" s="116">
        <v>85</v>
      </c>
      <c r="Z109" s="116">
        <v>167</v>
      </c>
      <c r="AB109" s="113" t="str">
        <f>TEXT(Z109,"###,###")</f>
        <v>167</v>
      </c>
      <c r="AD109" s="134">
        <f>Z109/($Z$4)*100</f>
        <v>9.1506849315068486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228</v>
      </c>
      <c r="X110" s="116">
        <v>274</v>
      </c>
      <c r="Y110" s="116">
        <v>297</v>
      </c>
      <c r="Z110" s="116">
        <v>585</v>
      </c>
      <c r="AB110" s="113" t="str">
        <f>TEXT(Z110,"###,###")</f>
        <v>585</v>
      </c>
      <c r="AD110" s="134">
        <f>Z110/($Z$4)*100</f>
        <v>32.054794520547944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580</v>
      </c>
      <c r="X111" s="116">
        <v>485</v>
      </c>
      <c r="Y111" s="116">
        <v>477</v>
      </c>
      <c r="Z111" s="116">
        <v>993</v>
      </c>
      <c r="AB111" s="113" t="str">
        <f>TEXT(Z111,"###,###")</f>
        <v>993</v>
      </c>
      <c r="AD111" s="134">
        <f>Z111/($Z$4)*100</f>
        <v>54.410958904109584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912</v>
      </c>
      <c r="X112" s="116">
        <v>905</v>
      </c>
      <c r="Y112" s="116">
        <v>954</v>
      </c>
      <c r="Z112" s="116">
        <v>1826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36.92</v>
      </c>
      <c r="W118" s="135">
        <v>42.05</v>
      </c>
      <c r="X118" s="135">
        <v>39.630000000000003</v>
      </c>
      <c r="Y118" s="135">
        <v>38.58</v>
      </c>
      <c r="Z118" s="135">
        <v>39.43</v>
      </c>
      <c r="AB118" s="113" t="str">
        <f>TEXT(Z118,"##.0")</f>
        <v>39.4</v>
      </c>
    </row>
    <row r="120" spans="19:32" x14ac:dyDescent="0.25">
      <c r="S120" s="105" t="s">
        <v>104</v>
      </c>
      <c r="T120" s="116"/>
      <c r="U120" s="116"/>
      <c r="V120" s="116">
        <v>746</v>
      </c>
      <c r="W120" s="116">
        <v>692</v>
      </c>
      <c r="X120" s="116">
        <v>651</v>
      </c>
      <c r="Y120" s="116">
        <v>733</v>
      </c>
      <c r="Z120" s="116">
        <v>1381</v>
      </c>
      <c r="AB120" s="113" t="str">
        <f>TEXT(Z120,"###,###")</f>
        <v>1,381</v>
      </c>
    </row>
    <row r="121" spans="19:32" x14ac:dyDescent="0.25">
      <c r="S121" s="105" t="s">
        <v>105</v>
      </c>
      <c r="T121" s="116"/>
      <c r="U121" s="116"/>
      <c r="V121" s="116">
        <v>0</v>
      </c>
      <c r="W121" s="116">
        <v>0</v>
      </c>
      <c r="X121" s="116">
        <v>0</v>
      </c>
      <c r="Y121" s="116">
        <v>0</v>
      </c>
      <c r="Z121" s="116">
        <v>7</v>
      </c>
      <c r="AB121" s="113" t="str">
        <f>TEXT(Z121,"###,###")</f>
        <v>7</v>
      </c>
    </row>
    <row r="122" spans="19:32" x14ac:dyDescent="0.25">
      <c r="S122" s="105" t="s">
        <v>106</v>
      </c>
      <c r="T122" s="116"/>
      <c r="U122" s="116"/>
      <c r="V122" s="116">
        <v>10</v>
      </c>
      <c r="W122" s="116">
        <v>5</v>
      </c>
      <c r="X122" s="116">
        <v>15</v>
      </c>
      <c r="Y122" s="116">
        <v>16</v>
      </c>
      <c r="Z122" s="116">
        <v>22</v>
      </c>
      <c r="AB122" s="113" t="str">
        <f>TEXT(Z122,"###,###")</f>
        <v>22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756</v>
      </c>
      <c r="W124" s="116">
        <v>697</v>
      </c>
      <c r="X124" s="116">
        <v>666</v>
      </c>
      <c r="Y124" s="116">
        <v>749</v>
      </c>
      <c r="Z124" s="116">
        <v>1403</v>
      </c>
      <c r="AB124" s="113" t="str">
        <f>TEXT(Z124,"###,###")</f>
        <v>1,403</v>
      </c>
      <c r="AD124" s="131">
        <f>Z124/$Z$7*100</f>
        <v>100.14275517487509</v>
      </c>
    </row>
    <row r="125" spans="19:32" x14ac:dyDescent="0.25">
      <c r="S125" s="105" t="s">
        <v>108</v>
      </c>
      <c r="T125" s="116"/>
      <c r="U125" s="116"/>
      <c r="V125" s="116">
        <v>10</v>
      </c>
      <c r="W125" s="116">
        <v>5</v>
      </c>
      <c r="X125" s="116">
        <v>15</v>
      </c>
      <c r="Y125" s="116">
        <v>16</v>
      </c>
      <c r="Z125" s="116">
        <v>29</v>
      </c>
      <c r="AB125" s="113" t="str">
        <f>TEXT(Z125,"###,###")</f>
        <v>29</v>
      </c>
      <c r="AD125" s="131">
        <f>Z125/$Z$7*100</f>
        <v>2.0699500356887937</v>
      </c>
    </row>
    <row r="127" spans="19:32" x14ac:dyDescent="0.25">
      <c r="S127" s="105" t="s">
        <v>109</v>
      </c>
      <c r="T127" s="116"/>
      <c r="U127" s="116"/>
      <c r="V127" s="116">
        <v>381</v>
      </c>
      <c r="W127" s="116">
        <v>361</v>
      </c>
      <c r="X127" s="116">
        <v>349</v>
      </c>
      <c r="Y127" s="116">
        <v>405</v>
      </c>
      <c r="Z127" s="116">
        <v>713</v>
      </c>
      <c r="AB127" s="113" t="str">
        <f>TEXT(Z127,"###,###")</f>
        <v>713</v>
      </c>
      <c r="AD127" s="131">
        <f>Z127/$Z$7*100</f>
        <v>50.892219842969311</v>
      </c>
    </row>
    <row r="128" spans="19:32" x14ac:dyDescent="0.25">
      <c r="S128" s="105" t="s">
        <v>110</v>
      </c>
      <c r="T128" s="116"/>
      <c r="U128" s="116"/>
      <c r="V128" s="116">
        <v>380</v>
      </c>
      <c r="W128" s="116">
        <v>338</v>
      </c>
      <c r="X128" s="116">
        <v>318</v>
      </c>
      <c r="Y128" s="116">
        <v>342</v>
      </c>
      <c r="Z128" s="116">
        <v>686</v>
      </c>
      <c r="AB128" s="113" t="str">
        <f>TEXT(Z128,"###,###")</f>
        <v>686</v>
      </c>
      <c r="AD128" s="131">
        <f>Z128/$Z$7*100</f>
        <v>48.965024982155605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4E8935D-C3AF-4E66-B6D1-94AEF7DEE44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A6D4F609-C0EE-46B0-B9E9-4E1E9592B35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A2EF4E9D-B881-448E-937F-C58AD2A4150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C6DE08AC-2B98-4EEB-B1D3-5757DB82F7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CBF9-C932-4998-8411-C3299B2BA5D3}">
  <sheetPr codeName="Sheet72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tr">
        <f>U3</f>
        <v>Katherine</v>
      </c>
      <c r="T1" s="103"/>
      <c r="U1" s="103"/>
      <c r="V1" s="103"/>
      <c r="W1" s="103"/>
      <c r="X1" s="103"/>
      <c r="Y1" s="104" t="str">
        <f>Y3</f>
        <v>13.8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131</v>
      </c>
      <c r="Z2" s="107" t="s">
        <v>141</v>
      </c>
      <c r="AB2" s="142" t="str">
        <f>$Z$2</f>
        <v>2018-19</v>
      </c>
      <c r="AC2" s="142"/>
      <c r="AD2" s="142"/>
      <c r="AE2" s="142"/>
      <c r="AF2" s="142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118</v>
      </c>
      <c r="Y3" s="109" t="s">
        <v>149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13.8 Katherine, Northern Territory,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7976</v>
      </c>
      <c r="W4" s="112">
        <v>8566</v>
      </c>
      <c r="X4" s="112">
        <v>10165</v>
      </c>
      <c r="Y4" s="112">
        <v>10143</v>
      </c>
      <c r="Z4" s="112">
        <v>8804</v>
      </c>
      <c r="AB4" s="113" t="str">
        <f>TEXT(Z4,"###,###")</f>
        <v>8,804</v>
      </c>
      <c r="AD4" s="114">
        <f>Z4/Y4-1</f>
        <v>-0.13201222517992706</v>
      </c>
      <c r="AF4" s="114">
        <f>Z4/V4-1</f>
        <v>0.10381143430290862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3978</v>
      </c>
      <c r="W5" s="112">
        <v>4473</v>
      </c>
      <c r="X5" s="112">
        <v>5318</v>
      </c>
      <c r="Y5" s="112">
        <v>5359</v>
      </c>
      <c r="Z5" s="112">
        <v>4551</v>
      </c>
      <c r="AB5" s="113" t="str">
        <f>TEXT(Z5,"###,###")</f>
        <v>4,551</v>
      </c>
      <c r="AD5" s="114">
        <f t="shared" ref="AD5:AD9" si="0">Z5/Y5-1</f>
        <v>-0.15077439820862104</v>
      </c>
      <c r="AF5" s="114">
        <f t="shared" ref="AF5:AF9" si="1">Z5/V5-1</f>
        <v>0.14404223227752633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4007</v>
      </c>
      <c r="W6" s="112">
        <v>4095</v>
      </c>
      <c r="X6" s="112">
        <v>4847</v>
      </c>
      <c r="Y6" s="112">
        <v>4787</v>
      </c>
      <c r="Z6" s="112">
        <v>4256</v>
      </c>
      <c r="AB6" s="113" t="str">
        <f>TEXT(Z6,"###,###")</f>
        <v>4,256</v>
      </c>
      <c r="AD6" s="114">
        <f t="shared" si="0"/>
        <v>-0.11092542302068098</v>
      </c>
      <c r="AF6" s="114">
        <f t="shared" si="1"/>
        <v>6.2141252807586644E-2</v>
      </c>
    </row>
    <row r="7" spans="1:32" ht="16.5" customHeight="1" thickBot="1" x14ac:dyDescent="0.3">
      <c r="A7" s="67" t="str">
        <f>"QUICK STATS for "&amp;Z2&amp;" *"</f>
        <v>QUICK STATS for 2018-19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5135</v>
      </c>
      <c r="W7" s="112">
        <v>5664</v>
      </c>
      <c r="X7" s="112">
        <v>6691</v>
      </c>
      <c r="Y7" s="112">
        <v>6608</v>
      </c>
      <c r="Z7" s="112">
        <v>5728</v>
      </c>
      <c r="AB7" s="113" t="str">
        <f>TEXT(Z7,"###,###")</f>
        <v>5,728</v>
      </c>
      <c r="AD7" s="114">
        <f t="shared" si="0"/>
        <v>-0.13317191283292973</v>
      </c>
      <c r="AF7" s="114">
        <f t="shared" si="1"/>
        <v>0.11548198636806228</v>
      </c>
    </row>
    <row r="8" spans="1:32" ht="17.25" customHeight="1" x14ac:dyDescent="0.25">
      <c r="A8" s="68" t="s">
        <v>13</v>
      </c>
      <c r="B8" s="69"/>
      <c r="C8" s="31"/>
      <c r="D8" s="70" t="str">
        <f>AB4</f>
        <v>8,804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5,728</v>
      </c>
      <c r="P8" s="71"/>
      <c r="S8" s="111" t="s">
        <v>87</v>
      </c>
      <c r="T8" s="112"/>
      <c r="U8" s="112"/>
      <c r="V8" s="112">
        <v>41366</v>
      </c>
      <c r="W8" s="112">
        <v>43470.05</v>
      </c>
      <c r="X8" s="112">
        <v>38944.39</v>
      </c>
      <c r="Y8" s="112">
        <v>44906</v>
      </c>
      <c r="Z8" s="112">
        <v>47206</v>
      </c>
      <c r="AB8" s="113" t="str">
        <f>TEXT(Z8,"$###,###")</f>
        <v>$47,206</v>
      </c>
      <c r="AD8" s="114">
        <f t="shared" si="0"/>
        <v>5.1218100031176217E-2</v>
      </c>
      <c r="AF8" s="114">
        <f t="shared" si="1"/>
        <v>0.14117874582990853</v>
      </c>
    </row>
    <row r="9" spans="1:32" x14ac:dyDescent="0.25">
      <c r="A9" s="32" t="s">
        <v>15</v>
      </c>
      <c r="B9" s="75"/>
      <c r="C9" s="76"/>
      <c r="D9" s="77">
        <f>AD104</f>
        <v>64.811449341208544</v>
      </c>
      <c r="E9" s="78" t="s">
        <v>88</v>
      </c>
      <c r="F9" s="26"/>
      <c r="G9" s="79" t="s">
        <v>85</v>
      </c>
      <c r="H9" s="76"/>
      <c r="I9" s="75"/>
      <c r="J9" s="76"/>
      <c r="K9" s="75"/>
      <c r="L9" s="75"/>
      <c r="M9" s="80"/>
      <c r="N9" s="76"/>
      <c r="O9" s="77">
        <f>AD127</f>
        <v>53.561452513966479</v>
      </c>
      <c r="P9" s="78" t="s">
        <v>88</v>
      </c>
      <c r="S9" s="111" t="s">
        <v>7</v>
      </c>
      <c r="T9" s="112"/>
      <c r="U9" s="112"/>
      <c r="V9" s="112">
        <v>269240673</v>
      </c>
      <c r="W9" s="112">
        <v>314274136</v>
      </c>
      <c r="X9" s="112">
        <v>340096657</v>
      </c>
      <c r="Y9" s="112">
        <v>371501032</v>
      </c>
      <c r="Z9" s="112">
        <v>352545948</v>
      </c>
      <c r="AB9" s="113" t="str">
        <f>TEXT(Z9/1000000,"$#,###.0")&amp;" mil"</f>
        <v>$352.5 mil</v>
      </c>
      <c r="AD9" s="114">
        <f t="shared" si="0"/>
        <v>-5.1022964587619235E-2</v>
      </c>
      <c r="AF9" s="114">
        <f t="shared" si="1"/>
        <v>0.30940821114349237</v>
      </c>
    </row>
    <row r="10" spans="1:32" x14ac:dyDescent="0.25">
      <c r="A10" s="32" t="s">
        <v>18</v>
      </c>
      <c r="B10" s="75"/>
      <c r="C10" s="76"/>
      <c r="D10" s="77">
        <f>AD105</f>
        <v>31.190368014538844</v>
      </c>
      <c r="E10" s="78" t="s">
        <v>88</v>
      </c>
      <c r="F10" s="26"/>
      <c r="G10" s="79" t="s">
        <v>86</v>
      </c>
      <c r="H10" s="76"/>
      <c r="I10" s="75"/>
      <c r="J10" s="76"/>
      <c r="K10" s="75"/>
      <c r="L10" s="75"/>
      <c r="M10" s="80"/>
      <c r="N10" s="76"/>
      <c r="O10" s="77">
        <f>AD128</f>
        <v>46.421089385474865</v>
      </c>
      <c r="P10" s="78" t="s">
        <v>88</v>
      </c>
      <c r="S10" s="111"/>
    </row>
    <row r="11" spans="1:32" x14ac:dyDescent="0.25">
      <c r="A11" s="33" t="s">
        <v>19</v>
      </c>
      <c r="B11" s="75"/>
      <c r="C11" s="76"/>
      <c r="D11" s="81"/>
      <c r="E11" s="78"/>
      <c r="F11" s="26"/>
      <c r="G11" s="82" t="s">
        <v>89</v>
      </c>
      <c r="H11" s="83"/>
      <c r="I11" s="84"/>
      <c r="J11" s="84"/>
      <c r="K11" s="84"/>
      <c r="L11" s="84"/>
      <c r="M11" s="75"/>
      <c r="N11" s="76"/>
      <c r="O11" s="77">
        <f>AD124</f>
        <v>97.224162011173192</v>
      </c>
      <c r="P11" s="78" t="s">
        <v>88</v>
      </c>
      <c r="S11" s="111" t="s">
        <v>30</v>
      </c>
      <c r="T11" s="116"/>
      <c r="U11" s="116"/>
      <c r="V11" s="116">
        <v>7562</v>
      </c>
      <c r="W11" s="116">
        <v>8078</v>
      </c>
      <c r="X11" s="116">
        <v>9648</v>
      </c>
      <c r="Y11" s="116">
        <v>9588</v>
      </c>
      <c r="Z11" s="116">
        <v>8361</v>
      </c>
    </row>
    <row r="12" spans="1:32" ht="28.5" customHeight="1" x14ac:dyDescent="0.25">
      <c r="A12" s="32" t="s">
        <v>20</v>
      </c>
      <c r="B12" s="76"/>
      <c r="C12" s="76"/>
      <c r="D12" s="77">
        <f>AD108</f>
        <v>9.5297592003634719</v>
      </c>
      <c r="E12" s="78" t="s">
        <v>88</v>
      </c>
      <c r="F12" s="26"/>
      <c r="G12" s="143" t="s">
        <v>90</v>
      </c>
      <c r="H12" s="144"/>
      <c r="I12" s="144"/>
      <c r="J12" s="144"/>
      <c r="K12" s="144"/>
      <c r="L12" s="144"/>
      <c r="M12" s="85"/>
      <c r="N12" s="76"/>
      <c r="O12" s="77">
        <f>AD125</f>
        <v>7.6990223463687153</v>
      </c>
      <c r="P12" s="78" t="s">
        <v>88</v>
      </c>
      <c r="S12" s="111" t="s">
        <v>31</v>
      </c>
      <c r="T12" s="116"/>
      <c r="U12" s="116"/>
      <c r="V12" s="116">
        <v>418</v>
      </c>
      <c r="W12" s="116">
        <v>485</v>
      </c>
      <c r="X12" s="116">
        <v>517</v>
      </c>
      <c r="Y12" s="116">
        <v>553</v>
      </c>
      <c r="Z12" s="116">
        <v>447</v>
      </c>
    </row>
    <row r="13" spans="1:32" ht="15" customHeight="1" x14ac:dyDescent="0.25">
      <c r="A13" s="32" t="s">
        <v>21</v>
      </c>
      <c r="B13" s="76"/>
      <c r="C13" s="76"/>
      <c r="D13" s="77">
        <f>AD109</f>
        <v>14.527487505679238</v>
      </c>
      <c r="E13" s="78" t="s">
        <v>88</v>
      </c>
      <c r="F13" s="26"/>
      <c r="G13" s="82" t="s">
        <v>100</v>
      </c>
      <c r="H13" s="75"/>
      <c r="I13" s="75"/>
      <c r="J13" s="75"/>
      <c r="K13" s="81"/>
      <c r="L13" s="76"/>
      <c r="M13" s="75"/>
      <c r="N13" s="76"/>
      <c r="O13" s="81" t="str">
        <f>AB118</f>
        <v>38.4</v>
      </c>
      <c r="P13" s="78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6"/>
      <c r="C14" s="76"/>
      <c r="D14" s="77">
        <f>AD110</f>
        <v>29.066333484779644</v>
      </c>
      <c r="E14" s="78" t="s">
        <v>88</v>
      </c>
      <c r="F14" s="26"/>
      <c r="G14" s="35" t="s">
        <v>161</v>
      </c>
      <c r="H14" s="76"/>
      <c r="I14" s="76"/>
      <c r="J14" s="76"/>
      <c r="K14" s="86"/>
      <c r="L14" s="76"/>
      <c r="M14" s="76"/>
      <c r="N14" s="76"/>
      <c r="O14" s="77">
        <f>AB38</f>
        <v>22.084497206703908</v>
      </c>
      <c r="P14" s="78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7" t="s">
        <v>23</v>
      </c>
      <c r="B15" s="37"/>
      <c r="C15" s="37"/>
      <c r="D15" s="88">
        <f>AD111</f>
        <v>42.866878691503864</v>
      </c>
      <c r="E15" s="89" t="s">
        <v>88</v>
      </c>
      <c r="F15" s="26"/>
      <c r="G15" s="90" t="s">
        <v>162</v>
      </c>
      <c r="H15" s="37"/>
      <c r="I15" s="37"/>
      <c r="J15" s="37"/>
      <c r="K15" s="38"/>
      <c r="L15" s="37"/>
      <c r="M15" s="37"/>
      <c r="N15" s="37"/>
      <c r="O15" s="88">
        <f>AB37</f>
        <v>77.915502793296085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717</v>
      </c>
      <c r="Z15" s="116">
        <v>460</v>
      </c>
      <c r="AB15" s="121">
        <f t="shared" ref="AB15:AB34" si="2">IF(Z15="np",0,Z15/$Z$34)</f>
        <v>5.2254913097807568E-2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121</v>
      </c>
      <c r="Z16" s="116">
        <v>106</v>
      </c>
      <c r="AB16" s="121">
        <f t="shared" si="2"/>
        <v>1.204134953992957E-2</v>
      </c>
    </row>
    <row r="17" spans="1:28" x14ac:dyDescent="0.25">
      <c r="A17" s="67" t="s">
        <v>8</v>
      </c>
      <c r="B17" s="67"/>
      <c r="C17" s="67"/>
      <c r="D17" s="67"/>
      <c r="E17" s="67"/>
      <c r="F17" s="67"/>
      <c r="G17" s="67" t="s">
        <v>9</v>
      </c>
      <c r="H17" s="67"/>
      <c r="I17" s="67"/>
      <c r="J17" s="67"/>
      <c r="K17" s="67"/>
      <c r="L17" s="67"/>
      <c r="M17" s="67"/>
      <c r="N17" s="67"/>
      <c r="O17" s="67"/>
      <c r="P17" s="67"/>
      <c r="S17" s="119" t="s">
        <v>66</v>
      </c>
      <c r="T17" s="119"/>
      <c r="U17" s="120"/>
      <c r="V17" s="120"/>
      <c r="W17" s="120"/>
      <c r="X17" s="120"/>
      <c r="Y17" s="116">
        <v>221</v>
      </c>
      <c r="Z17" s="116">
        <v>174</v>
      </c>
      <c r="AB17" s="121">
        <f t="shared" si="2"/>
        <v>1.9765988867431559E-2</v>
      </c>
    </row>
    <row r="18" spans="1:28" x14ac:dyDescent="0.25">
      <c r="A18" s="67" t="str">
        <f>$S$1&amp;" ("&amp;$V$2&amp;" to "&amp;$Z$2&amp;")"</f>
        <v>Katherine (2014-15 to 2018-19)</v>
      </c>
      <c r="B18" s="67"/>
      <c r="C18" s="67"/>
      <c r="D18" s="67"/>
      <c r="E18" s="67"/>
      <c r="F18" s="67"/>
      <c r="G18" s="67" t="str">
        <f>$S$1&amp;" ("&amp;$V$2&amp;" to "&amp;$Z$2&amp;")"</f>
        <v>Katherine (2014-15 to 2018-19)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67</v>
      </c>
      <c r="T18" s="119"/>
      <c r="U18" s="120"/>
      <c r="V18" s="120"/>
      <c r="W18" s="120"/>
      <c r="X18" s="120"/>
      <c r="Y18" s="116">
        <v>151</v>
      </c>
      <c r="Z18" s="116">
        <v>149</v>
      </c>
      <c r="AB18" s="121">
        <f t="shared" si="2"/>
        <v>1.6926047938202887E-2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865</v>
      </c>
      <c r="Z19" s="116">
        <v>660</v>
      </c>
      <c r="AB19" s="121">
        <f t="shared" si="2"/>
        <v>7.4974440531636946E-2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216</v>
      </c>
      <c r="Z20" s="116">
        <v>202</v>
      </c>
      <c r="AB20" s="121">
        <f t="shared" si="2"/>
        <v>2.294672270816767E-2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625</v>
      </c>
      <c r="Z21" s="116">
        <v>581</v>
      </c>
      <c r="AB21" s="121">
        <f t="shared" si="2"/>
        <v>6.6000227195274333E-2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859</v>
      </c>
      <c r="Z22" s="116">
        <v>867</v>
      </c>
      <c r="AB22" s="121">
        <f t="shared" si="2"/>
        <v>9.8489151425650345E-2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226</v>
      </c>
      <c r="Z23" s="116">
        <v>225</v>
      </c>
      <c r="AB23" s="121">
        <f t="shared" si="2"/>
        <v>2.5559468363058047E-2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52</v>
      </c>
      <c r="Z24" s="116">
        <v>48</v>
      </c>
      <c r="AB24" s="121">
        <f t="shared" si="2"/>
        <v>5.45268658411905E-3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117</v>
      </c>
      <c r="Z25" s="116">
        <v>100</v>
      </c>
      <c r="AB25" s="121">
        <f t="shared" si="2"/>
        <v>1.1359763716914687E-2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124</v>
      </c>
      <c r="Z26" s="116">
        <v>130</v>
      </c>
      <c r="AB26" s="121">
        <f t="shared" si="2"/>
        <v>1.4767692831989095E-2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318</v>
      </c>
      <c r="Z27" s="116">
        <v>244</v>
      </c>
      <c r="AB27" s="121">
        <f t="shared" si="2"/>
        <v>2.7717823469271839E-2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995</v>
      </c>
      <c r="Z28" s="116">
        <v>895</v>
      </c>
      <c r="AB28" s="121">
        <f t="shared" si="2"/>
        <v>0.10166988526638646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1375</v>
      </c>
      <c r="Z29" s="116">
        <v>1306</v>
      </c>
      <c r="AB29" s="121">
        <f t="shared" si="2"/>
        <v>0.14835851414290582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792</v>
      </c>
      <c r="Z30" s="116">
        <v>634</v>
      </c>
      <c r="AB30" s="121">
        <f t="shared" si="2"/>
        <v>7.2020901965239123E-2</v>
      </c>
    </row>
    <row r="31" spans="1:28" ht="15.75" customHeight="1" x14ac:dyDescent="0.25">
      <c r="A31" s="67" t="str">
        <f>"Distribution of employee jobs per industry "&amp;"("&amp;Z2&amp;") *"</f>
        <v>Distribution of employee jobs per industry (2018-19) *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S31" s="119" t="s">
        <v>80</v>
      </c>
      <c r="T31" s="119"/>
      <c r="U31" s="120"/>
      <c r="V31" s="120"/>
      <c r="W31" s="120"/>
      <c r="X31" s="120"/>
      <c r="Y31" s="116">
        <v>1071</v>
      </c>
      <c r="Z31" s="116">
        <v>1339</v>
      </c>
      <c r="AB31" s="121">
        <f t="shared" si="2"/>
        <v>0.15210723616948768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105</v>
      </c>
      <c r="Z32" s="116">
        <v>72</v>
      </c>
      <c r="AB32" s="121">
        <f t="shared" si="2"/>
        <v>8.179029876178575E-3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518</v>
      </c>
      <c r="Z33" s="116">
        <v>421</v>
      </c>
      <c r="AB33" s="121">
        <f t="shared" si="2"/>
        <v>4.782460524821084E-2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10143</v>
      </c>
      <c r="Z34" s="124">
        <v>8803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4463</v>
      </c>
      <c r="AB37" s="136">
        <f>Z37/Z40*100</f>
        <v>77.915502793296085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1265</v>
      </c>
      <c r="AB38" s="136">
        <f>Z38/Z40*100</f>
        <v>22.084497206703908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5728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4</v>
      </c>
      <c r="X44" s="116">
        <v>7</v>
      </c>
      <c r="Y44" s="116">
        <v>7</v>
      </c>
      <c r="Z44" s="116">
        <v>14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70</v>
      </c>
      <c r="X45" s="116">
        <v>94</v>
      </c>
      <c r="Y45" s="116">
        <v>101</v>
      </c>
      <c r="Z45" s="116">
        <v>90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281</v>
      </c>
      <c r="X46" s="116">
        <v>356</v>
      </c>
      <c r="Y46" s="116">
        <v>339</v>
      </c>
      <c r="Z46" s="116">
        <v>279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434</v>
      </c>
      <c r="X47" s="116">
        <v>559</v>
      </c>
      <c r="Y47" s="116">
        <v>571</v>
      </c>
      <c r="Z47" s="116">
        <v>465</v>
      </c>
    </row>
    <row r="48" spans="2:32" ht="16.5" customHeight="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S48" s="119" t="s">
        <v>41</v>
      </c>
      <c r="T48" s="119"/>
      <c r="U48" s="116"/>
      <c r="V48" s="116">
        <v>0</v>
      </c>
      <c r="W48" s="116">
        <v>820</v>
      </c>
      <c r="X48" s="116">
        <v>920</v>
      </c>
      <c r="Y48" s="116">
        <v>876</v>
      </c>
      <c r="Z48" s="116">
        <v>747</v>
      </c>
    </row>
    <row r="49" spans="1:26" ht="15" customHeight="1" x14ac:dyDescent="0.25">
      <c r="A49" s="67" t="str">
        <f>"Number of jobs by age and sex of job holders in "&amp;S1&amp;" ("&amp;Z2&amp;") *"</f>
        <v>Number of jobs by age and sex of job holders in Katherine (2018-19) *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581</v>
      </c>
      <c r="X49" s="116">
        <v>717</v>
      </c>
      <c r="Y49" s="116">
        <v>751</v>
      </c>
      <c r="Z49" s="116">
        <v>674</v>
      </c>
    </row>
    <row r="50" spans="1:26" ht="15" customHeight="1" x14ac:dyDescent="0.25">
      <c r="A50" s="1"/>
      <c r="S50" s="119" t="s">
        <v>43</v>
      </c>
      <c r="T50" s="119"/>
      <c r="U50" s="116"/>
      <c r="V50" s="116">
        <v>0</v>
      </c>
      <c r="W50" s="116">
        <v>461</v>
      </c>
      <c r="X50" s="116">
        <v>563</v>
      </c>
      <c r="Y50" s="116">
        <v>572</v>
      </c>
      <c r="Z50" s="116">
        <v>563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382</v>
      </c>
      <c r="X51" s="116">
        <v>450</v>
      </c>
      <c r="Y51" s="116">
        <v>404</v>
      </c>
      <c r="Z51" s="116">
        <v>358</v>
      </c>
    </row>
    <row r="52" spans="1:26" ht="15" customHeight="1" x14ac:dyDescent="0.25">
      <c r="A52" s="97"/>
      <c r="B52" s="97"/>
      <c r="C52" s="97"/>
      <c r="D52" s="98"/>
      <c r="E52" s="4"/>
      <c r="S52" s="119" t="s">
        <v>45</v>
      </c>
      <c r="T52" s="119"/>
      <c r="U52" s="116"/>
      <c r="V52" s="116">
        <v>0</v>
      </c>
      <c r="W52" s="116">
        <v>411</v>
      </c>
      <c r="X52" s="116">
        <v>464</v>
      </c>
      <c r="Y52" s="116">
        <v>462</v>
      </c>
      <c r="Z52" s="116">
        <v>366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368</v>
      </c>
      <c r="X53" s="116">
        <v>410</v>
      </c>
      <c r="Y53" s="116">
        <v>421</v>
      </c>
      <c r="Z53" s="116">
        <v>357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289</v>
      </c>
      <c r="X54" s="116">
        <v>337</v>
      </c>
      <c r="Y54" s="116">
        <v>375</v>
      </c>
      <c r="Z54" s="116">
        <v>272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188</v>
      </c>
      <c r="X55" s="116">
        <v>210</v>
      </c>
      <c r="Y55" s="116">
        <v>227</v>
      </c>
      <c r="Z55" s="116">
        <v>191</v>
      </c>
    </row>
    <row r="56" spans="1:26" ht="15" customHeight="1" x14ac:dyDescent="0.25">
      <c r="A56" s="1"/>
      <c r="B56" s="97"/>
      <c r="C56" s="97"/>
      <c r="D56" s="97"/>
      <c r="E56" s="97"/>
      <c r="S56" s="119" t="s">
        <v>49</v>
      </c>
      <c r="T56" s="119"/>
      <c r="U56" s="116"/>
      <c r="V56" s="116">
        <v>0</v>
      </c>
      <c r="W56" s="116">
        <v>123</v>
      </c>
      <c r="X56" s="116">
        <v>147</v>
      </c>
      <c r="Y56" s="116">
        <v>152</v>
      </c>
      <c r="Z56" s="116">
        <v>112</v>
      </c>
    </row>
    <row r="57" spans="1:26" ht="15" customHeight="1" x14ac:dyDescent="0.25">
      <c r="A57" s="97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32</v>
      </c>
      <c r="X57" s="116">
        <v>60</v>
      </c>
      <c r="Y57" s="116">
        <v>62</v>
      </c>
      <c r="Z57" s="116">
        <v>48</v>
      </c>
    </row>
    <row r="58" spans="1:26" ht="15" customHeight="1" x14ac:dyDescent="0.25">
      <c r="A58" s="97"/>
      <c r="B58" s="97"/>
      <c r="C58" s="97"/>
      <c r="D58" s="99"/>
      <c r="E58" s="4"/>
      <c r="S58" s="119" t="s">
        <v>51</v>
      </c>
      <c r="T58" s="119"/>
      <c r="U58" s="116"/>
      <c r="V58" s="116">
        <v>0</v>
      </c>
      <c r="W58" s="116">
        <v>5</v>
      </c>
      <c r="X58" s="116">
        <v>17</v>
      </c>
      <c r="Y58" s="116">
        <v>22</v>
      </c>
      <c r="Z58" s="116">
        <v>17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3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4471</v>
      </c>
      <c r="X61" s="116">
        <v>5318</v>
      </c>
      <c r="Y61" s="116">
        <v>5355</v>
      </c>
      <c r="Z61" s="116">
        <v>4551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S63" s="119" t="s">
        <v>37</v>
      </c>
      <c r="T63" s="119"/>
      <c r="U63" s="116"/>
      <c r="V63" s="116">
        <v>0</v>
      </c>
      <c r="W63" s="116">
        <v>3</v>
      </c>
      <c r="X63" s="116">
        <v>19</v>
      </c>
      <c r="Y63" s="116">
        <v>14</v>
      </c>
      <c r="Z63" s="116">
        <v>5</v>
      </c>
    </row>
    <row r="64" spans="1:26" ht="15.75" customHeight="1" x14ac:dyDescent="0.25">
      <c r="A64" s="67" t="str">
        <f>"Number of employed persons per occupation of main job by sex in "&amp;S1&amp;" ("&amp;Z2&amp;") *"</f>
        <v>Number of employed persons per occupation of main job by sex in Katherine (2018-19) *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79</v>
      </c>
      <c r="X64" s="116">
        <v>103</v>
      </c>
      <c r="Y64" s="116">
        <v>110</v>
      </c>
      <c r="Z64" s="116">
        <v>113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230</v>
      </c>
      <c r="X65" s="116">
        <v>317</v>
      </c>
      <c r="Y65" s="116">
        <v>307</v>
      </c>
      <c r="Z65" s="116">
        <v>255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467</v>
      </c>
      <c r="X66" s="116">
        <v>528</v>
      </c>
      <c r="Y66" s="116">
        <v>498</v>
      </c>
      <c r="Z66" s="116">
        <v>445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713</v>
      </c>
      <c r="X67" s="116">
        <v>847</v>
      </c>
      <c r="Y67" s="116">
        <v>837</v>
      </c>
      <c r="Z67" s="116">
        <v>787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602</v>
      </c>
      <c r="X68" s="116">
        <v>671</v>
      </c>
      <c r="Y68" s="116">
        <v>670</v>
      </c>
      <c r="Z68" s="116">
        <v>581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373</v>
      </c>
      <c r="X69" s="116">
        <v>453</v>
      </c>
      <c r="Y69" s="116">
        <v>455</v>
      </c>
      <c r="Z69" s="116">
        <v>432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383</v>
      </c>
      <c r="X70" s="116">
        <v>430</v>
      </c>
      <c r="Y70" s="116">
        <v>361</v>
      </c>
      <c r="Z70" s="116">
        <v>361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362</v>
      </c>
      <c r="X71" s="116">
        <v>488</v>
      </c>
      <c r="Y71" s="116">
        <v>465</v>
      </c>
      <c r="Z71" s="116">
        <v>382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339</v>
      </c>
      <c r="X72" s="116">
        <v>351</v>
      </c>
      <c r="Y72" s="116">
        <v>370</v>
      </c>
      <c r="Z72" s="116">
        <v>305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288</v>
      </c>
      <c r="X73" s="116">
        <v>327</v>
      </c>
      <c r="Y73" s="116">
        <v>328</v>
      </c>
      <c r="Z73" s="116">
        <v>287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149</v>
      </c>
      <c r="X74" s="116">
        <v>181</v>
      </c>
      <c r="Y74" s="116">
        <v>198</v>
      </c>
      <c r="Z74" s="116">
        <v>179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67</v>
      </c>
      <c r="X75" s="116">
        <v>89</v>
      </c>
      <c r="Y75" s="116">
        <v>96</v>
      </c>
      <c r="Z75" s="116">
        <v>75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20</v>
      </c>
      <c r="X76" s="116">
        <v>25</v>
      </c>
      <c r="Y76" s="116">
        <v>37</v>
      </c>
      <c r="Z76" s="116">
        <v>38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12</v>
      </c>
      <c r="X77" s="116">
        <v>14</v>
      </c>
      <c r="Y77" s="116">
        <v>14</v>
      </c>
      <c r="Z77" s="116">
        <v>9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3</v>
      </c>
      <c r="Y78" s="116">
        <v>0</v>
      </c>
      <c r="Z78" s="116">
        <v>4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3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4093</v>
      </c>
      <c r="X80" s="116">
        <v>4847</v>
      </c>
      <c r="Y80" s="116">
        <v>4786</v>
      </c>
      <c r="Z80" s="116">
        <v>4257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5" t="str">
        <f>S1</f>
        <v>Katherine</v>
      </c>
      <c r="D82" s="145"/>
      <c r="E82" s="145"/>
      <c r="F82" s="145"/>
      <c r="G82" s="145"/>
      <c r="H82" s="49"/>
      <c r="I82" s="49"/>
      <c r="J82" s="146" t="str">
        <f>'State data for spotlight'!A1</f>
        <v>Northern Territory</v>
      </c>
      <c r="K82" s="146"/>
      <c r="L82" s="146"/>
      <c r="M82" s="146"/>
      <c r="N82" s="146"/>
      <c r="O82" s="146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40" t="s">
        <v>0</v>
      </c>
      <c r="E83" s="140"/>
      <c r="F83" s="140" t="s">
        <v>138</v>
      </c>
      <c r="G83" s="140"/>
      <c r="H83" s="50"/>
      <c r="I83" s="50"/>
      <c r="J83" s="50"/>
      <c r="K83" s="50"/>
      <c r="L83" s="140" t="s">
        <v>0</v>
      </c>
      <c r="M83" s="140"/>
      <c r="N83" s="140" t="s">
        <v>138</v>
      </c>
      <c r="O83" s="140"/>
      <c r="S83" s="119" t="s">
        <v>57</v>
      </c>
      <c r="T83" s="119"/>
      <c r="U83" s="116"/>
      <c r="V83" s="116">
        <v>0</v>
      </c>
      <c r="W83" s="116">
        <v>344</v>
      </c>
      <c r="X83" s="116">
        <v>369</v>
      </c>
      <c r="Y83" s="116">
        <v>378</v>
      </c>
      <c r="Z83" s="116">
        <v>366</v>
      </c>
      <c r="AD83" s="121"/>
    </row>
    <row r="84" spans="1:30" ht="15" customHeight="1" x14ac:dyDescent="0.25">
      <c r="A84" s="48"/>
      <c r="B84" s="48"/>
      <c r="C84" s="61" t="s">
        <v>1</v>
      </c>
      <c r="D84" s="140" t="s">
        <v>2</v>
      </c>
      <c r="E84" s="140"/>
      <c r="F84" s="140" t="str">
        <f>"since "&amp;$V$2</f>
        <v>since 2014-15</v>
      </c>
      <c r="G84" s="140"/>
      <c r="H84" s="50"/>
      <c r="I84" s="50"/>
      <c r="J84" s="50"/>
      <c r="K84" s="61" t="s">
        <v>1</v>
      </c>
      <c r="L84" s="140" t="s">
        <v>2</v>
      </c>
      <c r="M84" s="140"/>
      <c r="N84" s="140" t="str">
        <f>"since "&amp;$V$2</f>
        <v>since 2014-15</v>
      </c>
      <c r="O84" s="140"/>
      <c r="S84" s="119" t="s">
        <v>58</v>
      </c>
      <c r="T84" s="119"/>
      <c r="U84" s="116"/>
      <c r="V84" s="116">
        <v>0</v>
      </c>
      <c r="W84" s="116">
        <v>280</v>
      </c>
      <c r="X84" s="116">
        <v>318</v>
      </c>
      <c r="Y84" s="116">
        <v>315</v>
      </c>
      <c r="Z84" s="116">
        <v>270</v>
      </c>
    </row>
    <row r="85" spans="1:30" ht="15" customHeight="1" x14ac:dyDescent="0.25">
      <c r="A85" s="51" t="s">
        <v>3</v>
      </c>
      <c r="B85" s="51"/>
      <c r="C85" s="62" t="str">
        <f t="shared" ref="C85:C90" si="3">AB4</f>
        <v>8,804</v>
      </c>
      <c r="D85" s="100">
        <f t="shared" ref="D85:D90" si="4">AD4</f>
        <v>-0.13201222517992706</v>
      </c>
      <c r="E85" s="101">
        <f t="shared" ref="E85:E90" si="5">AD4</f>
        <v>-0.13201222517992706</v>
      </c>
      <c r="F85" s="100">
        <f t="shared" ref="F85:F90" si="6">AF4</f>
        <v>0.10381143430290862</v>
      </c>
      <c r="G85" s="101">
        <f t="shared" ref="G85:G90" si="7">AF4</f>
        <v>0.10381143430290862</v>
      </c>
      <c r="H85" s="62"/>
      <c r="I85" s="62"/>
      <c r="J85" s="141" t="str">
        <f>'State data for spotlight'!J4</f>
        <v>206,090</v>
      </c>
      <c r="K85" s="141"/>
      <c r="L85" s="100">
        <f>'State data for spotlight'!L4</f>
        <v>-1.7547706785017936E-2</v>
      </c>
      <c r="M85" s="101">
        <f>'State data for spotlight'!L4</f>
        <v>-1.7547706785017936E-2</v>
      </c>
      <c r="N85" s="100">
        <f>'State data for spotlight'!N4</f>
        <v>-3.1031078094879927E-2</v>
      </c>
      <c r="O85" s="101">
        <f>'State data for spotlight'!N4</f>
        <v>-3.1031078094879927E-2</v>
      </c>
      <c r="S85" s="119" t="s">
        <v>132</v>
      </c>
      <c r="T85" s="119"/>
      <c r="U85" s="116"/>
      <c r="V85" s="116">
        <v>0</v>
      </c>
      <c r="W85" s="116">
        <v>529</v>
      </c>
      <c r="X85" s="116">
        <v>558</v>
      </c>
      <c r="Y85" s="116">
        <v>625</v>
      </c>
      <c r="Z85" s="116">
        <v>581</v>
      </c>
    </row>
    <row r="86" spans="1:30" ht="15" customHeight="1" x14ac:dyDescent="0.25">
      <c r="A86" s="102" t="s">
        <v>4</v>
      </c>
      <c r="B86" s="51"/>
      <c r="C86" s="62" t="str">
        <f t="shared" si="3"/>
        <v>4,551</v>
      </c>
      <c r="D86" s="100">
        <f t="shared" si="4"/>
        <v>-0.15077439820862104</v>
      </c>
      <c r="E86" s="101">
        <f t="shared" si="5"/>
        <v>-0.15077439820862104</v>
      </c>
      <c r="F86" s="100">
        <f t="shared" si="6"/>
        <v>0.14404223227752633</v>
      </c>
      <c r="G86" s="101">
        <f t="shared" si="7"/>
        <v>0.14404223227752633</v>
      </c>
      <c r="H86" s="62"/>
      <c r="I86" s="62"/>
      <c r="J86" s="141" t="str">
        <f>'State data for spotlight'!J5</f>
        <v>107,789</v>
      </c>
      <c r="K86" s="141"/>
      <c r="L86" s="100">
        <f>'State data for spotlight'!L5</f>
        <v>-2.9959142533162897E-2</v>
      </c>
      <c r="M86" s="101">
        <f>'State data for spotlight'!L5</f>
        <v>-2.9959142533162897E-2</v>
      </c>
      <c r="N86" s="100">
        <f>'State data for spotlight'!N5</f>
        <v>-5.4606849975880389E-2</v>
      </c>
      <c r="O86" s="101">
        <f>'State data for spotlight'!N5</f>
        <v>-5.4606849975880389E-2</v>
      </c>
      <c r="S86" s="119" t="s">
        <v>133</v>
      </c>
      <c r="T86" s="119"/>
      <c r="U86" s="116"/>
      <c r="V86" s="116">
        <v>0</v>
      </c>
      <c r="W86" s="116">
        <v>534</v>
      </c>
      <c r="X86" s="116">
        <v>574</v>
      </c>
      <c r="Y86" s="116">
        <v>473</v>
      </c>
      <c r="Z86" s="116">
        <v>400</v>
      </c>
    </row>
    <row r="87" spans="1:30" ht="15" customHeight="1" x14ac:dyDescent="0.25">
      <c r="A87" s="102" t="s">
        <v>5</v>
      </c>
      <c r="B87" s="51"/>
      <c r="C87" s="62" t="str">
        <f t="shared" si="3"/>
        <v>4,256</v>
      </c>
      <c r="D87" s="100">
        <f t="shared" si="4"/>
        <v>-0.11092542302068098</v>
      </c>
      <c r="E87" s="101">
        <f t="shared" si="5"/>
        <v>-0.11092542302068098</v>
      </c>
      <c r="F87" s="100">
        <f t="shared" si="6"/>
        <v>6.2141252807586644E-2</v>
      </c>
      <c r="G87" s="101">
        <f t="shared" si="7"/>
        <v>6.2141252807586644E-2</v>
      </c>
      <c r="H87" s="62"/>
      <c r="I87" s="62"/>
      <c r="J87" s="141" t="str">
        <f>'State data for spotlight'!J6</f>
        <v>98,302</v>
      </c>
      <c r="K87" s="141"/>
      <c r="L87" s="100">
        <f>'State data for spotlight'!L6</f>
        <v>-3.5377238953482326E-3</v>
      </c>
      <c r="M87" s="101">
        <f>'State data for spotlight'!L6</f>
        <v>-3.5377238953482326E-3</v>
      </c>
      <c r="N87" s="100">
        <f>'State data for spotlight'!N6</f>
        <v>-3.7699900683056953E-3</v>
      </c>
      <c r="O87" s="101">
        <f>'State data for spotlight'!N6</f>
        <v>-3.7699900683056953E-3</v>
      </c>
      <c r="S87" s="119" t="s">
        <v>134</v>
      </c>
      <c r="T87" s="119"/>
      <c r="U87" s="116"/>
      <c r="V87" s="116">
        <v>0</v>
      </c>
      <c r="W87" s="116">
        <v>91</v>
      </c>
      <c r="X87" s="116">
        <v>108</v>
      </c>
      <c r="Y87" s="116">
        <v>108</v>
      </c>
      <c r="Z87" s="116">
        <v>102</v>
      </c>
    </row>
    <row r="88" spans="1:30" ht="15" customHeight="1" x14ac:dyDescent="0.25">
      <c r="A88" s="51" t="s">
        <v>6</v>
      </c>
      <c r="B88" s="51"/>
      <c r="C88" s="62" t="str">
        <f t="shared" si="3"/>
        <v>5,728</v>
      </c>
      <c r="D88" s="100">
        <f t="shared" si="4"/>
        <v>-0.13317191283292973</v>
      </c>
      <c r="E88" s="101">
        <f t="shared" si="5"/>
        <v>-0.13317191283292973</v>
      </c>
      <c r="F88" s="100">
        <f t="shared" si="6"/>
        <v>0.11548198636806228</v>
      </c>
      <c r="G88" s="101">
        <f t="shared" si="7"/>
        <v>0.11548198636806228</v>
      </c>
      <c r="H88" s="62"/>
      <c r="I88" s="62"/>
      <c r="J88" s="141" t="str">
        <f>'State data for spotlight'!J7</f>
        <v>136,553</v>
      </c>
      <c r="K88" s="141"/>
      <c r="L88" s="100">
        <f>'State data for spotlight'!L7</f>
        <v>-1.6564280210006221E-2</v>
      </c>
      <c r="M88" s="101">
        <f>'State data for spotlight'!L7</f>
        <v>-1.6564280210006221E-2</v>
      </c>
      <c r="N88" s="100">
        <f>'State data for spotlight'!N7</f>
        <v>-8.8551457832811709E-3</v>
      </c>
      <c r="O88" s="101">
        <f>'State data for spotlight'!N7</f>
        <v>-8.8551457832811709E-3</v>
      </c>
      <c r="S88" s="119" t="s">
        <v>135</v>
      </c>
      <c r="T88" s="119"/>
      <c r="U88" s="116"/>
      <c r="V88" s="116">
        <v>0</v>
      </c>
      <c r="W88" s="116">
        <v>77</v>
      </c>
      <c r="X88" s="116">
        <v>94</v>
      </c>
      <c r="Y88" s="116">
        <v>97</v>
      </c>
      <c r="Z88" s="116">
        <v>100</v>
      </c>
    </row>
    <row r="89" spans="1:30" ht="15" customHeight="1" x14ac:dyDescent="0.25">
      <c r="A89" s="51" t="s">
        <v>102</v>
      </c>
      <c r="B89" s="51"/>
      <c r="C89" s="62" t="str">
        <f t="shared" si="3"/>
        <v>$47,206</v>
      </c>
      <c r="D89" s="100">
        <f t="shared" si="4"/>
        <v>5.1218100031176217E-2</v>
      </c>
      <c r="E89" s="101">
        <f t="shared" si="5"/>
        <v>5.1218100031176217E-2</v>
      </c>
      <c r="F89" s="100">
        <f t="shared" si="6"/>
        <v>0.14117874582990853</v>
      </c>
      <c r="G89" s="101">
        <f t="shared" si="7"/>
        <v>0.14117874582990853</v>
      </c>
      <c r="H89" s="62"/>
      <c r="I89" s="62"/>
      <c r="J89" s="62"/>
      <c r="K89" s="62" t="str">
        <f>'State data for spotlight'!J8</f>
        <v>$48,816</v>
      </c>
      <c r="L89" s="100">
        <f>'State data for spotlight'!L8</f>
        <v>6.1213132999442532E-3</v>
      </c>
      <c r="M89" s="101">
        <f>'State data for spotlight'!L8</f>
        <v>6.1213132999442532E-3</v>
      </c>
      <c r="N89" s="100">
        <f>'State data for spotlight'!N8</f>
        <v>5.9291093478923695E-2</v>
      </c>
      <c r="O89" s="101">
        <f>'State data for spotlight'!N8</f>
        <v>5.9291093478923695E-2</v>
      </c>
      <c r="S89" s="119" t="s">
        <v>136</v>
      </c>
      <c r="T89" s="119"/>
      <c r="U89" s="116"/>
      <c r="V89" s="116">
        <v>0</v>
      </c>
      <c r="W89" s="116">
        <v>209</v>
      </c>
      <c r="X89" s="116">
        <v>232</v>
      </c>
      <c r="Y89" s="116">
        <v>253</v>
      </c>
      <c r="Z89" s="116">
        <v>237</v>
      </c>
    </row>
    <row r="90" spans="1:30" ht="15" customHeight="1" x14ac:dyDescent="0.25">
      <c r="A90" s="51" t="s">
        <v>7</v>
      </c>
      <c r="B90" s="51"/>
      <c r="C90" s="62" t="str">
        <f t="shared" si="3"/>
        <v>$352.5 mil</v>
      </c>
      <c r="D90" s="100">
        <f t="shared" si="4"/>
        <v>-5.1022964587619235E-2</v>
      </c>
      <c r="E90" s="101">
        <f t="shared" si="5"/>
        <v>-5.1022964587619235E-2</v>
      </c>
      <c r="F90" s="100">
        <f t="shared" si="6"/>
        <v>0.30940821114349237</v>
      </c>
      <c r="G90" s="101">
        <f t="shared" si="7"/>
        <v>0.30940821114349237</v>
      </c>
      <c r="H90" s="62"/>
      <c r="I90" s="62"/>
      <c r="J90" s="62"/>
      <c r="K90" s="62" t="str">
        <f>'State data for spotlight'!J9</f>
        <v>$9.0 bil</v>
      </c>
      <c r="L90" s="100">
        <f>'State data for spotlight'!L9</f>
        <v>-2.0888249213331433E-2</v>
      </c>
      <c r="M90" s="101">
        <f>'State data for spotlight'!L9</f>
        <v>-2.0888249213331433E-2</v>
      </c>
      <c r="N90" s="100">
        <f>'State data for spotlight'!N9</f>
        <v>6.2210406031514953E-2</v>
      </c>
      <c r="O90" s="101">
        <f>'State data for spotlight'!N9</f>
        <v>6.2210406031514953E-2</v>
      </c>
      <c r="S90" s="119" t="s">
        <v>59</v>
      </c>
      <c r="T90" s="119"/>
      <c r="U90" s="116"/>
      <c r="V90" s="116">
        <v>0</v>
      </c>
      <c r="W90" s="116">
        <v>434</v>
      </c>
      <c r="X90" s="116">
        <v>470</v>
      </c>
      <c r="Y90" s="116">
        <v>398</v>
      </c>
      <c r="Z90" s="116">
        <v>364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3046</v>
      </c>
      <c r="X91" s="116">
        <v>3575</v>
      </c>
      <c r="Y91" s="116">
        <v>3584</v>
      </c>
      <c r="Z91" s="116">
        <v>3072</v>
      </c>
    </row>
    <row r="92" spans="1:30" ht="15" customHeight="1" x14ac:dyDescent="0.25">
      <c r="A92" s="18" t="s">
        <v>139</v>
      </c>
      <c r="S92" s="133" t="s">
        <v>55</v>
      </c>
      <c r="T92" s="133"/>
    </row>
    <row r="93" spans="1:30" ht="15" customHeight="1" x14ac:dyDescent="0.25">
      <c r="A93" s="60" t="s">
        <v>140</v>
      </c>
      <c r="S93" s="119" t="s">
        <v>57</v>
      </c>
      <c r="T93" s="119"/>
      <c r="U93" s="116"/>
      <c r="V93" s="116">
        <v>0</v>
      </c>
      <c r="W93" s="116">
        <v>245</v>
      </c>
      <c r="X93" s="116">
        <v>280</v>
      </c>
      <c r="Y93" s="116">
        <v>312</v>
      </c>
      <c r="Z93" s="116">
        <v>267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474</v>
      </c>
      <c r="X94" s="116">
        <v>476</v>
      </c>
      <c r="Y94" s="116">
        <v>510</v>
      </c>
      <c r="Z94" s="116">
        <v>477</v>
      </c>
    </row>
    <row r="95" spans="1:30" ht="15" customHeight="1" x14ac:dyDescent="0.25">
      <c r="A95" s="18" t="s">
        <v>160</v>
      </c>
      <c r="S95" s="119" t="s">
        <v>132</v>
      </c>
      <c r="T95" s="119"/>
      <c r="U95" s="116"/>
      <c r="V95" s="116">
        <v>0</v>
      </c>
      <c r="W95" s="116">
        <v>74</v>
      </c>
      <c r="X95" s="116">
        <v>80</v>
      </c>
      <c r="Y95" s="116">
        <v>81</v>
      </c>
      <c r="Z95" s="116">
        <v>75</v>
      </c>
    </row>
    <row r="96" spans="1:30" ht="15" customHeight="1" x14ac:dyDescent="0.25">
      <c r="S96" s="119" t="s">
        <v>133</v>
      </c>
      <c r="T96" s="119"/>
      <c r="U96" s="116"/>
      <c r="V96" s="116">
        <v>0</v>
      </c>
      <c r="W96" s="116">
        <v>568</v>
      </c>
      <c r="X96" s="116">
        <v>685</v>
      </c>
      <c r="Y96" s="116">
        <v>613</v>
      </c>
      <c r="Z96" s="116">
        <v>584</v>
      </c>
    </row>
    <row r="97" spans="1:32" ht="15" customHeight="1" x14ac:dyDescent="0.25">
      <c r="S97" s="119" t="s">
        <v>134</v>
      </c>
      <c r="T97" s="119"/>
      <c r="U97" s="116"/>
      <c r="V97" s="116">
        <v>0</v>
      </c>
      <c r="W97" s="116">
        <v>458</v>
      </c>
      <c r="X97" s="116">
        <v>523</v>
      </c>
      <c r="Y97" s="116">
        <v>547</v>
      </c>
      <c r="Z97" s="116">
        <v>489</v>
      </c>
    </row>
    <row r="98" spans="1:32" ht="15" customHeight="1" x14ac:dyDescent="0.25">
      <c r="S98" s="119" t="s">
        <v>135</v>
      </c>
      <c r="T98" s="119"/>
      <c r="U98" s="116"/>
      <c r="V98" s="116">
        <v>0</v>
      </c>
      <c r="W98" s="116">
        <v>166</v>
      </c>
      <c r="X98" s="116">
        <v>177</v>
      </c>
      <c r="Y98" s="116">
        <v>167</v>
      </c>
      <c r="Z98" s="116">
        <v>178</v>
      </c>
    </row>
    <row r="99" spans="1:32" ht="15" customHeight="1" x14ac:dyDescent="0.25">
      <c r="S99" s="119" t="s">
        <v>136</v>
      </c>
      <c r="T99" s="119"/>
      <c r="U99" s="116"/>
      <c r="V99" s="116">
        <v>0</v>
      </c>
      <c r="W99" s="116">
        <v>17</v>
      </c>
      <c r="X99" s="116">
        <v>15</v>
      </c>
      <c r="Y99" s="116">
        <v>25</v>
      </c>
      <c r="Z99" s="116">
        <v>25</v>
      </c>
    </row>
    <row r="100" spans="1:32" x14ac:dyDescent="0.25">
      <c r="A100" s="19"/>
      <c r="S100" s="119" t="s">
        <v>59</v>
      </c>
      <c r="T100" s="119"/>
      <c r="U100" s="116"/>
      <c r="V100" s="116">
        <v>0</v>
      </c>
      <c r="W100" s="116">
        <v>229</v>
      </c>
      <c r="X100" s="116">
        <v>241</v>
      </c>
      <c r="Y100" s="116">
        <v>206</v>
      </c>
      <c r="Z100" s="116">
        <v>182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2623</v>
      </c>
      <c r="X101" s="116">
        <v>3116</v>
      </c>
      <c r="Y101" s="116">
        <v>3026</v>
      </c>
      <c r="Z101" s="116">
        <v>2661</v>
      </c>
    </row>
    <row r="102" spans="1:32" x14ac:dyDescent="0.25">
      <c r="A102" s="20"/>
      <c r="S102" s="119"/>
      <c r="T102" s="119"/>
      <c r="Y102" s="127"/>
      <c r="Z102" s="127"/>
    </row>
    <row r="103" spans="1:32" x14ac:dyDescent="0.25">
      <c r="A103" s="21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131</v>
      </c>
      <c r="Z103" s="110" t="s">
        <v>141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5001</v>
      </c>
      <c r="X104" s="116">
        <v>6194</v>
      </c>
      <c r="Y104" s="116">
        <v>6494</v>
      </c>
      <c r="Z104" s="116">
        <v>5706</v>
      </c>
      <c r="AB104" s="113" t="str">
        <f>TEXT(Z104,"###,###")</f>
        <v>5,706</v>
      </c>
      <c r="AD104" s="134">
        <f>Z104/($Z$4)*100</f>
        <v>64.811449341208544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3058</v>
      </c>
      <c r="X105" s="116">
        <v>3219</v>
      </c>
      <c r="Y105" s="116">
        <v>2785</v>
      </c>
      <c r="Z105" s="116">
        <v>2746</v>
      </c>
      <c r="AB105" s="113" t="str">
        <f>TEXT(Z105,"###,###")</f>
        <v>2,746</v>
      </c>
      <c r="AD105" s="134">
        <f>Z105/($Z$4)*100</f>
        <v>31.190368014538844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8059</v>
      </c>
      <c r="X106" s="124">
        <v>9413</v>
      </c>
      <c r="Y106" s="124">
        <v>9279</v>
      </c>
      <c r="Z106" s="124">
        <v>8452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894</v>
      </c>
      <c r="X108" s="116">
        <v>963</v>
      </c>
      <c r="Y108" s="116">
        <v>1098</v>
      </c>
      <c r="Z108" s="116">
        <v>839</v>
      </c>
      <c r="AB108" s="113" t="str">
        <f>TEXT(Z108,"###,###")</f>
        <v>839</v>
      </c>
      <c r="AD108" s="134">
        <f>Z108/($Z$4)*100</f>
        <v>9.5297592003634719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1495</v>
      </c>
      <c r="X109" s="116">
        <v>1591</v>
      </c>
      <c r="Y109" s="116">
        <v>1756</v>
      </c>
      <c r="Z109" s="116">
        <v>1279</v>
      </c>
      <c r="AB109" s="113" t="str">
        <f>TEXT(Z109,"###,###")</f>
        <v>1,279</v>
      </c>
      <c r="AD109" s="134">
        <f>Z109/($Z$4)*100</f>
        <v>14.527487505679238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2209</v>
      </c>
      <c r="X110" s="116">
        <v>3208</v>
      </c>
      <c r="Y110" s="116">
        <v>3051</v>
      </c>
      <c r="Z110" s="116">
        <v>2559</v>
      </c>
      <c r="AB110" s="113" t="str">
        <f>TEXT(Z110,"###,###")</f>
        <v>2,559</v>
      </c>
      <c r="AD110" s="134">
        <f>Z110/($Z$4)*100</f>
        <v>29.066333484779644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3465</v>
      </c>
      <c r="X111" s="116">
        <v>3651</v>
      </c>
      <c r="Y111" s="116">
        <v>3364</v>
      </c>
      <c r="Z111" s="116">
        <v>3774</v>
      </c>
      <c r="AB111" s="113" t="str">
        <f>TEXT(Z111,"###,###")</f>
        <v>3,774</v>
      </c>
      <c r="AD111" s="134">
        <f>Z111/($Z$4)*100</f>
        <v>42.866878691503864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8566</v>
      </c>
      <c r="X112" s="116">
        <v>10165</v>
      </c>
      <c r="Y112" s="116">
        <v>10143</v>
      </c>
      <c r="Z112" s="116">
        <v>8809</v>
      </c>
    </row>
    <row r="113" spans="19:32" x14ac:dyDescent="0.25">
      <c r="AB113" s="129" t="s">
        <v>25</v>
      </c>
      <c r="AC113" s="110"/>
      <c r="AD113" s="110" t="s">
        <v>129</v>
      </c>
      <c r="AF113" s="110" t="s">
        <v>130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41.15</v>
      </c>
      <c r="W118" s="135">
        <v>35.409999999999997</v>
      </c>
      <c r="X118" s="135">
        <v>38.18</v>
      </c>
      <c r="Y118" s="135">
        <v>38.82</v>
      </c>
      <c r="Z118" s="135">
        <v>38.39</v>
      </c>
      <c r="AB118" s="113" t="str">
        <f>TEXT(Z118,"##.0")</f>
        <v>38.4</v>
      </c>
    </row>
    <row r="120" spans="19:32" x14ac:dyDescent="0.25">
      <c r="S120" s="105" t="s">
        <v>104</v>
      </c>
      <c r="T120" s="116"/>
      <c r="U120" s="116"/>
      <c r="V120" s="116">
        <v>4721</v>
      </c>
      <c r="W120" s="116">
        <v>5179</v>
      </c>
      <c r="X120" s="116">
        <v>6174</v>
      </c>
      <c r="Y120" s="116">
        <v>6052</v>
      </c>
      <c r="Z120" s="116">
        <v>5285</v>
      </c>
      <c r="AB120" s="113" t="str">
        <f>TEXT(Z120,"###,###")</f>
        <v>5,285</v>
      </c>
    </row>
    <row r="121" spans="19:32" x14ac:dyDescent="0.25">
      <c r="S121" s="105" t="s">
        <v>105</v>
      </c>
      <c r="T121" s="116"/>
      <c r="U121" s="116"/>
      <c r="V121" s="116">
        <v>176</v>
      </c>
      <c r="W121" s="116">
        <v>204</v>
      </c>
      <c r="X121" s="116">
        <v>206</v>
      </c>
      <c r="Y121" s="116">
        <v>220</v>
      </c>
      <c r="Z121" s="116">
        <v>157</v>
      </c>
      <c r="AB121" s="113" t="str">
        <f>TEXT(Z121,"###,###")</f>
        <v>157</v>
      </c>
    </row>
    <row r="122" spans="19:32" x14ac:dyDescent="0.25">
      <c r="S122" s="105" t="s">
        <v>106</v>
      </c>
      <c r="T122" s="116"/>
      <c r="U122" s="116"/>
      <c r="V122" s="116">
        <v>235</v>
      </c>
      <c r="W122" s="116">
        <v>281</v>
      </c>
      <c r="X122" s="116">
        <v>311</v>
      </c>
      <c r="Y122" s="116">
        <v>335</v>
      </c>
      <c r="Z122" s="116">
        <v>284</v>
      </c>
      <c r="AB122" s="113" t="str">
        <f>TEXT(Z122,"###,###")</f>
        <v>284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4956</v>
      </c>
      <c r="W124" s="116">
        <v>5460</v>
      </c>
      <c r="X124" s="116">
        <v>6485</v>
      </c>
      <c r="Y124" s="116">
        <v>6387</v>
      </c>
      <c r="Z124" s="116">
        <v>5569</v>
      </c>
      <c r="AB124" s="113" t="str">
        <f>TEXT(Z124,"###,###")</f>
        <v>5,569</v>
      </c>
      <c r="AD124" s="131">
        <f>Z124/$Z$7*100</f>
        <v>97.224162011173192</v>
      </c>
    </row>
    <row r="125" spans="19:32" x14ac:dyDescent="0.25">
      <c r="S125" s="105" t="s">
        <v>108</v>
      </c>
      <c r="T125" s="116"/>
      <c r="U125" s="116"/>
      <c r="V125" s="116">
        <v>411</v>
      </c>
      <c r="W125" s="116">
        <v>485</v>
      </c>
      <c r="X125" s="116">
        <v>517</v>
      </c>
      <c r="Y125" s="116">
        <v>555</v>
      </c>
      <c r="Z125" s="116">
        <v>441</v>
      </c>
      <c r="AB125" s="113" t="str">
        <f>TEXT(Z125,"###,###")</f>
        <v>441</v>
      </c>
      <c r="AD125" s="131">
        <f>Z125/$Z$7*100</f>
        <v>7.6990223463687153</v>
      </c>
    </row>
    <row r="127" spans="19:32" x14ac:dyDescent="0.25">
      <c r="S127" s="105" t="s">
        <v>109</v>
      </c>
      <c r="T127" s="116"/>
      <c r="U127" s="116"/>
      <c r="V127" s="116">
        <v>2707</v>
      </c>
      <c r="W127" s="116">
        <v>3044</v>
      </c>
      <c r="X127" s="116">
        <v>3575</v>
      </c>
      <c r="Y127" s="116">
        <v>3583</v>
      </c>
      <c r="Z127" s="116">
        <v>3068</v>
      </c>
      <c r="AB127" s="113" t="str">
        <f>TEXT(Z127,"###,###")</f>
        <v>3,068</v>
      </c>
      <c r="AD127" s="131">
        <f>Z127/$Z$7*100</f>
        <v>53.561452513966479</v>
      </c>
    </row>
    <row r="128" spans="19:32" x14ac:dyDescent="0.25">
      <c r="S128" s="105" t="s">
        <v>110</v>
      </c>
      <c r="T128" s="116"/>
      <c r="U128" s="116"/>
      <c r="V128" s="116">
        <v>2428</v>
      </c>
      <c r="W128" s="116">
        <v>2617</v>
      </c>
      <c r="X128" s="116">
        <v>3116</v>
      </c>
      <c r="Y128" s="116">
        <v>3024</v>
      </c>
      <c r="Z128" s="116">
        <v>2659</v>
      </c>
      <c r="AB128" s="113" t="str">
        <f>TEXT(Z128,"###,###")</f>
        <v>2,659</v>
      </c>
      <c r="AD128" s="131">
        <f>Z128/$Z$7*100</f>
        <v>46.421089385474865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333AB81-A142-469E-9112-64389875860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C3244F89-F9BD-4D7A-9BB9-AAB424F04F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56549A9C-98DA-4059-A829-BD2229C5168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D2A004E2-8597-4937-9C2D-938077A59B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Contents</vt:lpstr>
      <vt:lpstr>Table 13.1</vt:lpstr>
      <vt:lpstr>Table 13.2</vt:lpstr>
      <vt:lpstr>Table 13.3</vt:lpstr>
      <vt:lpstr>Table 13.4</vt:lpstr>
      <vt:lpstr>Table 13.5</vt:lpstr>
      <vt:lpstr>Table 13.6</vt:lpstr>
      <vt:lpstr>Table 13.7</vt:lpstr>
      <vt:lpstr>Table 13.8</vt:lpstr>
      <vt:lpstr>Table 13.9</vt:lpstr>
      <vt:lpstr>Table 13.10</vt:lpstr>
      <vt:lpstr>Table 13.11</vt:lpstr>
      <vt:lpstr>Table 13.12</vt:lpstr>
      <vt:lpstr>Table 13.13</vt:lpstr>
      <vt:lpstr>Table 13.14</vt:lpstr>
      <vt:lpstr>Table 13.15</vt:lpstr>
      <vt:lpstr>Table 13.16</vt:lpstr>
      <vt:lpstr>Table 13.17</vt:lpstr>
      <vt:lpstr>State data for spotlight</vt:lpstr>
      <vt:lpstr>'Table 13.1'!Print_Area</vt:lpstr>
      <vt:lpstr>'Table 13.10'!Print_Area</vt:lpstr>
      <vt:lpstr>'Table 13.11'!Print_Area</vt:lpstr>
      <vt:lpstr>'Table 13.12'!Print_Area</vt:lpstr>
      <vt:lpstr>'Table 13.13'!Print_Area</vt:lpstr>
      <vt:lpstr>'Table 13.14'!Print_Area</vt:lpstr>
      <vt:lpstr>'Table 13.15'!Print_Area</vt:lpstr>
      <vt:lpstr>'Table 13.16'!Print_Area</vt:lpstr>
      <vt:lpstr>'Table 13.17'!Print_Area</vt:lpstr>
      <vt:lpstr>'Table 13.2'!Print_Area</vt:lpstr>
      <vt:lpstr>'Table 13.3'!Print_Area</vt:lpstr>
      <vt:lpstr>'Table 13.4'!Print_Area</vt:lpstr>
      <vt:lpstr>'Table 13.5'!Print_Area</vt:lpstr>
      <vt:lpstr>'Table 13.6'!Print_Area</vt:lpstr>
      <vt:lpstr>'Table 13.7'!Print_Area</vt:lpstr>
      <vt:lpstr>'Table 13.8'!Print_Area</vt:lpstr>
      <vt:lpstr>'Table 13.9'!Print_Area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Son Chu</cp:lastModifiedBy>
  <cp:lastPrinted>2021-10-22T04:56:09Z</cp:lastPrinted>
  <dcterms:created xsi:type="dcterms:W3CDTF">2019-07-02T01:38:47Z</dcterms:created>
  <dcterms:modified xsi:type="dcterms:W3CDTF">2021-10-22T04:56:18Z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