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0 JIA Publication\Illuminator\Output\Release 2 final tables_new\"/>
    </mc:Choice>
  </mc:AlternateContent>
  <xr:revisionPtr revIDLastSave="0" documentId="13_ncr:1_{9105911C-AF0F-4920-BF87-C2613C12DB27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5" r:id="rId1"/>
    <sheet name="Table 13.1" sheetId="178" r:id="rId2"/>
    <sheet name="Table 13.2" sheetId="179" r:id="rId3"/>
    <sheet name="Table 13.3" sheetId="180" r:id="rId4"/>
    <sheet name="Table 13.4" sheetId="181" r:id="rId5"/>
    <sheet name="Table 13.5" sheetId="182" r:id="rId6"/>
    <sheet name="Table 13.6" sheetId="183" r:id="rId7"/>
    <sheet name="Table 13.7" sheetId="184" r:id="rId8"/>
    <sheet name="Table 13.8" sheetId="185" r:id="rId9"/>
    <sheet name="Table 13.9" sheetId="186" r:id="rId10"/>
    <sheet name="Table 13.10" sheetId="187" r:id="rId11"/>
    <sheet name="Table 13.11" sheetId="188" r:id="rId12"/>
    <sheet name="Table 13.12" sheetId="189" r:id="rId13"/>
    <sheet name="Table 13.13" sheetId="190" r:id="rId14"/>
    <sheet name="Table 13.14" sheetId="191" r:id="rId15"/>
    <sheet name="Table 13.15" sheetId="192" r:id="rId16"/>
    <sheet name="Table 13.16" sheetId="193" r:id="rId17"/>
    <sheet name="Table 13.17" sheetId="194" r:id="rId18"/>
    <sheet name="State data for spotlight" sheetId="177" state="hidden" r:id="rId19"/>
  </sheets>
  <definedNames>
    <definedName name="_AMO_UniqueIdentifier" hidden="1">"'2995e12c-7f92-4103-a2d1-a1d598d57c6f'"</definedName>
    <definedName name="_xlnm.Print_Area" localSheetId="1">'Table 13.1'!$A$1:$P$98</definedName>
    <definedName name="_xlnm.Print_Area" localSheetId="10">'Table 13.10'!$A$1:$P$98</definedName>
    <definedName name="_xlnm.Print_Area" localSheetId="11">'Table 13.11'!$A$1:$P$98</definedName>
    <definedName name="_xlnm.Print_Area" localSheetId="12">'Table 13.12'!$A$1:$P$98</definedName>
    <definedName name="_xlnm.Print_Area" localSheetId="13">'Table 13.13'!$A$1:$P$98</definedName>
    <definedName name="_xlnm.Print_Area" localSheetId="14">'Table 13.14'!$A$1:$P$98</definedName>
    <definedName name="_xlnm.Print_Area" localSheetId="15">'Table 13.15'!$A$1:$P$98</definedName>
    <definedName name="_xlnm.Print_Area" localSheetId="16">'Table 13.16'!$A$1:$P$98</definedName>
    <definedName name="_xlnm.Print_Area" localSheetId="17">'Table 13.17'!$A$1:$P$98</definedName>
    <definedName name="_xlnm.Print_Area" localSheetId="2">'Table 13.2'!$A$1:$P$98</definedName>
    <definedName name="_xlnm.Print_Area" localSheetId="3">'Table 13.3'!$A$1:$P$98</definedName>
    <definedName name="_xlnm.Print_Area" localSheetId="4">'Table 13.4'!$A$1:$P$98</definedName>
    <definedName name="_xlnm.Print_Area" localSheetId="5">'Table 13.5'!$A$1:$P$98</definedName>
    <definedName name="_xlnm.Print_Area" localSheetId="6">'Table 13.6'!$A$1:$P$98</definedName>
    <definedName name="_xlnm.Print_Area" localSheetId="7">'Table 13.7'!$A$1:$P$98</definedName>
    <definedName name="_xlnm.Print_Area" localSheetId="8">'Table 13.8'!$A$1:$P$98</definedName>
    <definedName name="_xlnm.Print_Area" localSheetId="9">'Table 13.9'!$A$1:$P$98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79" l="1"/>
  <c r="A2" i="180"/>
  <c r="A2" i="181"/>
  <c r="A2" i="182"/>
  <c r="A2" i="183"/>
  <c r="A2" i="184"/>
  <c r="A2" i="185"/>
  <c r="A2" i="186"/>
  <c r="A2" i="187"/>
  <c r="A2" i="188"/>
  <c r="A2" i="189"/>
  <c r="A2" i="190"/>
  <c r="A2" i="191"/>
  <c r="A2" i="192"/>
  <c r="A2" i="193"/>
  <c r="A2" i="194"/>
  <c r="A2" i="178"/>
  <c r="AD128" i="194"/>
  <c r="AB128" i="194"/>
  <c r="AD127" i="194"/>
  <c r="AB127" i="194"/>
  <c r="AD125" i="194"/>
  <c r="AB125" i="194"/>
  <c r="AD124" i="194"/>
  <c r="AB124" i="194"/>
  <c r="AB122" i="194"/>
  <c r="AB121" i="194"/>
  <c r="AB120" i="194"/>
  <c r="AB118" i="194"/>
  <c r="AF115" i="194"/>
  <c r="AD115" i="194"/>
  <c r="AB115" i="194"/>
  <c r="AF114" i="194"/>
  <c r="AD114" i="194"/>
  <c r="AB114" i="194"/>
  <c r="AD111" i="194"/>
  <c r="AB111" i="194"/>
  <c r="AD110" i="194"/>
  <c r="AB110" i="194"/>
  <c r="AD109" i="194"/>
  <c r="AB109" i="194"/>
  <c r="AD108" i="194"/>
  <c r="AB108" i="194"/>
  <c r="AD105" i="194"/>
  <c r="AB105" i="194"/>
  <c r="AD104" i="194"/>
  <c r="AB104" i="194"/>
  <c r="N9" i="177"/>
  <c r="O90" i="194"/>
  <c r="N90" i="194"/>
  <c r="L9" i="177"/>
  <c r="M90" i="194"/>
  <c r="L90" i="194"/>
  <c r="J9" i="177"/>
  <c r="K90" i="194"/>
  <c r="AF9" i="194"/>
  <c r="G90" i="194"/>
  <c r="F90" i="194"/>
  <c r="AD9" i="194"/>
  <c r="E90" i="194"/>
  <c r="D90" i="194"/>
  <c r="AB9" i="194"/>
  <c r="C90" i="194"/>
  <c r="N8" i="177"/>
  <c r="O89" i="194"/>
  <c r="N89" i="194"/>
  <c r="L8" i="177"/>
  <c r="M89" i="194"/>
  <c r="L89" i="194"/>
  <c r="J8" i="177"/>
  <c r="K89" i="194"/>
  <c r="AF8" i="194"/>
  <c r="G89" i="194"/>
  <c r="F89" i="194"/>
  <c r="AD8" i="194"/>
  <c r="E89" i="194"/>
  <c r="D89" i="194"/>
  <c r="AB8" i="194"/>
  <c r="C89" i="194"/>
  <c r="AF38" i="194"/>
  <c r="AD38" i="194"/>
  <c r="AB38" i="194"/>
  <c r="AF37" i="194"/>
  <c r="AD37" i="194"/>
  <c r="AB37" i="194"/>
  <c r="N7" i="177"/>
  <c r="O88" i="194"/>
  <c r="N88" i="194"/>
  <c r="L7" i="177"/>
  <c r="M88" i="194"/>
  <c r="L88" i="194"/>
  <c r="J7" i="177"/>
  <c r="J88" i="194"/>
  <c r="AF7" i="194"/>
  <c r="G88" i="194"/>
  <c r="F88" i="194"/>
  <c r="AD7" i="194"/>
  <c r="E88" i="194"/>
  <c r="D88" i="194"/>
  <c r="AB7" i="194"/>
  <c r="C88" i="194"/>
  <c r="N6" i="177"/>
  <c r="O87" i="194"/>
  <c r="N87" i="194"/>
  <c r="L6" i="177"/>
  <c r="M87" i="194"/>
  <c r="L87" i="194"/>
  <c r="J6" i="177"/>
  <c r="J87" i="194"/>
  <c r="AF6" i="194"/>
  <c r="G87" i="194"/>
  <c r="F87" i="194"/>
  <c r="AD6" i="194"/>
  <c r="E87" i="194"/>
  <c r="D87" i="194"/>
  <c r="AB6" i="194"/>
  <c r="C87" i="194"/>
  <c r="N5" i="177"/>
  <c r="O86" i="194"/>
  <c r="N86" i="194"/>
  <c r="L5" i="177"/>
  <c r="M86" i="194"/>
  <c r="L86" i="194"/>
  <c r="J5" i="177"/>
  <c r="J86" i="194"/>
  <c r="AF5" i="194"/>
  <c r="G86" i="194"/>
  <c r="F86" i="194"/>
  <c r="AD5" i="194"/>
  <c r="E86" i="194"/>
  <c r="D86" i="194"/>
  <c r="AB5" i="194"/>
  <c r="C86" i="194"/>
  <c r="N4" i="177"/>
  <c r="O85" i="194"/>
  <c r="N85" i="194"/>
  <c r="L4" i="177"/>
  <c r="M85" i="194"/>
  <c r="L85" i="194"/>
  <c r="J4" i="177"/>
  <c r="J85" i="194"/>
  <c r="AF4" i="194"/>
  <c r="G85" i="194"/>
  <c r="F85" i="194"/>
  <c r="AD4" i="194"/>
  <c r="E85" i="194"/>
  <c r="D85" i="194"/>
  <c r="AB4" i="194"/>
  <c r="C85" i="194"/>
  <c r="A1" i="177"/>
  <c r="J82" i="194"/>
  <c r="S1" i="194"/>
  <c r="C82" i="194"/>
  <c r="A64" i="194"/>
  <c r="A49" i="194"/>
  <c r="AD42" i="194"/>
  <c r="AD41" i="194"/>
  <c r="AB34" i="194"/>
  <c r="AB33" i="194"/>
  <c r="AB32" i="194"/>
  <c r="AB31" i="194"/>
  <c r="A31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8" i="194"/>
  <c r="A18" i="194"/>
  <c r="AB17" i="194"/>
  <c r="AB16" i="194"/>
  <c r="AB15" i="194"/>
  <c r="D15" i="194"/>
  <c r="D14" i="194"/>
  <c r="O13" i="194"/>
  <c r="D13" i="194"/>
  <c r="O12" i="194"/>
  <c r="D12" i="194"/>
  <c r="O11" i="194"/>
  <c r="O10" i="194"/>
  <c r="D10" i="194"/>
  <c r="O9" i="194"/>
  <c r="D9" i="194"/>
  <c r="O8" i="194"/>
  <c r="D8" i="194"/>
  <c r="A7" i="194"/>
  <c r="A4" i="194"/>
  <c r="AB2" i="194"/>
  <c r="Y1" i="194"/>
  <c r="AD128" i="193"/>
  <c r="AB128" i="193"/>
  <c r="AD127" i="193"/>
  <c r="AB127" i="193"/>
  <c r="AD125" i="193"/>
  <c r="AB125" i="193"/>
  <c r="AD124" i="193"/>
  <c r="AB124" i="193"/>
  <c r="AB122" i="193"/>
  <c r="AB121" i="193"/>
  <c r="AB120" i="193"/>
  <c r="AB118" i="193"/>
  <c r="AF115" i="193"/>
  <c r="AD115" i="193"/>
  <c r="AB115" i="193"/>
  <c r="AF114" i="193"/>
  <c r="AD114" i="193"/>
  <c r="AB114" i="193"/>
  <c r="AD111" i="193"/>
  <c r="AB111" i="193"/>
  <c r="AD110" i="193"/>
  <c r="AB110" i="193"/>
  <c r="AD109" i="193"/>
  <c r="AB109" i="193"/>
  <c r="AD108" i="193"/>
  <c r="AB108" i="193"/>
  <c r="AD105" i="193"/>
  <c r="AB105" i="193"/>
  <c r="AD104" i="193"/>
  <c r="AB104" i="193"/>
  <c r="O90" i="193"/>
  <c r="N90" i="193"/>
  <c r="M90" i="193"/>
  <c r="L90" i="193"/>
  <c r="K90" i="193"/>
  <c r="AF9" i="193"/>
  <c r="G90" i="193"/>
  <c r="F90" i="193"/>
  <c r="AD9" i="193"/>
  <c r="E90" i="193"/>
  <c r="D90" i="193"/>
  <c r="AB9" i="193"/>
  <c r="C90" i="193"/>
  <c r="O89" i="193"/>
  <c r="N89" i="193"/>
  <c r="M89" i="193"/>
  <c r="L89" i="193"/>
  <c r="K89" i="193"/>
  <c r="AF8" i="193"/>
  <c r="G89" i="193"/>
  <c r="F89" i="193"/>
  <c r="AD8" i="193"/>
  <c r="E89" i="193"/>
  <c r="D89" i="193"/>
  <c r="AB8" i="193"/>
  <c r="C89" i="193"/>
  <c r="AF38" i="193"/>
  <c r="AD38" i="193"/>
  <c r="AB38" i="193"/>
  <c r="AF37" i="193"/>
  <c r="AD37" i="193"/>
  <c r="AB37" i="193"/>
  <c r="O88" i="193"/>
  <c r="N88" i="193"/>
  <c r="M88" i="193"/>
  <c r="L88" i="193"/>
  <c r="J88" i="193"/>
  <c r="AF7" i="193"/>
  <c r="G88" i="193"/>
  <c r="F88" i="193"/>
  <c r="AD7" i="193"/>
  <c r="E88" i="193"/>
  <c r="D88" i="193"/>
  <c r="AB7" i="193"/>
  <c r="C88" i="193"/>
  <c r="O87" i="193"/>
  <c r="N87" i="193"/>
  <c r="M87" i="193"/>
  <c r="L87" i="193"/>
  <c r="J87" i="193"/>
  <c r="AF6" i="193"/>
  <c r="G87" i="193"/>
  <c r="F87" i="193"/>
  <c r="AD6" i="193"/>
  <c r="E87" i="193"/>
  <c r="D87" i="193"/>
  <c r="AB6" i="193"/>
  <c r="C87" i="193"/>
  <c r="O86" i="193"/>
  <c r="N86" i="193"/>
  <c r="M86" i="193"/>
  <c r="L86" i="193"/>
  <c r="J86" i="193"/>
  <c r="AF5" i="193"/>
  <c r="G86" i="193"/>
  <c r="F86" i="193"/>
  <c r="AD5" i="193"/>
  <c r="E86" i="193"/>
  <c r="D86" i="193"/>
  <c r="AB5" i="193"/>
  <c r="C86" i="193"/>
  <c r="O85" i="193"/>
  <c r="N85" i="193"/>
  <c r="M85" i="193"/>
  <c r="L85" i="193"/>
  <c r="J85" i="193"/>
  <c r="AF4" i="193"/>
  <c r="G85" i="193"/>
  <c r="F85" i="193"/>
  <c r="AD4" i="193"/>
  <c r="E85" i="193"/>
  <c r="D85" i="193"/>
  <c r="AB4" i="193"/>
  <c r="C85" i="193"/>
  <c r="J82" i="193"/>
  <c r="S1" i="193"/>
  <c r="C82" i="193"/>
  <c r="A64" i="193"/>
  <c r="A49" i="193"/>
  <c r="AD42" i="193"/>
  <c r="AD41" i="193"/>
  <c r="AB34" i="193"/>
  <c r="AB33" i="193"/>
  <c r="AB32" i="193"/>
  <c r="AB31" i="193"/>
  <c r="A31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8" i="193"/>
  <c r="A18" i="193"/>
  <c r="AB17" i="193"/>
  <c r="AB16" i="193"/>
  <c r="AB15" i="193"/>
  <c r="D15" i="193"/>
  <c r="D14" i="193"/>
  <c r="O13" i="193"/>
  <c r="D13" i="193"/>
  <c r="O12" i="193"/>
  <c r="D12" i="193"/>
  <c r="O11" i="193"/>
  <c r="O10" i="193"/>
  <c r="D10" i="193"/>
  <c r="O9" i="193"/>
  <c r="D9" i="193"/>
  <c r="O8" i="193"/>
  <c r="D8" i="193"/>
  <c r="A7" i="193"/>
  <c r="A4" i="193"/>
  <c r="AB2" i="193"/>
  <c r="Y1" i="193"/>
  <c r="AD128" i="192"/>
  <c r="AB128" i="192"/>
  <c r="AD127" i="192"/>
  <c r="AB127" i="192"/>
  <c r="AD125" i="192"/>
  <c r="AB125" i="192"/>
  <c r="AD124" i="192"/>
  <c r="AB124" i="192"/>
  <c r="AB122" i="192"/>
  <c r="AB121" i="192"/>
  <c r="AB120" i="192"/>
  <c r="AB118" i="192"/>
  <c r="AF115" i="192"/>
  <c r="AD115" i="192"/>
  <c r="AB115" i="192"/>
  <c r="AF114" i="192"/>
  <c r="AD114" i="192"/>
  <c r="AB114" i="192"/>
  <c r="AD111" i="192"/>
  <c r="AB111" i="192"/>
  <c r="AD110" i="192"/>
  <c r="AB110" i="192"/>
  <c r="AD109" i="192"/>
  <c r="AB109" i="192"/>
  <c r="AD108" i="192"/>
  <c r="AB108" i="192"/>
  <c r="AD105" i="192"/>
  <c r="AB105" i="192"/>
  <c r="AD104" i="192"/>
  <c r="AB104" i="192"/>
  <c r="O90" i="192"/>
  <c r="N90" i="192"/>
  <c r="M90" i="192"/>
  <c r="L90" i="192"/>
  <c r="K90" i="192"/>
  <c r="AF9" i="192"/>
  <c r="G90" i="192"/>
  <c r="F90" i="192"/>
  <c r="AD9" i="192"/>
  <c r="E90" i="192"/>
  <c r="D90" i="192"/>
  <c r="AB9" i="192"/>
  <c r="C90" i="192"/>
  <c r="O89" i="192"/>
  <c r="N89" i="192"/>
  <c r="M89" i="192"/>
  <c r="L89" i="192"/>
  <c r="K89" i="192"/>
  <c r="AF8" i="192"/>
  <c r="G89" i="192"/>
  <c r="F89" i="192"/>
  <c r="AD8" i="192"/>
  <c r="E89" i="192"/>
  <c r="D89" i="192"/>
  <c r="AB8" i="192"/>
  <c r="C89" i="192"/>
  <c r="AF38" i="192"/>
  <c r="AD38" i="192"/>
  <c r="AB38" i="192"/>
  <c r="AF37" i="192"/>
  <c r="AD37" i="192"/>
  <c r="AB37" i="192"/>
  <c r="O88" i="192"/>
  <c r="N88" i="192"/>
  <c r="M88" i="192"/>
  <c r="L88" i="192"/>
  <c r="J88" i="192"/>
  <c r="AF7" i="192"/>
  <c r="G88" i="192"/>
  <c r="F88" i="192"/>
  <c r="AD7" i="192"/>
  <c r="E88" i="192"/>
  <c r="D88" i="192"/>
  <c r="AB7" i="192"/>
  <c r="C88" i="192"/>
  <c r="O87" i="192"/>
  <c r="N87" i="192"/>
  <c r="M87" i="192"/>
  <c r="L87" i="192"/>
  <c r="J87" i="192"/>
  <c r="AF6" i="192"/>
  <c r="G87" i="192"/>
  <c r="F87" i="192"/>
  <c r="AD6" i="192"/>
  <c r="E87" i="192"/>
  <c r="D87" i="192"/>
  <c r="AB6" i="192"/>
  <c r="C87" i="192"/>
  <c r="O86" i="192"/>
  <c r="N86" i="192"/>
  <c r="M86" i="192"/>
  <c r="L86" i="192"/>
  <c r="J86" i="192"/>
  <c r="AF5" i="192"/>
  <c r="G86" i="192"/>
  <c r="F86" i="192"/>
  <c r="AD5" i="192"/>
  <c r="E86" i="192"/>
  <c r="D86" i="192"/>
  <c r="AB5" i="192"/>
  <c r="C86" i="192"/>
  <c r="O85" i="192"/>
  <c r="N85" i="192"/>
  <c r="M85" i="192"/>
  <c r="L85" i="192"/>
  <c r="J85" i="192"/>
  <c r="AF4" i="192"/>
  <c r="G85" i="192"/>
  <c r="F85" i="192"/>
  <c r="AD4" i="192"/>
  <c r="E85" i="192"/>
  <c r="D85" i="192"/>
  <c r="AB4" i="192"/>
  <c r="C85" i="192"/>
  <c r="J82" i="192"/>
  <c r="S1" i="192"/>
  <c r="C82" i="192"/>
  <c r="A64" i="192"/>
  <c r="A49" i="192"/>
  <c r="AD42" i="192"/>
  <c r="AD41" i="192"/>
  <c r="AB34" i="192"/>
  <c r="AB33" i="192"/>
  <c r="AB32" i="192"/>
  <c r="AB31" i="192"/>
  <c r="A31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8" i="192"/>
  <c r="A18" i="192"/>
  <c r="AB17" i="192"/>
  <c r="AB16" i="192"/>
  <c r="AB15" i="192"/>
  <c r="D15" i="192"/>
  <c r="D14" i="192"/>
  <c r="O13" i="192"/>
  <c r="D13" i="192"/>
  <c r="O12" i="192"/>
  <c r="D12" i="192"/>
  <c r="O11" i="192"/>
  <c r="O10" i="192"/>
  <c r="D10" i="192"/>
  <c r="O9" i="192"/>
  <c r="D9" i="192"/>
  <c r="O8" i="192"/>
  <c r="D8" i="192"/>
  <c r="A7" i="192"/>
  <c r="A4" i="192"/>
  <c r="AB2" i="192"/>
  <c r="Y1" i="192"/>
  <c r="AD128" i="191"/>
  <c r="AB128" i="191"/>
  <c r="AD127" i="191"/>
  <c r="AB127" i="191"/>
  <c r="AD125" i="191"/>
  <c r="AB125" i="191"/>
  <c r="AD124" i="191"/>
  <c r="AB124" i="191"/>
  <c r="AB122" i="191"/>
  <c r="AB121" i="191"/>
  <c r="AB120" i="191"/>
  <c r="AB118" i="191"/>
  <c r="AF115" i="191"/>
  <c r="AD115" i="191"/>
  <c r="AB115" i="191"/>
  <c r="AF114" i="191"/>
  <c r="AD114" i="191"/>
  <c r="AB114" i="191"/>
  <c r="AD111" i="191"/>
  <c r="AB111" i="191"/>
  <c r="AD110" i="191"/>
  <c r="AB110" i="191"/>
  <c r="AD109" i="191"/>
  <c r="AB109" i="191"/>
  <c r="AD108" i="191"/>
  <c r="AB108" i="191"/>
  <c r="AD105" i="191"/>
  <c r="AB105" i="191"/>
  <c r="AD104" i="191"/>
  <c r="AB104" i="191"/>
  <c r="O90" i="191"/>
  <c r="N90" i="191"/>
  <c r="M90" i="191"/>
  <c r="L90" i="191"/>
  <c r="K90" i="191"/>
  <c r="AF9" i="191"/>
  <c r="G90" i="191"/>
  <c r="F90" i="191"/>
  <c r="AD9" i="191"/>
  <c r="E90" i="191"/>
  <c r="D90" i="191"/>
  <c r="AB9" i="191"/>
  <c r="C90" i="191"/>
  <c r="O89" i="191"/>
  <c r="N89" i="191"/>
  <c r="M89" i="191"/>
  <c r="L89" i="191"/>
  <c r="K89" i="191"/>
  <c r="AF8" i="191"/>
  <c r="G89" i="191"/>
  <c r="F89" i="191"/>
  <c r="AD8" i="191"/>
  <c r="E89" i="191"/>
  <c r="D89" i="191"/>
  <c r="AB8" i="191"/>
  <c r="C89" i="191"/>
  <c r="AF38" i="191"/>
  <c r="AD38" i="191"/>
  <c r="AB38" i="191"/>
  <c r="AF37" i="191"/>
  <c r="AD37" i="191"/>
  <c r="AB37" i="191"/>
  <c r="O88" i="191"/>
  <c r="N88" i="191"/>
  <c r="M88" i="191"/>
  <c r="L88" i="191"/>
  <c r="J88" i="191"/>
  <c r="AF7" i="191"/>
  <c r="G88" i="191"/>
  <c r="F88" i="191"/>
  <c r="AD7" i="191"/>
  <c r="E88" i="191"/>
  <c r="D88" i="191"/>
  <c r="AB7" i="191"/>
  <c r="C88" i="191"/>
  <c r="O87" i="191"/>
  <c r="N87" i="191"/>
  <c r="M87" i="191"/>
  <c r="L87" i="191"/>
  <c r="J87" i="191"/>
  <c r="AF6" i="191"/>
  <c r="G87" i="191"/>
  <c r="F87" i="191"/>
  <c r="AD6" i="191"/>
  <c r="E87" i="191"/>
  <c r="D87" i="191"/>
  <c r="AB6" i="191"/>
  <c r="C87" i="191"/>
  <c r="O86" i="191"/>
  <c r="N86" i="191"/>
  <c r="M86" i="191"/>
  <c r="L86" i="191"/>
  <c r="J86" i="191"/>
  <c r="AF5" i="191"/>
  <c r="G86" i="191"/>
  <c r="F86" i="191"/>
  <c r="AD5" i="191"/>
  <c r="E86" i="191"/>
  <c r="D86" i="191"/>
  <c r="AB5" i="191"/>
  <c r="C86" i="191"/>
  <c r="O85" i="191"/>
  <c r="N85" i="191"/>
  <c r="M85" i="191"/>
  <c r="L85" i="191"/>
  <c r="J85" i="191"/>
  <c r="AF4" i="191"/>
  <c r="G85" i="191"/>
  <c r="F85" i="191"/>
  <c r="AD4" i="191"/>
  <c r="E85" i="191"/>
  <c r="D85" i="191"/>
  <c r="AB4" i="191"/>
  <c r="C85" i="191"/>
  <c r="J82" i="191"/>
  <c r="S1" i="191"/>
  <c r="C82" i="191"/>
  <c r="A64" i="191"/>
  <c r="A49" i="191"/>
  <c r="AD42" i="191"/>
  <c r="AD41" i="191"/>
  <c r="AB34" i="191"/>
  <c r="AB33" i="191"/>
  <c r="AB32" i="191"/>
  <c r="AB31" i="191"/>
  <c r="A31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8" i="191"/>
  <c r="A18" i="191"/>
  <c r="AB17" i="191"/>
  <c r="AB16" i="191"/>
  <c r="AB15" i="191"/>
  <c r="D15" i="191"/>
  <c r="D14" i="191"/>
  <c r="O13" i="191"/>
  <c r="D13" i="191"/>
  <c r="O12" i="191"/>
  <c r="D12" i="191"/>
  <c r="O11" i="191"/>
  <c r="O10" i="191"/>
  <c r="D10" i="191"/>
  <c r="O9" i="191"/>
  <c r="D9" i="191"/>
  <c r="O8" i="191"/>
  <c r="D8" i="191"/>
  <c r="A7" i="191"/>
  <c r="A4" i="191"/>
  <c r="AB2" i="191"/>
  <c r="Y1" i="191"/>
  <c r="AD128" i="190"/>
  <c r="AB128" i="190"/>
  <c r="AD127" i="190"/>
  <c r="AB127" i="190"/>
  <c r="AD125" i="190"/>
  <c r="AB125" i="190"/>
  <c r="AD124" i="190"/>
  <c r="AB124" i="190"/>
  <c r="AB122" i="190"/>
  <c r="AB121" i="190"/>
  <c r="AB120" i="190"/>
  <c r="AB118" i="190"/>
  <c r="AF115" i="190"/>
  <c r="AD115" i="190"/>
  <c r="AB115" i="190"/>
  <c r="AF114" i="190"/>
  <c r="AD114" i="190"/>
  <c r="AB114" i="190"/>
  <c r="AD111" i="190"/>
  <c r="AB111" i="190"/>
  <c r="AD110" i="190"/>
  <c r="AB110" i="190"/>
  <c r="AD109" i="190"/>
  <c r="AB109" i="190"/>
  <c r="AD108" i="190"/>
  <c r="AB108" i="190"/>
  <c r="AD105" i="190"/>
  <c r="AB105" i="190"/>
  <c r="AD104" i="190"/>
  <c r="AB104" i="190"/>
  <c r="O90" i="190"/>
  <c r="N90" i="190"/>
  <c r="M90" i="190"/>
  <c r="L90" i="190"/>
  <c r="K90" i="190"/>
  <c r="AF9" i="190"/>
  <c r="G90" i="190"/>
  <c r="F90" i="190"/>
  <c r="AD9" i="190"/>
  <c r="E90" i="190"/>
  <c r="D90" i="190"/>
  <c r="AB9" i="190"/>
  <c r="C90" i="190"/>
  <c r="O89" i="190"/>
  <c r="N89" i="190"/>
  <c r="M89" i="190"/>
  <c r="L89" i="190"/>
  <c r="K89" i="190"/>
  <c r="AF8" i="190"/>
  <c r="G89" i="190"/>
  <c r="F89" i="190"/>
  <c r="AD8" i="190"/>
  <c r="E89" i="190"/>
  <c r="D89" i="190"/>
  <c r="AB8" i="190"/>
  <c r="C89" i="190"/>
  <c r="AF38" i="190"/>
  <c r="AD38" i="190"/>
  <c r="AB38" i="190"/>
  <c r="AF37" i="190"/>
  <c r="AD37" i="190"/>
  <c r="AB37" i="190"/>
  <c r="O88" i="190"/>
  <c r="N88" i="190"/>
  <c r="M88" i="190"/>
  <c r="L88" i="190"/>
  <c r="J88" i="190"/>
  <c r="AF7" i="190"/>
  <c r="G88" i="190"/>
  <c r="F88" i="190"/>
  <c r="AD7" i="190"/>
  <c r="E88" i="190"/>
  <c r="D88" i="190"/>
  <c r="AB7" i="190"/>
  <c r="C88" i="190"/>
  <c r="O87" i="190"/>
  <c r="N87" i="190"/>
  <c r="M87" i="190"/>
  <c r="L87" i="190"/>
  <c r="J87" i="190"/>
  <c r="AF6" i="190"/>
  <c r="G87" i="190"/>
  <c r="F87" i="190"/>
  <c r="AD6" i="190"/>
  <c r="E87" i="190"/>
  <c r="D87" i="190"/>
  <c r="AB6" i="190"/>
  <c r="C87" i="190"/>
  <c r="O86" i="190"/>
  <c r="N86" i="190"/>
  <c r="M86" i="190"/>
  <c r="L86" i="190"/>
  <c r="J86" i="190"/>
  <c r="AF5" i="190"/>
  <c r="G86" i="190"/>
  <c r="F86" i="190"/>
  <c r="AD5" i="190"/>
  <c r="E86" i="190"/>
  <c r="D86" i="190"/>
  <c r="AB5" i="190"/>
  <c r="C86" i="190"/>
  <c r="O85" i="190"/>
  <c r="N85" i="190"/>
  <c r="M85" i="190"/>
  <c r="L85" i="190"/>
  <c r="J85" i="190"/>
  <c r="AF4" i="190"/>
  <c r="G85" i="190"/>
  <c r="F85" i="190"/>
  <c r="AD4" i="190"/>
  <c r="E85" i="190"/>
  <c r="D85" i="190"/>
  <c r="AB4" i="190"/>
  <c r="C85" i="190"/>
  <c r="J82" i="190"/>
  <c r="S1" i="190"/>
  <c r="C82" i="190"/>
  <c r="A64" i="190"/>
  <c r="A49" i="190"/>
  <c r="AD42" i="190"/>
  <c r="AD41" i="190"/>
  <c r="AB34" i="190"/>
  <c r="AB33" i="190"/>
  <c r="AB32" i="190"/>
  <c r="AB31" i="190"/>
  <c r="A31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8" i="190"/>
  <c r="A18" i="190"/>
  <c r="AB17" i="190"/>
  <c r="AB16" i="190"/>
  <c r="AB15" i="190"/>
  <c r="D15" i="190"/>
  <c r="D14" i="190"/>
  <c r="O13" i="190"/>
  <c r="D13" i="190"/>
  <c r="O12" i="190"/>
  <c r="D12" i="190"/>
  <c r="O11" i="190"/>
  <c r="O10" i="190"/>
  <c r="D10" i="190"/>
  <c r="O9" i="190"/>
  <c r="D9" i="190"/>
  <c r="O8" i="190"/>
  <c r="D8" i="190"/>
  <c r="A7" i="190"/>
  <c r="A4" i="190"/>
  <c r="AB2" i="190"/>
  <c r="Y1" i="190"/>
  <c r="AD128" i="189"/>
  <c r="AB128" i="189"/>
  <c r="AD127" i="189"/>
  <c r="AB127" i="189"/>
  <c r="AD125" i="189"/>
  <c r="AB125" i="189"/>
  <c r="AD124" i="189"/>
  <c r="AB124" i="189"/>
  <c r="AB122" i="189"/>
  <c r="AB121" i="189"/>
  <c r="AB120" i="189"/>
  <c r="AB118" i="189"/>
  <c r="AF115" i="189"/>
  <c r="AD115" i="189"/>
  <c r="AB115" i="189"/>
  <c r="AF114" i="189"/>
  <c r="AD114" i="189"/>
  <c r="AB114" i="189"/>
  <c r="AD111" i="189"/>
  <c r="AB111" i="189"/>
  <c r="AD110" i="189"/>
  <c r="AB110" i="189"/>
  <c r="AD109" i="189"/>
  <c r="AB109" i="189"/>
  <c r="AD108" i="189"/>
  <c r="AB108" i="189"/>
  <c r="AD105" i="189"/>
  <c r="AB105" i="189"/>
  <c r="AD104" i="189"/>
  <c r="AB104" i="189"/>
  <c r="O90" i="189"/>
  <c r="N90" i="189"/>
  <c r="M90" i="189"/>
  <c r="L90" i="189"/>
  <c r="K90" i="189"/>
  <c r="AF9" i="189"/>
  <c r="G90" i="189"/>
  <c r="F90" i="189"/>
  <c r="AD9" i="189"/>
  <c r="E90" i="189"/>
  <c r="D90" i="189"/>
  <c r="AB9" i="189"/>
  <c r="C90" i="189"/>
  <c r="O89" i="189"/>
  <c r="N89" i="189"/>
  <c r="M89" i="189"/>
  <c r="L89" i="189"/>
  <c r="K89" i="189"/>
  <c r="AF8" i="189"/>
  <c r="G89" i="189"/>
  <c r="F89" i="189"/>
  <c r="AD8" i="189"/>
  <c r="E89" i="189"/>
  <c r="D89" i="189"/>
  <c r="AB8" i="189"/>
  <c r="C89" i="189"/>
  <c r="AF38" i="189"/>
  <c r="AD38" i="189"/>
  <c r="AB38" i="189"/>
  <c r="AF37" i="189"/>
  <c r="AD37" i="189"/>
  <c r="AB37" i="189"/>
  <c r="O88" i="189"/>
  <c r="N88" i="189"/>
  <c r="M88" i="189"/>
  <c r="L88" i="189"/>
  <c r="J88" i="189"/>
  <c r="AF7" i="189"/>
  <c r="G88" i="189"/>
  <c r="F88" i="189"/>
  <c r="AD7" i="189"/>
  <c r="E88" i="189"/>
  <c r="D88" i="189"/>
  <c r="AB7" i="189"/>
  <c r="C88" i="189"/>
  <c r="O87" i="189"/>
  <c r="N87" i="189"/>
  <c r="M87" i="189"/>
  <c r="L87" i="189"/>
  <c r="J87" i="189"/>
  <c r="AF6" i="189"/>
  <c r="G87" i="189"/>
  <c r="F87" i="189"/>
  <c r="AD6" i="189"/>
  <c r="E87" i="189"/>
  <c r="D87" i="189"/>
  <c r="AB6" i="189"/>
  <c r="C87" i="189"/>
  <c r="O86" i="189"/>
  <c r="N86" i="189"/>
  <c r="M86" i="189"/>
  <c r="L86" i="189"/>
  <c r="J86" i="189"/>
  <c r="AF5" i="189"/>
  <c r="G86" i="189"/>
  <c r="F86" i="189"/>
  <c r="AD5" i="189"/>
  <c r="E86" i="189"/>
  <c r="D86" i="189"/>
  <c r="AB5" i="189"/>
  <c r="C86" i="189"/>
  <c r="O85" i="189"/>
  <c r="N85" i="189"/>
  <c r="M85" i="189"/>
  <c r="L85" i="189"/>
  <c r="J85" i="189"/>
  <c r="AF4" i="189"/>
  <c r="G85" i="189"/>
  <c r="F85" i="189"/>
  <c r="AD4" i="189"/>
  <c r="E85" i="189"/>
  <c r="D85" i="189"/>
  <c r="AB4" i="189"/>
  <c r="C85" i="189"/>
  <c r="J82" i="189"/>
  <c r="S1" i="189"/>
  <c r="C82" i="189"/>
  <c r="A64" i="189"/>
  <c r="A49" i="189"/>
  <c r="AD42" i="189"/>
  <c r="AD41" i="189"/>
  <c r="AB34" i="189"/>
  <c r="AB33" i="189"/>
  <c r="AB32" i="189"/>
  <c r="AB31" i="189"/>
  <c r="A31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8" i="189"/>
  <c r="A18" i="189"/>
  <c r="AB17" i="189"/>
  <c r="AB16" i="189"/>
  <c r="AB15" i="189"/>
  <c r="D15" i="189"/>
  <c r="D14" i="189"/>
  <c r="O13" i="189"/>
  <c r="D13" i="189"/>
  <c r="O12" i="189"/>
  <c r="D12" i="189"/>
  <c r="O11" i="189"/>
  <c r="O10" i="189"/>
  <c r="D10" i="189"/>
  <c r="O9" i="189"/>
  <c r="D9" i="189"/>
  <c r="O8" i="189"/>
  <c r="D8" i="189"/>
  <c r="A7" i="189"/>
  <c r="A4" i="189"/>
  <c r="AB2" i="189"/>
  <c r="Y1" i="189"/>
  <c r="AD128" i="188"/>
  <c r="AB128" i="188"/>
  <c r="AD127" i="188"/>
  <c r="AB127" i="188"/>
  <c r="AD125" i="188"/>
  <c r="AB125" i="188"/>
  <c r="AD124" i="188"/>
  <c r="AB124" i="188"/>
  <c r="AB122" i="188"/>
  <c r="AB121" i="188"/>
  <c r="AB120" i="188"/>
  <c r="AB118" i="188"/>
  <c r="AF115" i="188"/>
  <c r="AD115" i="188"/>
  <c r="AB115" i="188"/>
  <c r="AF114" i="188"/>
  <c r="AD114" i="188"/>
  <c r="AB114" i="188"/>
  <c r="AD111" i="188"/>
  <c r="AB111" i="188"/>
  <c r="AD110" i="188"/>
  <c r="AB110" i="188"/>
  <c r="AD109" i="188"/>
  <c r="AB109" i="188"/>
  <c r="AD108" i="188"/>
  <c r="AB108" i="188"/>
  <c r="AD105" i="188"/>
  <c r="AB105" i="188"/>
  <c r="AD104" i="188"/>
  <c r="AB104" i="188"/>
  <c r="O90" i="188"/>
  <c r="N90" i="188"/>
  <c r="M90" i="188"/>
  <c r="L90" i="188"/>
  <c r="K90" i="188"/>
  <c r="AF9" i="188"/>
  <c r="G90" i="188"/>
  <c r="F90" i="188"/>
  <c r="AD9" i="188"/>
  <c r="E90" i="188"/>
  <c r="D90" i="188"/>
  <c r="AB9" i="188"/>
  <c r="C90" i="188"/>
  <c r="O89" i="188"/>
  <c r="N89" i="188"/>
  <c r="M89" i="188"/>
  <c r="L89" i="188"/>
  <c r="K89" i="188"/>
  <c r="AF8" i="188"/>
  <c r="G89" i="188"/>
  <c r="F89" i="188"/>
  <c r="AD8" i="188"/>
  <c r="E89" i="188"/>
  <c r="D89" i="188"/>
  <c r="AB8" i="188"/>
  <c r="C89" i="188"/>
  <c r="AF38" i="188"/>
  <c r="AD38" i="188"/>
  <c r="AB38" i="188"/>
  <c r="AF37" i="188"/>
  <c r="AD37" i="188"/>
  <c r="AB37" i="188"/>
  <c r="O88" i="188"/>
  <c r="N88" i="188"/>
  <c r="M88" i="188"/>
  <c r="L88" i="188"/>
  <c r="J88" i="188"/>
  <c r="AF7" i="188"/>
  <c r="G88" i="188"/>
  <c r="F88" i="188"/>
  <c r="AD7" i="188"/>
  <c r="E88" i="188"/>
  <c r="D88" i="188"/>
  <c r="AB7" i="188"/>
  <c r="C88" i="188"/>
  <c r="O87" i="188"/>
  <c r="N87" i="188"/>
  <c r="M87" i="188"/>
  <c r="L87" i="188"/>
  <c r="J87" i="188"/>
  <c r="AF6" i="188"/>
  <c r="G87" i="188"/>
  <c r="F87" i="188"/>
  <c r="AD6" i="188"/>
  <c r="E87" i="188"/>
  <c r="D87" i="188"/>
  <c r="AB6" i="188"/>
  <c r="C87" i="188"/>
  <c r="O86" i="188"/>
  <c r="N86" i="188"/>
  <c r="M86" i="188"/>
  <c r="L86" i="188"/>
  <c r="J86" i="188"/>
  <c r="AF5" i="188"/>
  <c r="G86" i="188"/>
  <c r="F86" i="188"/>
  <c r="AD5" i="188"/>
  <c r="E86" i="188"/>
  <c r="D86" i="188"/>
  <c r="AB5" i="188"/>
  <c r="C86" i="188"/>
  <c r="O85" i="188"/>
  <c r="N85" i="188"/>
  <c r="M85" i="188"/>
  <c r="L85" i="188"/>
  <c r="J85" i="188"/>
  <c r="AF4" i="188"/>
  <c r="G85" i="188"/>
  <c r="F85" i="188"/>
  <c r="AD4" i="188"/>
  <c r="E85" i="188"/>
  <c r="D85" i="188"/>
  <c r="AB4" i="188"/>
  <c r="C85" i="188"/>
  <c r="J82" i="188"/>
  <c r="S1" i="188"/>
  <c r="C82" i="188"/>
  <c r="A64" i="188"/>
  <c r="A49" i="188"/>
  <c r="AD42" i="188"/>
  <c r="AD41" i="188"/>
  <c r="AB34" i="188"/>
  <c r="AB33" i="188"/>
  <c r="AB32" i="188"/>
  <c r="AB31" i="188"/>
  <c r="A31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8" i="188"/>
  <c r="A18" i="188"/>
  <c r="AB17" i="188"/>
  <c r="AB16" i="188"/>
  <c r="AB15" i="188"/>
  <c r="D15" i="188"/>
  <c r="D14" i="188"/>
  <c r="O13" i="188"/>
  <c r="D13" i="188"/>
  <c r="O12" i="188"/>
  <c r="D12" i="188"/>
  <c r="O11" i="188"/>
  <c r="O10" i="188"/>
  <c r="D10" i="188"/>
  <c r="O9" i="188"/>
  <c r="D9" i="188"/>
  <c r="O8" i="188"/>
  <c r="D8" i="188"/>
  <c r="A7" i="188"/>
  <c r="A4" i="188"/>
  <c r="AB2" i="188"/>
  <c r="Y1" i="188"/>
  <c r="AD128" i="187"/>
  <c r="AB128" i="187"/>
  <c r="AD127" i="187"/>
  <c r="AB127" i="187"/>
  <c r="AD125" i="187"/>
  <c r="AB125" i="187"/>
  <c r="AD124" i="187"/>
  <c r="AB124" i="187"/>
  <c r="AB122" i="187"/>
  <c r="AB121" i="187"/>
  <c r="AB120" i="187"/>
  <c r="AB118" i="187"/>
  <c r="AF115" i="187"/>
  <c r="AD115" i="187"/>
  <c r="AB115" i="187"/>
  <c r="AF114" i="187"/>
  <c r="AD114" i="187"/>
  <c r="AB114" i="187"/>
  <c r="AD111" i="187"/>
  <c r="AB111" i="187"/>
  <c r="AD110" i="187"/>
  <c r="AB110" i="187"/>
  <c r="AD109" i="187"/>
  <c r="AB109" i="187"/>
  <c r="AD108" i="187"/>
  <c r="AB108" i="187"/>
  <c r="AD105" i="187"/>
  <c r="AB105" i="187"/>
  <c r="AD104" i="187"/>
  <c r="AB104" i="187"/>
  <c r="O90" i="187"/>
  <c r="N90" i="187"/>
  <c r="M90" i="187"/>
  <c r="L90" i="187"/>
  <c r="K90" i="187"/>
  <c r="AF9" i="187"/>
  <c r="G90" i="187"/>
  <c r="F90" i="187"/>
  <c r="AD9" i="187"/>
  <c r="E90" i="187"/>
  <c r="D90" i="187"/>
  <c r="AB9" i="187"/>
  <c r="C90" i="187"/>
  <c r="O89" i="187"/>
  <c r="N89" i="187"/>
  <c r="M89" i="187"/>
  <c r="L89" i="187"/>
  <c r="K89" i="187"/>
  <c r="AF8" i="187"/>
  <c r="G89" i="187"/>
  <c r="F89" i="187"/>
  <c r="AD8" i="187"/>
  <c r="E89" i="187"/>
  <c r="D89" i="187"/>
  <c r="AB8" i="187"/>
  <c r="C89" i="187"/>
  <c r="AF38" i="187"/>
  <c r="AD38" i="187"/>
  <c r="AB38" i="187"/>
  <c r="AF37" i="187"/>
  <c r="AD37" i="187"/>
  <c r="AB37" i="187"/>
  <c r="O88" i="187"/>
  <c r="N88" i="187"/>
  <c r="M88" i="187"/>
  <c r="L88" i="187"/>
  <c r="J88" i="187"/>
  <c r="AF7" i="187"/>
  <c r="G88" i="187"/>
  <c r="F88" i="187"/>
  <c r="AD7" i="187"/>
  <c r="E88" i="187"/>
  <c r="D88" i="187"/>
  <c r="AB7" i="187"/>
  <c r="C88" i="187"/>
  <c r="O87" i="187"/>
  <c r="N87" i="187"/>
  <c r="M87" i="187"/>
  <c r="L87" i="187"/>
  <c r="J87" i="187"/>
  <c r="AF6" i="187"/>
  <c r="G87" i="187"/>
  <c r="F87" i="187"/>
  <c r="AD6" i="187"/>
  <c r="E87" i="187"/>
  <c r="D87" i="187"/>
  <c r="AB6" i="187"/>
  <c r="C87" i="187"/>
  <c r="O86" i="187"/>
  <c r="N86" i="187"/>
  <c r="M86" i="187"/>
  <c r="L86" i="187"/>
  <c r="J86" i="187"/>
  <c r="AF5" i="187"/>
  <c r="G86" i="187"/>
  <c r="F86" i="187"/>
  <c r="AD5" i="187"/>
  <c r="E86" i="187"/>
  <c r="D86" i="187"/>
  <c r="AB5" i="187"/>
  <c r="C86" i="187"/>
  <c r="O85" i="187"/>
  <c r="N85" i="187"/>
  <c r="M85" i="187"/>
  <c r="L85" i="187"/>
  <c r="J85" i="187"/>
  <c r="AF4" i="187"/>
  <c r="G85" i="187"/>
  <c r="F85" i="187"/>
  <c r="AD4" i="187"/>
  <c r="E85" i="187"/>
  <c r="D85" i="187"/>
  <c r="AB4" i="187"/>
  <c r="C85" i="187"/>
  <c r="J82" i="187"/>
  <c r="S1" i="187"/>
  <c r="C82" i="187"/>
  <c r="A64" i="187"/>
  <c r="A49" i="187"/>
  <c r="AD42" i="187"/>
  <c r="AD41" i="187"/>
  <c r="AB34" i="187"/>
  <c r="AB33" i="187"/>
  <c r="AB32" i="187"/>
  <c r="AB31" i="187"/>
  <c r="A31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8" i="187"/>
  <c r="A18" i="187"/>
  <c r="AB17" i="187"/>
  <c r="AB16" i="187"/>
  <c r="AB15" i="187"/>
  <c r="D15" i="187"/>
  <c r="D14" i="187"/>
  <c r="O13" i="187"/>
  <c r="D13" i="187"/>
  <c r="O12" i="187"/>
  <c r="D12" i="187"/>
  <c r="O11" i="187"/>
  <c r="O10" i="187"/>
  <c r="D10" i="187"/>
  <c r="O9" i="187"/>
  <c r="D9" i="187"/>
  <c r="O8" i="187"/>
  <c r="D8" i="187"/>
  <c r="A7" i="187"/>
  <c r="A4" i="187"/>
  <c r="AB2" i="187"/>
  <c r="Y1" i="187"/>
  <c r="AD128" i="186"/>
  <c r="AB128" i="186"/>
  <c r="AD127" i="186"/>
  <c r="AB127" i="186"/>
  <c r="AD125" i="186"/>
  <c r="AB125" i="186"/>
  <c r="AD124" i="186"/>
  <c r="AB124" i="186"/>
  <c r="AB122" i="186"/>
  <c r="AB121" i="186"/>
  <c r="AB120" i="186"/>
  <c r="AB118" i="186"/>
  <c r="AF115" i="186"/>
  <c r="AD115" i="186"/>
  <c r="AB115" i="186"/>
  <c r="AF114" i="186"/>
  <c r="AD114" i="186"/>
  <c r="AB114" i="186"/>
  <c r="AD111" i="186"/>
  <c r="AB111" i="186"/>
  <c r="AD110" i="186"/>
  <c r="AB110" i="186"/>
  <c r="AD109" i="186"/>
  <c r="AB109" i="186"/>
  <c r="AD108" i="186"/>
  <c r="AB108" i="186"/>
  <c r="AD105" i="186"/>
  <c r="AB105" i="186"/>
  <c r="AD104" i="186"/>
  <c r="AB104" i="186"/>
  <c r="O90" i="186"/>
  <c r="N90" i="186"/>
  <c r="M90" i="186"/>
  <c r="L90" i="186"/>
  <c r="K90" i="186"/>
  <c r="AF9" i="186"/>
  <c r="G90" i="186"/>
  <c r="F90" i="186"/>
  <c r="AD9" i="186"/>
  <c r="E90" i="186"/>
  <c r="D90" i="186"/>
  <c r="AB9" i="186"/>
  <c r="C90" i="186"/>
  <c r="O89" i="186"/>
  <c r="N89" i="186"/>
  <c r="M89" i="186"/>
  <c r="L89" i="186"/>
  <c r="K89" i="186"/>
  <c r="AF8" i="186"/>
  <c r="G89" i="186"/>
  <c r="F89" i="186"/>
  <c r="AD8" i="186"/>
  <c r="E89" i="186"/>
  <c r="D89" i="186"/>
  <c r="AB8" i="186"/>
  <c r="C89" i="186"/>
  <c r="AF38" i="186"/>
  <c r="AD38" i="186"/>
  <c r="AB38" i="186"/>
  <c r="AF37" i="186"/>
  <c r="AD37" i="186"/>
  <c r="AB37" i="186"/>
  <c r="O88" i="186"/>
  <c r="N88" i="186"/>
  <c r="M88" i="186"/>
  <c r="L88" i="186"/>
  <c r="J88" i="186"/>
  <c r="AF7" i="186"/>
  <c r="G88" i="186"/>
  <c r="F88" i="186"/>
  <c r="AD7" i="186"/>
  <c r="E88" i="186"/>
  <c r="D88" i="186"/>
  <c r="AB7" i="186"/>
  <c r="C88" i="186"/>
  <c r="O87" i="186"/>
  <c r="N87" i="186"/>
  <c r="M87" i="186"/>
  <c r="L87" i="186"/>
  <c r="J87" i="186"/>
  <c r="AF6" i="186"/>
  <c r="G87" i="186"/>
  <c r="F87" i="186"/>
  <c r="AD6" i="186"/>
  <c r="E87" i="186"/>
  <c r="D87" i="186"/>
  <c r="AB6" i="186"/>
  <c r="C87" i="186"/>
  <c r="O86" i="186"/>
  <c r="N86" i="186"/>
  <c r="M86" i="186"/>
  <c r="L86" i="186"/>
  <c r="J86" i="186"/>
  <c r="AF5" i="186"/>
  <c r="G86" i="186"/>
  <c r="F86" i="186"/>
  <c r="AD5" i="186"/>
  <c r="E86" i="186"/>
  <c r="D86" i="186"/>
  <c r="AB5" i="186"/>
  <c r="C86" i="186"/>
  <c r="O85" i="186"/>
  <c r="N85" i="186"/>
  <c r="M85" i="186"/>
  <c r="L85" i="186"/>
  <c r="J85" i="186"/>
  <c r="AF4" i="186"/>
  <c r="G85" i="186"/>
  <c r="F85" i="186"/>
  <c r="AD4" i="186"/>
  <c r="E85" i="186"/>
  <c r="D85" i="186"/>
  <c r="AB4" i="186"/>
  <c r="C85" i="186"/>
  <c r="J82" i="186"/>
  <c r="S1" i="186"/>
  <c r="C82" i="186"/>
  <c r="A64" i="186"/>
  <c r="A49" i="186"/>
  <c r="AD42" i="186"/>
  <c r="AD41" i="186"/>
  <c r="AB34" i="186"/>
  <c r="AB33" i="186"/>
  <c r="AB32" i="186"/>
  <c r="AB31" i="186"/>
  <c r="A31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8" i="186"/>
  <c r="A18" i="186"/>
  <c r="AB17" i="186"/>
  <c r="AB16" i="186"/>
  <c r="AB15" i="186"/>
  <c r="D15" i="186"/>
  <c r="D14" i="186"/>
  <c r="O13" i="186"/>
  <c r="D13" i="186"/>
  <c r="O12" i="186"/>
  <c r="D12" i="186"/>
  <c r="O11" i="186"/>
  <c r="O10" i="186"/>
  <c r="D10" i="186"/>
  <c r="O9" i="186"/>
  <c r="D9" i="186"/>
  <c r="O8" i="186"/>
  <c r="D8" i="186"/>
  <c r="A7" i="186"/>
  <c r="A4" i="186"/>
  <c r="AB2" i="186"/>
  <c r="Y1" i="186"/>
  <c r="AD128" i="185"/>
  <c r="AB128" i="185"/>
  <c r="AD127" i="185"/>
  <c r="AB127" i="185"/>
  <c r="AD125" i="185"/>
  <c r="AB125" i="185"/>
  <c r="AD124" i="185"/>
  <c r="AB124" i="185"/>
  <c r="AB122" i="185"/>
  <c r="AB121" i="185"/>
  <c r="AB120" i="185"/>
  <c r="AB118" i="185"/>
  <c r="AF115" i="185"/>
  <c r="AD115" i="185"/>
  <c r="AB115" i="185"/>
  <c r="AF114" i="185"/>
  <c r="AD114" i="185"/>
  <c r="AB114" i="185"/>
  <c r="AD111" i="185"/>
  <c r="AB111" i="185"/>
  <c r="AD110" i="185"/>
  <c r="AB110" i="185"/>
  <c r="AD109" i="185"/>
  <c r="AB109" i="185"/>
  <c r="AD108" i="185"/>
  <c r="AB108" i="185"/>
  <c r="AD105" i="185"/>
  <c r="AB105" i="185"/>
  <c r="AD104" i="185"/>
  <c r="AB104" i="185"/>
  <c r="O90" i="185"/>
  <c r="N90" i="185"/>
  <c r="M90" i="185"/>
  <c r="L90" i="185"/>
  <c r="K90" i="185"/>
  <c r="AF9" i="185"/>
  <c r="G90" i="185"/>
  <c r="F90" i="185"/>
  <c r="AD9" i="185"/>
  <c r="E90" i="185"/>
  <c r="D90" i="185"/>
  <c r="AB9" i="185"/>
  <c r="C90" i="185"/>
  <c r="O89" i="185"/>
  <c r="N89" i="185"/>
  <c r="M89" i="185"/>
  <c r="L89" i="185"/>
  <c r="K89" i="185"/>
  <c r="AF8" i="185"/>
  <c r="G89" i="185"/>
  <c r="F89" i="185"/>
  <c r="AD8" i="185"/>
  <c r="E89" i="185"/>
  <c r="D89" i="185"/>
  <c r="AB8" i="185"/>
  <c r="C89" i="185"/>
  <c r="AF38" i="185"/>
  <c r="AD38" i="185"/>
  <c r="AB38" i="185"/>
  <c r="AF37" i="185"/>
  <c r="AD37" i="185"/>
  <c r="AB37" i="185"/>
  <c r="O88" i="185"/>
  <c r="N88" i="185"/>
  <c r="M88" i="185"/>
  <c r="L88" i="185"/>
  <c r="J88" i="185"/>
  <c r="AF7" i="185"/>
  <c r="G88" i="185"/>
  <c r="F88" i="185"/>
  <c r="AD7" i="185"/>
  <c r="E88" i="185"/>
  <c r="D88" i="185"/>
  <c r="AB7" i="185"/>
  <c r="C88" i="185"/>
  <c r="O87" i="185"/>
  <c r="N87" i="185"/>
  <c r="M87" i="185"/>
  <c r="L87" i="185"/>
  <c r="J87" i="185"/>
  <c r="AF6" i="185"/>
  <c r="G87" i="185"/>
  <c r="F87" i="185"/>
  <c r="AD6" i="185"/>
  <c r="E87" i="185"/>
  <c r="D87" i="185"/>
  <c r="AB6" i="185"/>
  <c r="C87" i="185"/>
  <c r="O86" i="185"/>
  <c r="N86" i="185"/>
  <c r="M86" i="185"/>
  <c r="L86" i="185"/>
  <c r="J86" i="185"/>
  <c r="AF5" i="185"/>
  <c r="G86" i="185"/>
  <c r="F86" i="185"/>
  <c r="AD5" i="185"/>
  <c r="E86" i="185"/>
  <c r="D86" i="185"/>
  <c r="AB5" i="185"/>
  <c r="C86" i="185"/>
  <c r="O85" i="185"/>
  <c r="N85" i="185"/>
  <c r="M85" i="185"/>
  <c r="L85" i="185"/>
  <c r="J85" i="185"/>
  <c r="AF4" i="185"/>
  <c r="G85" i="185"/>
  <c r="F85" i="185"/>
  <c r="AD4" i="185"/>
  <c r="E85" i="185"/>
  <c r="D85" i="185"/>
  <c r="AB4" i="185"/>
  <c r="C85" i="185"/>
  <c r="J82" i="185"/>
  <c r="S1" i="185"/>
  <c r="C82" i="185"/>
  <c r="A64" i="185"/>
  <c r="A49" i="185"/>
  <c r="AD42" i="185"/>
  <c r="AD41" i="185"/>
  <c r="AB34" i="185"/>
  <c r="AB33" i="185"/>
  <c r="AB32" i="185"/>
  <c r="AB31" i="185"/>
  <c r="A31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8" i="185"/>
  <c r="A18" i="185"/>
  <c r="AB17" i="185"/>
  <c r="AB16" i="185"/>
  <c r="AB15" i="185"/>
  <c r="D15" i="185"/>
  <c r="D14" i="185"/>
  <c r="O13" i="185"/>
  <c r="D13" i="185"/>
  <c r="O12" i="185"/>
  <c r="D12" i="185"/>
  <c r="O11" i="185"/>
  <c r="O10" i="185"/>
  <c r="D10" i="185"/>
  <c r="O9" i="185"/>
  <c r="D9" i="185"/>
  <c r="O8" i="185"/>
  <c r="D8" i="185"/>
  <c r="A7" i="185"/>
  <c r="A4" i="185"/>
  <c r="AB2" i="185"/>
  <c r="Y1" i="185"/>
  <c r="AD128" i="184"/>
  <c r="AB128" i="184"/>
  <c r="AD127" i="184"/>
  <c r="AB127" i="184"/>
  <c r="AD125" i="184"/>
  <c r="AB125" i="184"/>
  <c r="AD124" i="184"/>
  <c r="AB124" i="184"/>
  <c r="AB122" i="184"/>
  <c r="AB121" i="184"/>
  <c r="AB120" i="184"/>
  <c r="AB118" i="184"/>
  <c r="AF115" i="184"/>
  <c r="AD115" i="184"/>
  <c r="AB115" i="184"/>
  <c r="AF114" i="184"/>
  <c r="AD114" i="184"/>
  <c r="AB114" i="184"/>
  <c r="AD111" i="184"/>
  <c r="AB111" i="184"/>
  <c r="AD110" i="184"/>
  <c r="AB110" i="184"/>
  <c r="AD109" i="184"/>
  <c r="AB109" i="184"/>
  <c r="AD108" i="184"/>
  <c r="AB108" i="184"/>
  <c r="AD105" i="184"/>
  <c r="AB105" i="184"/>
  <c r="AD104" i="184"/>
  <c r="AB104" i="184"/>
  <c r="O90" i="184"/>
  <c r="N90" i="184"/>
  <c r="M90" i="184"/>
  <c r="L90" i="184"/>
  <c r="K90" i="184"/>
  <c r="AF9" i="184"/>
  <c r="G90" i="184"/>
  <c r="F90" i="184"/>
  <c r="AD9" i="184"/>
  <c r="E90" i="184"/>
  <c r="D90" i="184"/>
  <c r="AB9" i="184"/>
  <c r="C90" i="184"/>
  <c r="O89" i="184"/>
  <c r="N89" i="184"/>
  <c r="M89" i="184"/>
  <c r="L89" i="184"/>
  <c r="K89" i="184"/>
  <c r="AF8" i="184"/>
  <c r="G89" i="184"/>
  <c r="F89" i="184"/>
  <c r="AD8" i="184"/>
  <c r="E89" i="184"/>
  <c r="D89" i="184"/>
  <c r="AB8" i="184"/>
  <c r="C89" i="184"/>
  <c r="AF38" i="184"/>
  <c r="AD38" i="184"/>
  <c r="AB38" i="184"/>
  <c r="AF37" i="184"/>
  <c r="AD37" i="184"/>
  <c r="AB37" i="184"/>
  <c r="O88" i="184"/>
  <c r="N88" i="184"/>
  <c r="M88" i="184"/>
  <c r="L88" i="184"/>
  <c r="J88" i="184"/>
  <c r="AF7" i="184"/>
  <c r="G88" i="184"/>
  <c r="F88" i="184"/>
  <c r="AD7" i="184"/>
  <c r="E88" i="184"/>
  <c r="D88" i="184"/>
  <c r="AB7" i="184"/>
  <c r="C88" i="184"/>
  <c r="O87" i="184"/>
  <c r="N87" i="184"/>
  <c r="M87" i="184"/>
  <c r="L87" i="184"/>
  <c r="J87" i="184"/>
  <c r="AF6" i="184"/>
  <c r="G87" i="184"/>
  <c r="F87" i="184"/>
  <c r="AD6" i="184"/>
  <c r="E87" i="184"/>
  <c r="D87" i="184"/>
  <c r="AB6" i="184"/>
  <c r="C87" i="184"/>
  <c r="O86" i="184"/>
  <c r="N86" i="184"/>
  <c r="M86" i="184"/>
  <c r="L86" i="184"/>
  <c r="J86" i="184"/>
  <c r="AF5" i="184"/>
  <c r="G86" i="184"/>
  <c r="F86" i="184"/>
  <c r="AD5" i="184"/>
  <c r="E86" i="184"/>
  <c r="D86" i="184"/>
  <c r="AB5" i="184"/>
  <c r="C86" i="184"/>
  <c r="O85" i="184"/>
  <c r="N85" i="184"/>
  <c r="M85" i="184"/>
  <c r="L85" i="184"/>
  <c r="J85" i="184"/>
  <c r="AF4" i="184"/>
  <c r="G85" i="184"/>
  <c r="F85" i="184"/>
  <c r="AD4" i="184"/>
  <c r="E85" i="184"/>
  <c r="D85" i="184"/>
  <c r="AB4" i="184"/>
  <c r="C85" i="184"/>
  <c r="J82" i="184"/>
  <c r="S1" i="184"/>
  <c r="C82" i="184"/>
  <c r="A64" i="184"/>
  <c r="A49" i="184"/>
  <c r="AD42" i="184"/>
  <c r="AD41" i="184"/>
  <c r="AB34" i="184"/>
  <c r="AB33" i="184"/>
  <c r="AB32" i="184"/>
  <c r="AB31" i="184"/>
  <c r="A31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8" i="184"/>
  <c r="A18" i="184"/>
  <c r="AB17" i="184"/>
  <c r="AB16" i="184"/>
  <c r="AB15" i="184"/>
  <c r="D15" i="184"/>
  <c r="D14" i="184"/>
  <c r="O13" i="184"/>
  <c r="D13" i="184"/>
  <c r="O12" i="184"/>
  <c r="D12" i="184"/>
  <c r="O11" i="184"/>
  <c r="O10" i="184"/>
  <c r="D10" i="184"/>
  <c r="O9" i="184"/>
  <c r="D9" i="184"/>
  <c r="O8" i="184"/>
  <c r="D8" i="184"/>
  <c r="A7" i="184"/>
  <c r="A4" i="184"/>
  <c r="AB2" i="184"/>
  <c r="Y1" i="184"/>
  <c r="AD128" i="183"/>
  <c r="AB128" i="183"/>
  <c r="AD127" i="183"/>
  <c r="AB127" i="183"/>
  <c r="AD125" i="183"/>
  <c r="AB125" i="183"/>
  <c r="AD124" i="183"/>
  <c r="AB124" i="183"/>
  <c r="AB122" i="183"/>
  <c r="AB121" i="183"/>
  <c r="AB120" i="183"/>
  <c r="AB118" i="183"/>
  <c r="AF115" i="183"/>
  <c r="AD115" i="183"/>
  <c r="AB115" i="183"/>
  <c r="AF114" i="183"/>
  <c r="AD114" i="183"/>
  <c r="AB114" i="183"/>
  <c r="AD111" i="183"/>
  <c r="AB111" i="183"/>
  <c r="AD110" i="183"/>
  <c r="AB110" i="183"/>
  <c r="AD109" i="183"/>
  <c r="AB109" i="183"/>
  <c r="AD108" i="183"/>
  <c r="AB108" i="183"/>
  <c r="AD105" i="183"/>
  <c r="AB105" i="183"/>
  <c r="AD104" i="183"/>
  <c r="AB104" i="183"/>
  <c r="O90" i="183"/>
  <c r="N90" i="183"/>
  <c r="M90" i="183"/>
  <c r="L90" i="183"/>
  <c r="K90" i="183"/>
  <c r="AF9" i="183"/>
  <c r="G90" i="183"/>
  <c r="F90" i="183"/>
  <c r="AD9" i="183"/>
  <c r="E90" i="183"/>
  <c r="D90" i="183"/>
  <c r="AB9" i="183"/>
  <c r="C90" i="183"/>
  <c r="O89" i="183"/>
  <c r="N89" i="183"/>
  <c r="M89" i="183"/>
  <c r="L89" i="183"/>
  <c r="K89" i="183"/>
  <c r="AF8" i="183"/>
  <c r="G89" i="183"/>
  <c r="F89" i="183"/>
  <c r="AD8" i="183"/>
  <c r="E89" i="183"/>
  <c r="D89" i="183"/>
  <c r="AB8" i="183"/>
  <c r="C89" i="183"/>
  <c r="AF38" i="183"/>
  <c r="AD38" i="183"/>
  <c r="AB38" i="183"/>
  <c r="AF37" i="183"/>
  <c r="AD37" i="183"/>
  <c r="AB37" i="183"/>
  <c r="O88" i="183"/>
  <c r="N88" i="183"/>
  <c r="M88" i="183"/>
  <c r="L88" i="183"/>
  <c r="J88" i="183"/>
  <c r="AF7" i="183"/>
  <c r="G88" i="183"/>
  <c r="F88" i="183"/>
  <c r="AD7" i="183"/>
  <c r="E88" i="183"/>
  <c r="D88" i="183"/>
  <c r="AB7" i="183"/>
  <c r="C88" i="183"/>
  <c r="O87" i="183"/>
  <c r="N87" i="183"/>
  <c r="M87" i="183"/>
  <c r="L87" i="183"/>
  <c r="J87" i="183"/>
  <c r="AF6" i="183"/>
  <c r="G87" i="183"/>
  <c r="F87" i="183"/>
  <c r="AD6" i="183"/>
  <c r="E87" i="183"/>
  <c r="D87" i="183"/>
  <c r="AB6" i="183"/>
  <c r="C87" i="183"/>
  <c r="O86" i="183"/>
  <c r="N86" i="183"/>
  <c r="M86" i="183"/>
  <c r="L86" i="183"/>
  <c r="J86" i="183"/>
  <c r="AF5" i="183"/>
  <c r="G86" i="183"/>
  <c r="F86" i="183"/>
  <c r="AD5" i="183"/>
  <c r="E86" i="183"/>
  <c r="D86" i="183"/>
  <c r="AB5" i="183"/>
  <c r="C86" i="183"/>
  <c r="O85" i="183"/>
  <c r="N85" i="183"/>
  <c r="M85" i="183"/>
  <c r="L85" i="183"/>
  <c r="J85" i="183"/>
  <c r="AF4" i="183"/>
  <c r="G85" i="183"/>
  <c r="F85" i="183"/>
  <c r="AD4" i="183"/>
  <c r="E85" i="183"/>
  <c r="D85" i="183"/>
  <c r="AB4" i="183"/>
  <c r="C85" i="183"/>
  <c r="J82" i="183"/>
  <c r="S1" i="183"/>
  <c r="C82" i="183"/>
  <c r="A64" i="183"/>
  <c r="A49" i="183"/>
  <c r="AD42" i="183"/>
  <c r="AD41" i="183"/>
  <c r="AB34" i="183"/>
  <c r="AB33" i="183"/>
  <c r="AB32" i="183"/>
  <c r="AB31" i="183"/>
  <c r="A31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8" i="183"/>
  <c r="A18" i="183"/>
  <c r="AB17" i="183"/>
  <c r="AB16" i="183"/>
  <c r="AB15" i="183"/>
  <c r="D15" i="183"/>
  <c r="D14" i="183"/>
  <c r="O13" i="183"/>
  <c r="D13" i="183"/>
  <c r="O12" i="183"/>
  <c r="D12" i="183"/>
  <c r="O11" i="183"/>
  <c r="O10" i="183"/>
  <c r="D10" i="183"/>
  <c r="O9" i="183"/>
  <c r="D9" i="183"/>
  <c r="O8" i="183"/>
  <c r="D8" i="183"/>
  <c r="A7" i="183"/>
  <c r="A4" i="183"/>
  <c r="AB2" i="183"/>
  <c r="Y1" i="183"/>
  <c r="AD128" i="182"/>
  <c r="AB128" i="182"/>
  <c r="AD127" i="182"/>
  <c r="AB127" i="182"/>
  <c r="AD125" i="182"/>
  <c r="AB125" i="182"/>
  <c r="AD124" i="182"/>
  <c r="AB124" i="182"/>
  <c r="AB122" i="182"/>
  <c r="AB121" i="182"/>
  <c r="AB120" i="182"/>
  <c r="AB118" i="182"/>
  <c r="AF115" i="182"/>
  <c r="AD115" i="182"/>
  <c r="AB115" i="182"/>
  <c r="AF114" i="182"/>
  <c r="AD114" i="182"/>
  <c r="AB114" i="182"/>
  <c r="AD111" i="182"/>
  <c r="AB111" i="182"/>
  <c r="AD110" i="182"/>
  <c r="AB110" i="182"/>
  <c r="AD109" i="182"/>
  <c r="AB109" i="182"/>
  <c r="AD108" i="182"/>
  <c r="AB108" i="182"/>
  <c r="AD105" i="182"/>
  <c r="AB105" i="182"/>
  <c r="AD104" i="182"/>
  <c r="AB104" i="182"/>
  <c r="O90" i="182"/>
  <c r="N90" i="182"/>
  <c r="M90" i="182"/>
  <c r="L90" i="182"/>
  <c r="K90" i="182"/>
  <c r="AF9" i="182"/>
  <c r="G90" i="182"/>
  <c r="F90" i="182"/>
  <c r="AD9" i="182"/>
  <c r="E90" i="182"/>
  <c r="D90" i="182"/>
  <c r="AB9" i="182"/>
  <c r="C90" i="182"/>
  <c r="O89" i="182"/>
  <c r="N89" i="182"/>
  <c r="M89" i="182"/>
  <c r="L89" i="182"/>
  <c r="K89" i="182"/>
  <c r="AF8" i="182"/>
  <c r="G89" i="182"/>
  <c r="F89" i="182"/>
  <c r="AD8" i="182"/>
  <c r="E89" i="182"/>
  <c r="D89" i="182"/>
  <c r="AB8" i="182"/>
  <c r="C89" i="182"/>
  <c r="AF38" i="182"/>
  <c r="AD38" i="182"/>
  <c r="AB38" i="182"/>
  <c r="AF37" i="182"/>
  <c r="AD37" i="182"/>
  <c r="AB37" i="182"/>
  <c r="O88" i="182"/>
  <c r="N88" i="182"/>
  <c r="M88" i="182"/>
  <c r="L88" i="182"/>
  <c r="J88" i="182"/>
  <c r="AF7" i="182"/>
  <c r="G88" i="182"/>
  <c r="F88" i="182"/>
  <c r="AD7" i="182"/>
  <c r="E88" i="182"/>
  <c r="D88" i="182"/>
  <c r="AB7" i="182"/>
  <c r="C88" i="182"/>
  <c r="O87" i="182"/>
  <c r="N87" i="182"/>
  <c r="M87" i="182"/>
  <c r="L87" i="182"/>
  <c r="J87" i="182"/>
  <c r="AF6" i="182"/>
  <c r="G87" i="182"/>
  <c r="F87" i="182"/>
  <c r="AD6" i="182"/>
  <c r="E87" i="182"/>
  <c r="D87" i="182"/>
  <c r="AB6" i="182"/>
  <c r="C87" i="182"/>
  <c r="O86" i="182"/>
  <c r="N86" i="182"/>
  <c r="M86" i="182"/>
  <c r="L86" i="182"/>
  <c r="J86" i="182"/>
  <c r="AF5" i="182"/>
  <c r="G86" i="182"/>
  <c r="F86" i="182"/>
  <c r="AD5" i="182"/>
  <c r="E86" i="182"/>
  <c r="D86" i="182"/>
  <c r="AB5" i="182"/>
  <c r="C86" i="182"/>
  <c r="O85" i="182"/>
  <c r="N85" i="182"/>
  <c r="M85" i="182"/>
  <c r="L85" i="182"/>
  <c r="J85" i="182"/>
  <c r="AF4" i="182"/>
  <c r="G85" i="182"/>
  <c r="F85" i="182"/>
  <c r="AD4" i="182"/>
  <c r="E85" i="182"/>
  <c r="D85" i="182"/>
  <c r="AB4" i="182"/>
  <c r="C85" i="182"/>
  <c r="J82" i="182"/>
  <c r="S1" i="182"/>
  <c r="C82" i="182"/>
  <c r="A64" i="182"/>
  <c r="A49" i="182"/>
  <c r="AD42" i="182"/>
  <c r="AD41" i="182"/>
  <c r="AB34" i="182"/>
  <c r="AB33" i="182"/>
  <c r="AB32" i="182"/>
  <c r="AB31" i="182"/>
  <c r="A31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8" i="182"/>
  <c r="A18" i="182"/>
  <c r="AB17" i="182"/>
  <c r="AB16" i="182"/>
  <c r="AB15" i="182"/>
  <c r="D15" i="182"/>
  <c r="D14" i="182"/>
  <c r="O13" i="182"/>
  <c r="D13" i="182"/>
  <c r="O12" i="182"/>
  <c r="D12" i="182"/>
  <c r="O11" i="182"/>
  <c r="O10" i="182"/>
  <c r="D10" i="182"/>
  <c r="O9" i="182"/>
  <c r="D9" i="182"/>
  <c r="O8" i="182"/>
  <c r="D8" i="182"/>
  <c r="A7" i="182"/>
  <c r="A4" i="182"/>
  <c r="AB2" i="182"/>
  <c r="Y1" i="182"/>
  <c r="AD128" i="181"/>
  <c r="AB128" i="181"/>
  <c r="AD127" i="181"/>
  <c r="AB127" i="181"/>
  <c r="AD125" i="181"/>
  <c r="AB125" i="181"/>
  <c r="AD124" i="181"/>
  <c r="AB124" i="181"/>
  <c r="AB122" i="181"/>
  <c r="AB121" i="181"/>
  <c r="AB120" i="181"/>
  <c r="AB118" i="181"/>
  <c r="AF115" i="181"/>
  <c r="AD115" i="181"/>
  <c r="AB115" i="181"/>
  <c r="AF114" i="181"/>
  <c r="AD114" i="181"/>
  <c r="AB114" i="181"/>
  <c r="AD111" i="181"/>
  <c r="AB111" i="181"/>
  <c r="AD110" i="181"/>
  <c r="AB110" i="181"/>
  <c r="AD109" i="181"/>
  <c r="AB109" i="181"/>
  <c r="AD108" i="181"/>
  <c r="AB108" i="181"/>
  <c r="AD105" i="181"/>
  <c r="AB105" i="181"/>
  <c r="AD104" i="181"/>
  <c r="AB104" i="181"/>
  <c r="O90" i="181"/>
  <c r="N90" i="181"/>
  <c r="M90" i="181"/>
  <c r="L90" i="181"/>
  <c r="K90" i="181"/>
  <c r="AF9" i="181"/>
  <c r="G90" i="181"/>
  <c r="F90" i="181"/>
  <c r="AD9" i="181"/>
  <c r="E90" i="181"/>
  <c r="D90" i="181"/>
  <c r="AB9" i="181"/>
  <c r="C90" i="181"/>
  <c r="O89" i="181"/>
  <c r="N89" i="181"/>
  <c r="M89" i="181"/>
  <c r="L89" i="181"/>
  <c r="K89" i="181"/>
  <c r="AF8" i="181"/>
  <c r="G89" i="181"/>
  <c r="F89" i="181"/>
  <c r="AD8" i="181"/>
  <c r="E89" i="181"/>
  <c r="D89" i="181"/>
  <c r="AB8" i="181"/>
  <c r="C89" i="181"/>
  <c r="AF38" i="181"/>
  <c r="AD38" i="181"/>
  <c r="AB38" i="181"/>
  <c r="AF37" i="181"/>
  <c r="AD37" i="181"/>
  <c r="AB37" i="181"/>
  <c r="O88" i="181"/>
  <c r="N88" i="181"/>
  <c r="M88" i="181"/>
  <c r="L88" i="181"/>
  <c r="J88" i="181"/>
  <c r="AF7" i="181"/>
  <c r="G88" i="181"/>
  <c r="F88" i="181"/>
  <c r="AD7" i="181"/>
  <c r="E88" i="181"/>
  <c r="D88" i="181"/>
  <c r="AB7" i="181"/>
  <c r="C88" i="181"/>
  <c r="O87" i="181"/>
  <c r="N87" i="181"/>
  <c r="M87" i="181"/>
  <c r="L87" i="181"/>
  <c r="J87" i="181"/>
  <c r="AF6" i="181"/>
  <c r="G87" i="181"/>
  <c r="F87" i="181"/>
  <c r="AD6" i="181"/>
  <c r="E87" i="181"/>
  <c r="D87" i="181"/>
  <c r="AB6" i="181"/>
  <c r="C87" i="181"/>
  <c r="O86" i="181"/>
  <c r="N86" i="181"/>
  <c r="M86" i="181"/>
  <c r="L86" i="181"/>
  <c r="J86" i="181"/>
  <c r="AF5" i="181"/>
  <c r="G86" i="181"/>
  <c r="F86" i="181"/>
  <c r="AD5" i="181"/>
  <c r="E86" i="181"/>
  <c r="D86" i="181"/>
  <c r="AB5" i="181"/>
  <c r="C86" i="181"/>
  <c r="O85" i="181"/>
  <c r="N85" i="181"/>
  <c r="M85" i="181"/>
  <c r="L85" i="181"/>
  <c r="J85" i="181"/>
  <c r="AF4" i="181"/>
  <c r="G85" i="181"/>
  <c r="F85" i="181"/>
  <c r="AD4" i="181"/>
  <c r="E85" i="181"/>
  <c r="D85" i="181"/>
  <c r="AB4" i="181"/>
  <c r="C85" i="181"/>
  <c r="J82" i="181"/>
  <c r="S1" i="181"/>
  <c r="C82" i="181"/>
  <c r="A64" i="181"/>
  <c r="A49" i="181"/>
  <c r="AD42" i="181"/>
  <c r="AD41" i="181"/>
  <c r="AB34" i="181"/>
  <c r="AB33" i="181"/>
  <c r="AB32" i="181"/>
  <c r="AB31" i="181"/>
  <c r="A31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8" i="181"/>
  <c r="A18" i="181"/>
  <c r="AB17" i="181"/>
  <c r="AB16" i="181"/>
  <c r="AB15" i="181"/>
  <c r="D15" i="181"/>
  <c r="D14" i="181"/>
  <c r="O13" i="181"/>
  <c r="D13" i="181"/>
  <c r="O12" i="181"/>
  <c r="D12" i="181"/>
  <c r="O11" i="181"/>
  <c r="O10" i="181"/>
  <c r="D10" i="181"/>
  <c r="O9" i="181"/>
  <c r="D9" i="181"/>
  <c r="O8" i="181"/>
  <c r="D8" i="181"/>
  <c r="A7" i="181"/>
  <c r="A4" i="181"/>
  <c r="AB2" i="181"/>
  <c r="Y1" i="181"/>
  <c r="AD128" i="180"/>
  <c r="AB128" i="180"/>
  <c r="AD127" i="180"/>
  <c r="AB127" i="180"/>
  <c r="AD125" i="180"/>
  <c r="AB125" i="180"/>
  <c r="AD124" i="180"/>
  <c r="AB124" i="180"/>
  <c r="AB122" i="180"/>
  <c r="AB121" i="180"/>
  <c r="AB120" i="180"/>
  <c r="AB118" i="180"/>
  <c r="AF115" i="180"/>
  <c r="AD115" i="180"/>
  <c r="AB115" i="180"/>
  <c r="AF114" i="180"/>
  <c r="AD114" i="180"/>
  <c r="AB114" i="180"/>
  <c r="AD111" i="180"/>
  <c r="AB111" i="180"/>
  <c r="AD110" i="180"/>
  <c r="AB110" i="180"/>
  <c r="AD109" i="180"/>
  <c r="AB109" i="180"/>
  <c r="AD108" i="180"/>
  <c r="AB108" i="180"/>
  <c r="AD105" i="180"/>
  <c r="AB105" i="180"/>
  <c r="AD104" i="180"/>
  <c r="AB104" i="180"/>
  <c r="O90" i="180"/>
  <c r="N90" i="180"/>
  <c r="M90" i="180"/>
  <c r="L90" i="180"/>
  <c r="K90" i="180"/>
  <c r="AF9" i="180"/>
  <c r="G90" i="180"/>
  <c r="F90" i="180"/>
  <c r="AD9" i="180"/>
  <c r="E90" i="180"/>
  <c r="D90" i="180"/>
  <c r="AB9" i="180"/>
  <c r="C90" i="180"/>
  <c r="O89" i="180"/>
  <c r="N89" i="180"/>
  <c r="M89" i="180"/>
  <c r="L89" i="180"/>
  <c r="K89" i="180"/>
  <c r="AF8" i="180"/>
  <c r="G89" i="180"/>
  <c r="F89" i="180"/>
  <c r="AD8" i="180"/>
  <c r="E89" i="180"/>
  <c r="D89" i="180"/>
  <c r="AB8" i="180"/>
  <c r="C89" i="180"/>
  <c r="AF38" i="180"/>
  <c r="AD38" i="180"/>
  <c r="AB38" i="180"/>
  <c r="AF37" i="180"/>
  <c r="AD37" i="180"/>
  <c r="AB37" i="180"/>
  <c r="O88" i="180"/>
  <c r="N88" i="180"/>
  <c r="M88" i="180"/>
  <c r="L88" i="180"/>
  <c r="J88" i="180"/>
  <c r="AF7" i="180"/>
  <c r="G88" i="180"/>
  <c r="F88" i="180"/>
  <c r="AD7" i="180"/>
  <c r="E88" i="180"/>
  <c r="D88" i="180"/>
  <c r="AB7" i="180"/>
  <c r="C88" i="180"/>
  <c r="O87" i="180"/>
  <c r="N87" i="180"/>
  <c r="M87" i="180"/>
  <c r="L87" i="180"/>
  <c r="J87" i="180"/>
  <c r="AF6" i="180"/>
  <c r="G87" i="180"/>
  <c r="F87" i="180"/>
  <c r="AD6" i="180"/>
  <c r="E87" i="180"/>
  <c r="D87" i="180"/>
  <c r="AB6" i="180"/>
  <c r="C87" i="180"/>
  <c r="O86" i="180"/>
  <c r="N86" i="180"/>
  <c r="M86" i="180"/>
  <c r="L86" i="180"/>
  <c r="J86" i="180"/>
  <c r="AF5" i="180"/>
  <c r="G86" i="180"/>
  <c r="F86" i="180"/>
  <c r="AD5" i="180"/>
  <c r="E86" i="180"/>
  <c r="D86" i="180"/>
  <c r="AB5" i="180"/>
  <c r="C86" i="180"/>
  <c r="O85" i="180"/>
  <c r="N85" i="180"/>
  <c r="M85" i="180"/>
  <c r="L85" i="180"/>
  <c r="J85" i="180"/>
  <c r="AF4" i="180"/>
  <c r="G85" i="180"/>
  <c r="F85" i="180"/>
  <c r="AD4" i="180"/>
  <c r="E85" i="180"/>
  <c r="D85" i="180"/>
  <c r="AB4" i="180"/>
  <c r="C85" i="180"/>
  <c r="J82" i="180"/>
  <c r="S1" i="180"/>
  <c r="C82" i="180"/>
  <c r="A64" i="180"/>
  <c r="A49" i="180"/>
  <c r="AD42" i="180"/>
  <c r="AD41" i="180"/>
  <c r="AB34" i="180"/>
  <c r="AB33" i="180"/>
  <c r="AB32" i="180"/>
  <c r="AB31" i="180"/>
  <c r="A31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8" i="180"/>
  <c r="A18" i="180"/>
  <c r="AB17" i="180"/>
  <c r="AB16" i="180"/>
  <c r="AB15" i="180"/>
  <c r="D15" i="180"/>
  <c r="D14" i="180"/>
  <c r="O13" i="180"/>
  <c r="D13" i="180"/>
  <c r="O12" i="180"/>
  <c r="D12" i="180"/>
  <c r="O11" i="180"/>
  <c r="O10" i="180"/>
  <c r="D10" i="180"/>
  <c r="O9" i="180"/>
  <c r="D9" i="180"/>
  <c r="O8" i="180"/>
  <c r="D8" i="180"/>
  <c r="A7" i="180"/>
  <c r="A4" i="180"/>
  <c r="AB2" i="180"/>
  <c r="Y1" i="180"/>
  <c r="AD128" i="179"/>
  <c r="AB128" i="179"/>
  <c r="AD127" i="179"/>
  <c r="AB127" i="179"/>
  <c r="AD125" i="179"/>
  <c r="AB125" i="179"/>
  <c r="AD124" i="179"/>
  <c r="AB124" i="179"/>
  <c r="AB122" i="179"/>
  <c r="AB121" i="179"/>
  <c r="AB120" i="179"/>
  <c r="AB118" i="179"/>
  <c r="AF115" i="179"/>
  <c r="AD115" i="179"/>
  <c r="AB115" i="179"/>
  <c r="AF114" i="179"/>
  <c r="AD114" i="179"/>
  <c r="AB114" i="179"/>
  <c r="AD111" i="179"/>
  <c r="AB111" i="179"/>
  <c r="AD110" i="179"/>
  <c r="AB110" i="179"/>
  <c r="AD109" i="179"/>
  <c r="AB109" i="179"/>
  <c r="AD108" i="179"/>
  <c r="AB108" i="179"/>
  <c r="AD105" i="179"/>
  <c r="AB105" i="179"/>
  <c r="AD104" i="179"/>
  <c r="AB104" i="179"/>
  <c r="O90" i="179"/>
  <c r="N90" i="179"/>
  <c r="M90" i="179"/>
  <c r="L90" i="179"/>
  <c r="K90" i="179"/>
  <c r="AF9" i="179"/>
  <c r="G90" i="179"/>
  <c r="F90" i="179"/>
  <c r="AD9" i="179"/>
  <c r="E90" i="179"/>
  <c r="D90" i="179"/>
  <c r="AB9" i="179"/>
  <c r="C90" i="179"/>
  <c r="O89" i="179"/>
  <c r="N89" i="179"/>
  <c r="M89" i="179"/>
  <c r="L89" i="179"/>
  <c r="K89" i="179"/>
  <c r="AF8" i="179"/>
  <c r="G89" i="179"/>
  <c r="F89" i="179"/>
  <c r="AD8" i="179"/>
  <c r="E89" i="179"/>
  <c r="D89" i="179"/>
  <c r="AB8" i="179"/>
  <c r="C89" i="179"/>
  <c r="AF38" i="179"/>
  <c r="AD38" i="179"/>
  <c r="AB38" i="179"/>
  <c r="AF37" i="179"/>
  <c r="AD37" i="179"/>
  <c r="AB37" i="179"/>
  <c r="O88" i="179"/>
  <c r="N88" i="179"/>
  <c r="M88" i="179"/>
  <c r="L88" i="179"/>
  <c r="J88" i="179"/>
  <c r="AF7" i="179"/>
  <c r="G88" i="179"/>
  <c r="F88" i="179"/>
  <c r="AD7" i="179"/>
  <c r="E88" i="179"/>
  <c r="D88" i="179"/>
  <c r="AB7" i="179"/>
  <c r="C88" i="179"/>
  <c r="O87" i="179"/>
  <c r="N87" i="179"/>
  <c r="M87" i="179"/>
  <c r="L87" i="179"/>
  <c r="J87" i="179"/>
  <c r="AF6" i="179"/>
  <c r="G87" i="179"/>
  <c r="F87" i="179"/>
  <c r="AD6" i="179"/>
  <c r="E87" i="179"/>
  <c r="D87" i="179"/>
  <c r="AB6" i="179"/>
  <c r="C87" i="179"/>
  <c r="O86" i="179"/>
  <c r="N86" i="179"/>
  <c r="M86" i="179"/>
  <c r="L86" i="179"/>
  <c r="J86" i="179"/>
  <c r="AF5" i="179"/>
  <c r="G86" i="179"/>
  <c r="F86" i="179"/>
  <c r="AD5" i="179"/>
  <c r="E86" i="179"/>
  <c r="D86" i="179"/>
  <c r="AB5" i="179"/>
  <c r="C86" i="179"/>
  <c r="O85" i="179"/>
  <c r="N85" i="179"/>
  <c r="M85" i="179"/>
  <c r="L85" i="179"/>
  <c r="J85" i="179"/>
  <c r="AF4" i="179"/>
  <c r="G85" i="179"/>
  <c r="F85" i="179"/>
  <c r="AD4" i="179"/>
  <c r="E85" i="179"/>
  <c r="D85" i="179"/>
  <c r="AB4" i="179"/>
  <c r="C85" i="179"/>
  <c r="J82" i="179"/>
  <c r="S1" i="179"/>
  <c r="C82" i="179"/>
  <c r="A64" i="179"/>
  <c r="A49" i="179"/>
  <c r="AD42" i="179"/>
  <c r="AD41" i="179"/>
  <c r="AB34" i="179"/>
  <c r="AB33" i="179"/>
  <c r="AB32" i="179"/>
  <c r="AB31" i="179"/>
  <c r="A31" i="179"/>
  <c r="AB30" i="179"/>
  <c r="AB29" i="179"/>
  <c r="AB28" i="179"/>
  <c r="AB27" i="179"/>
  <c r="AB26" i="179"/>
  <c r="AB25" i="179"/>
  <c r="AB24" i="179"/>
  <c r="AB23" i="179"/>
  <c r="AB22" i="179"/>
  <c r="AB21" i="179"/>
  <c r="AB20" i="179"/>
  <c r="AB19" i="179"/>
  <c r="AB18" i="179"/>
  <c r="G18" i="179"/>
  <c r="A18" i="179"/>
  <c r="AB17" i="179"/>
  <c r="AB16" i="179"/>
  <c r="AB15" i="179"/>
  <c r="D15" i="179"/>
  <c r="D14" i="179"/>
  <c r="O13" i="179"/>
  <c r="D13" i="179"/>
  <c r="O12" i="179"/>
  <c r="D12" i="179"/>
  <c r="O11" i="179"/>
  <c r="O10" i="179"/>
  <c r="D10" i="179"/>
  <c r="O9" i="179"/>
  <c r="D9" i="179"/>
  <c r="O8" i="179"/>
  <c r="D8" i="179"/>
  <c r="A7" i="179"/>
  <c r="A4" i="179"/>
  <c r="AB2" i="179"/>
  <c r="Y1" i="179"/>
  <c r="AD128" i="178"/>
  <c r="AB128" i="178"/>
  <c r="AD127" i="178"/>
  <c r="AB127" i="178"/>
  <c r="AD125" i="178"/>
  <c r="AB125" i="178"/>
  <c r="AD124" i="178"/>
  <c r="AB124" i="178"/>
  <c r="AB122" i="178"/>
  <c r="AB121" i="178"/>
  <c r="AB120" i="178"/>
  <c r="AB118" i="178"/>
  <c r="AF115" i="178"/>
  <c r="AD115" i="178"/>
  <c r="AB115" i="178"/>
  <c r="AF114" i="178"/>
  <c r="AD114" i="178"/>
  <c r="AB114" i="178"/>
  <c r="AD111" i="178"/>
  <c r="AB111" i="178"/>
  <c r="AD110" i="178"/>
  <c r="AB110" i="178"/>
  <c r="AD109" i="178"/>
  <c r="AB109" i="178"/>
  <c r="AD108" i="178"/>
  <c r="AB108" i="178"/>
  <c r="AD105" i="178"/>
  <c r="AB105" i="178"/>
  <c r="AD104" i="178"/>
  <c r="AB104" i="178"/>
  <c r="O90" i="178"/>
  <c r="N90" i="178"/>
  <c r="M90" i="178"/>
  <c r="L90" i="178"/>
  <c r="K90" i="178"/>
  <c r="AF9" i="178"/>
  <c r="G90" i="178"/>
  <c r="F90" i="178"/>
  <c r="AD9" i="178"/>
  <c r="E90" i="178"/>
  <c r="D90" i="178"/>
  <c r="AB9" i="178"/>
  <c r="C90" i="178"/>
  <c r="O89" i="178"/>
  <c r="N89" i="178"/>
  <c r="M89" i="178"/>
  <c r="L89" i="178"/>
  <c r="K89" i="178"/>
  <c r="AF8" i="178"/>
  <c r="G89" i="178"/>
  <c r="F89" i="178"/>
  <c r="AD8" i="178"/>
  <c r="E89" i="178"/>
  <c r="D89" i="178"/>
  <c r="AB8" i="178"/>
  <c r="C89" i="178"/>
  <c r="AF38" i="178"/>
  <c r="AD38" i="178"/>
  <c r="AB38" i="178"/>
  <c r="AF37" i="178"/>
  <c r="AD37" i="178"/>
  <c r="AB37" i="178"/>
  <c r="O88" i="178"/>
  <c r="N88" i="178"/>
  <c r="M88" i="178"/>
  <c r="L88" i="178"/>
  <c r="J88" i="178"/>
  <c r="AF7" i="178"/>
  <c r="G88" i="178"/>
  <c r="F88" i="178"/>
  <c r="AD7" i="178"/>
  <c r="E88" i="178"/>
  <c r="D88" i="178"/>
  <c r="AB7" i="178"/>
  <c r="C88" i="178"/>
  <c r="O87" i="178"/>
  <c r="N87" i="178"/>
  <c r="M87" i="178"/>
  <c r="L87" i="178"/>
  <c r="J87" i="178"/>
  <c r="AF6" i="178"/>
  <c r="G87" i="178"/>
  <c r="F87" i="178"/>
  <c r="AD6" i="178"/>
  <c r="E87" i="178"/>
  <c r="D87" i="178"/>
  <c r="AB6" i="178"/>
  <c r="C87" i="178"/>
  <c r="O86" i="178"/>
  <c r="N86" i="178"/>
  <c r="M86" i="178"/>
  <c r="L86" i="178"/>
  <c r="J86" i="178"/>
  <c r="AF5" i="178"/>
  <c r="G86" i="178"/>
  <c r="F86" i="178"/>
  <c r="AD5" i="178"/>
  <c r="E86" i="178"/>
  <c r="D86" i="178"/>
  <c r="AB5" i="178"/>
  <c r="C86" i="178"/>
  <c r="O85" i="178"/>
  <c r="N85" i="178"/>
  <c r="M85" i="178"/>
  <c r="L85" i="178"/>
  <c r="J85" i="178"/>
  <c r="AF4" i="178"/>
  <c r="G85" i="178"/>
  <c r="F85" i="178"/>
  <c r="AD4" i="178"/>
  <c r="E85" i="178"/>
  <c r="D85" i="178"/>
  <c r="AB4" i="178"/>
  <c r="C85" i="178"/>
  <c r="J82" i="178"/>
  <c r="S1" i="178"/>
  <c r="C82" i="178"/>
  <c r="A64" i="178"/>
  <c r="A49" i="178"/>
  <c r="AD42" i="178"/>
  <c r="AD41" i="178"/>
  <c r="AB34" i="178"/>
  <c r="AB33" i="178"/>
  <c r="AB32" i="178"/>
  <c r="AB31" i="178"/>
  <c r="A31" i="178"/>
  <c r="AB30" i="178"/>
  <c r="AB29" i="178"/>
  <c r="AB28" i="178"/>
  <c r="AB27" i="178"/>
  <c r="AB26" i="178"/>
  <c r="AB25" i="178"/>
  <c r="AB24" i="178"/>
  <c r="AB23" i="178"/>
  <c r="AB22" i="178"/>
  <c r="AB21" i="178"/>
  <c r="AB20" i="178"/>
  <c r="AB19" i="178"/>
  <c r="AB18" i="178"/>
  <c r="G18" i="178"/>
  <c r="A18" i="178"/>
  <c r="AB17" i="178"/>
  <c r="AB16" i="178"/>
  <c r="AB15" i="178"/>
  <c r="D15" i="178"/>
  <c r="D14" i="178"/>
  <c r="O13" i="178"/>
  <c r="D13" i="178"/>
  <c r="O12" i="178"/>
  <c r="D12" i="178"/>
  <c r="O11" i="178"/>
  <c r="O10" i="178"/>
  <c r="D10" i="178"/>
  <c r="O9" i="178"/>
  <c r="D9" i="178"/>
  <c r="O8" i="178"/>
  <c r="D8" i="178"/>
  <c r="A7" i="178"/>
  <c r="A4" i="178"/>
  <c r="AB2" i="178"/>
  <c r="Y1" i="178"/>
  <c r="J52" i="177"/>
  <c r="J51" i="177"/>
  <c r="J50" i="177"/>
  <c r="J49" i="177"/>
  <c r="J47" i="177"/>
  <c r="J46" i="177"/>
  <c r="J45" i="177"/>
  <c r="J44" i="177"/>
  <c r="J39" i="177"/>
  <c r="J34" i="177"/>
  <c r="J33" i="177"/>
  <c r="J32" i="177"/>
  <c r="J31" i="177"/>
  <c r="J30" i="177"/>
  <c r="J29" i="177"/>
  <c r="J28" i="177"/>
  <c r="J27" i="177"/>
  <c r="J26" i="177"/>
  <c r="J25" i="177"/>
  <c r="J24" i="177"/>
  <c r="J23" i="177"/>
  <c r="J22" i="177"/>
  <c r="J21" i="177"/>
  <c r="J20" i="177"/>
  <c r="J19" i="177"/>
  <c r="J18" i="177"/>
  <c r="J17" i="177"/>
  <c r="J16" i="177"/>
  <c r="J15" i="177"/>
  <c r="J2" i="177"/>
  <c r="G1" i="177"/>
</calcChain>
</file>

<file path=xl/sharedStrings.xml><?xml version="1.0" encoding="utf-8"?>
<sst xmlns="http://schemas.openxmlformats.org/spreadsheetml/2006/main" count="3410" uniqueCount="167">
  <si>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</si>
  <si>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</si>
  <si>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</si>
  <si>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</si>
  <si>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</si>
  <si>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</si>
  <si>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</si>
  <si>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</si>
  <si>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</si>
  <si>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Median employee income per job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</si>
  <si>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</si>
  <si>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</si>
  <si>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</si>
  <si>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</si>
  <si>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</si>
  <si>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</si>
  <si>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</si>
  <si>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</si>
  <si>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</si>
  <si>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</si>
  <si>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</si>
  <si>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</si>
  <si>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</si>
  <si>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</si>
  <si>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</si>
  <si>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</si>
  <si>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</si>
  <si>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</si>
  <si>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</si>
  <si>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</si>
  <si>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</si>
  <si>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</si>
  <si>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</si>
  <si>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</si>
  <si>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</si>
  <si>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</si>
  <si>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</si>
  <si>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</si>
  <si>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</si>
  <si>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</si>
  <si>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</si>
  <si>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</si>
  <si>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</si>
  <si>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</si>
  <si>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</si>
  <si>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</si>
  <si>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</si>
  <si>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</si>
  <si>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</si>
  <si>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</si>
  <si>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</si>
  <si>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</si>
  <si>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</si>
  <si>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</si>
  <si>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</si>
  <si>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</si>
  <si>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</si>
  <si>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</si>
  <si>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</si>
  <si>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</si>
  <si>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</si>
  <si>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2012-13</t>
  </si>
  <si>
    <t>2013-14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</si>
  <si>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</si>
  <si>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</si>
  <si>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</si>
  <si>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</si>
  <si>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</si>
  <si>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</si>
  <si>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</si>
  <si>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</si>
  <si>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</si>
  <si>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</si>
  <si>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</si>
  <si>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</si>
  <si>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</si>
  <si>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</si>
  <si>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</si>
  <si>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</si>
  <si>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</si>
  <si>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</si>
  <si>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</si>
  <si>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</si>
  <si>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</si>
  <si>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</si>
  <si>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</si>
  <si>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</si>
  <si>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Employed Persons</t>
  </si>
  <si>
    <t>Duration adjusted median income (jobs)</t>
  </si>
  <si>
    <t>%</t>
  </si>
  <si>
    <t>Employees</t>
  </si>
  <si>
    <t>Owner Managers of Unincorporated Enterprises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</si>
  <si>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</si>
  <si>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</si>
  <si>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</si>
  <si>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</si>
  <si>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</si>
  <si>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</si>
  <si>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</si>
  <si>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</si>
  <si>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</si>
  <si>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Average age of employed persons</t>
  </si>
  <si>
    <t>2011-12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</si>
  <si>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</si>
  <si>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</si>
  <si>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</si>
  <si>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</si>
  <si>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</si>
  <si>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</si>
  <si>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</si>
  <si>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</si>
  <si>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</si>
  <si>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</si>
  <si>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Single job</t>
  </si>
  <si>
    <t>Multi job</t>
  </si>
  <si>
    <t>Alice Springs</t>
  </si>
  <si>
    <t>Barkly</t>
  </si>
  <si>
    <t>Belyuen</t>
  </si>
  <si>
    <t>Central Desert</t>
  </si>
  <si>
    <t>Coomalie</t>
  </si>
  <si>
    <t>Darwin</t>
  </si>
  <si>
    <t>East Arnhem</t>
  </si>
  <si>
    <t>Katherine</t>
  </si>
  <si>
    <t>Litchfield</t>
  </si>
  <si>
    <t>MacDonnell</t>
  </si>
  <si>
    <t>13.10</t>
  </si>
  <si>
    <t>Palmerston</t>
  </si>
  <si>
    <t>Roper Gulf</t>
  </si>
  <si>
    <t>Tiwi Islands</t>
  </si>
  <si>
    <t>Victoria Daly</t>
  </si>
  <si>
    <t>Wagait</t>
  </si>
  <si>
    <t>West Arnhem</t>
  </si>
  <si>
    <t>West Daly</t>
  </si>
  <si>
    <t>7 year mv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</si>
  <si>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</si>
  <si>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</si>
  <si>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</si>
  <si>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</si>
  <si>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</si>
  <si>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</si>
  <si>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</si>
  <si>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</si>
  <si>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© Commonwealth of Australia 2021</t>
  </si>
  <si>
    <t>Change</t>
  </si>
  <si>
    <t>since 2011-12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</si>
  <si>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</si>
  <si>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</si>
  <si>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</si>
  <si>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</si>
  <si>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</si>
  <si>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</si>
  <si>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</si>
  <si>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</si>
  <si>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</si>
  <si>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13.11</t>
  </si>
  <si>
    <t>13.12</t>
  </si>
  <si>
    <t>13.13</t>
  </si>
  <si>
    <t>13.14</t>
  </si>
  <si>
    <t>13.15</t>
  </si>
  <si>
    <t>13.16</t>
  </si>
  <si>
    <t>13.17</t>
  </si>
  <si>
    <t>Northern Territory</t>
  </si>
  <si>
    <t>* Totals may differ from the sum of their components due to perturbation</t>
  </si>
  <si>
    <t>Released at 11.30am (Canberra time) 26 February 2021</t>
  </si>
  <si>
    <t>* Data for some LGAs are supressed due to small counts.</t>
  </si>
  <si>
    <t>and data which could not be classified to component characteristics.</t>
  </si>
  <si>
    <t>Jobs in Australia: Table 13. Northern Territory Spotlights by Local Government Areas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</si>
</sst>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</cellStyleXfs>
  <cellXfs count="157">
    <xf numFmtId="0" fontId="0" fillId="0" borderId="0" xfId="0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7" fillId="0" borderId="0" xfId="0" applyFont="1" applyFill="1"/>
    <xf numFmtId="3" fontId="5" fillId="0" borderId="0" xfId="0" applyNumberFormat="1" applyFont="1" applyFill="1" applyAlignment="1">
      <alignment horizontal="right"/>
    </xf>
    <xf numFmtId="0" fontId="12" fillId="0" borderId="0" xfId="3" applyFont="1" applyFill="1"/>
    <xf numFmtId="0" fontId="12" fillId="0" borderId="0" xfId="3" applyFont="1" applyBorder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Font="1" applyBorder="1" applyAlignment="1">
      <alignment horizontal="left"/>
    </xf>
    <xf numFmtId="0" fontId="12" fillId="0" borderId="0" xfId="3" applyFont="1"/>
    <xf numFmtId="0" fontId="3" fillId="0" borderId="0" xfId="3"/>
    <xf numFmtId="0" fontId="10" fillId="0" borderId="0" xfId="5" applyAlignment="1" applyProtection="1">
      <alignment horizontal="right"/>
    </xf>
    <xf numFmtId="0" fontId="16" fillId="0" borderId="0" xfId="5" applyFont="1" applyFill="1" applyAlignment="1" applyProtection="1">
      <alignment horizontal="left" wrapText="1"/>
    </xf>
    <xf numFmtId="0" fontId="17" fillId="0" borderId="0" xfId="0" applyFont="1" applyFill="1" applyAlignment="1"/>
    <xf numFmtId="0" fontId="17" fillId="0" borderId="0" xfId="0" applyFont="1" applyAlignme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3" applyFont="1" applyFill="1" applyProtection="1">
      <protection locked="0" hidden="1"/>
    </xf>
    <xf numFmtId="0" fontId="0" fillId="0" borderId="0" xfId="0" applyFill="1" applyProtection="1">
      <protection locked="0" hidden="1"/>
    </xf>
    <xf numFmtId="0" fontId="4" fillId="0" borderId="0" xfId="3" applyFont="1" applyBorder="1" applyAlignment="1" applyProtection="1">
      <alignment vertical="center"/>
      <protection locked="0" hidden="1"/>
    </xf>
    <xf numFmtId="0" fontId="27" fillId="0" borderId="11" xfId="6" applyAlignment="1">
      <alignment horizontal="right"/>
    </xf>
    <xf numFmtId="0" fontId="27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7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0" fillId="0" borderId="0" xfId="0" applyFont="1" applyFill="1" applyAlignment="1" applyProtection="1">
      <alignment horizontal="left"/>
      <protection locked="0" hidden="1"/>
    </xf>
    <xf numFmtId="0" fontId="27" fillId="0" borderId="0" xfId="7" applyAlignment="1">
      <alignment horizontal="left" indent="1"/>
    </xf>
    <xf numFmtId="0" fontId="0" fillId="0" borderId="0" xfId="0" applyFont="1" applyFill="1" applyAlignment="1" applyProtection="1">
      <alignment horizontal="left" vertical="center" indent="1"/>
      <protection locked="0" hidden="1"/>
    </xf>
    <xf numFmtId="0" fontId="17" fillId="0" borderId="0" xfId="0" applyFont="1" applyFill="1" applyProtection="1">
      <protection locked="0" hidden="1"/>
    </xf>
    <xf numFmtId="0" fontId="22" fillId="0" borderId="2" xfId="0" applyFont="1" applyFill="1" applyBorder="1" applyAlignment="1" applyProtection="1">
      <alignment vertical="center"/>
      <protection locked="0" hidden="1"/>
    </xf>
    <xf numFmtId="0" fontId="16" fillId="0" borderId="3" xfId="0" applyFont="1" applyFill="1" applyBorder="1" applyProtection="1">
      <protection locked="0" hidden="1"/>
    </xf>
    <xf numFmtId="0" fontId="23" fillId="0" borderId="3" xfId="0" applyFont="1" applyBorder="1" applyProtection="1">
      <protection locked="0" hidden="1"/>
    </xf>
    <xf numFmtId="3" fontId="22" fillId="0" borderId="3" xfId="0" applyNumberFormat="1" applyFont="1" applyFill="1" applyBorder="1" applyAlignment="1" applyProtection="1">
      <alignment horizontal="right"/>
      <protection locked="0" hidden="1"/>
    </xf>
    <xf numFmtId="0" fontId="16" fillId="0" borderId="4" xfId="0" applyFont="1" applyFill="1" applyBorder="1" applyAlignment="1" applyProtection="1">
      <alignment horizontal="right"/>
      <protection locked="0" hidden="1"/>
    </xf>
    <xf numFmtId="0" fontId="16" fillId="0" borderId="3" xfId="0" applyFont="1" applyFill="1" applyBorder="1" applyAlignment="1" applyProtection="1">
      <alignment vertical="center"/>
      <protection locked="0" hidden="1"/>
    </xf>
    <xf numFmtId="0" fontId="16" fillId="0" borderId="3" xfId="0" applyFont="1" applyFill="1" applyBorder="1" applyAlignment="1" applyProtection="1">
      <alignment horizontal="center" vertical="center"/>
      <protection locked="0" hidden="1"/>
    </xf>
    <xf numFmtId="0" fontId="22" fillId="0" borderId="3" xfId="0" applyFont="1" applyFill="1" applyBorder="1" applyAlignment="1" applyProtection="1">
      <alignment horizontal="right"/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6" fillId="0" borderId="0" xfId="0" applyFont="1" applyFill="1" applyBorder="1" applyProtection="1">
      <protection locked="0" hidden="1"/>
    </xf>
    <xf numFmtId="0" fontId="23" fillId="0" borderId="0" xfId="0" applyFont="1" applyBorder="1" applyProtection="1">
      <protection locked="0" hidden="1"/>
    </xf>
    <xf numFmtId="165" fontId="16" fillId="0" borderId="0" xfId="0" applyNumberFormat="1" applyFont="1" applyFill="1" applyBorder="1" applyAlignment="1" applyProtection="1">
      <alignment horizontal="right"/>
      <protection locked="0" hidden="1"/>
    </xf>
    <xf numFmtId="0" fontId="16" fillId="0" borderId="6" xfId="0" applyFont="1" applyFill="1" applyBorder="1" applyAlignment="1" applyProtection="1">
      <alignment horizontal="center"/>
      <protection locked="0" hidden="1"/>
    </xf>
    <xf numFmtId="0" fontId="16" fillId="0" borderId="5" xfId="0" applyFont="1" applyFill="1" applyBorder="1" applyAlignment="1" applyProtection="1">
      <alignment horizontal="left" indent="2"/>
      <protection locked="0" hidden="1"/>
    </xf>
    <xf numFmtId="0" fontId="16" fillId="0" borderId="0" xfId="0" applyFont="1" applyFill="1" applyBorder="1" applyAlignment="1" applyProtection="1">
      <alignment horizontal="center"/>
      <protection locked="0" hidden="1"/>
    </xf>
    <xf numFmtId="0" fontId="17" fillId="0" borderId="5" xfId="0" applyFont="1" applyBorder="1" applyProtection="1">
      <protection locked="0" hidden="1"/>
    </xf>
    <xf numFmtId="0" fontId="16" fillId="0" borderId="0" xfId="0" applyFont="1" applyFill="1" applyBorder="1" applyAlignment="1" applyProtection="1">
      <alignment horizontal="right"/>
      <protection locked="0" hidden="1"/>
    </xf>
    <xf numFmtId="0" fontId="16" fillId="0" borderId="5" xfId="0" applyFont="1" applyFill="1" applyBorder="1" applyAlignment="1" applyProtection="1">
      <alignment horizontal="left" vertical="center" indent="1"/>
      <protection locked="0" hidden="1"/>
    </xf>
    <xf numFmtId="0" fontId="23" fillId="0" borderId="0" xfId="0" applyFont="1" applyBorder="1" applyAlignment="1" applyProtection="1">
      <alignment horizontal="left" indent="1"/>
      <protection locked="0" hidden="1"/>
    </xf>
    <xf numFmtId="0" fontId="16" fillId="0" borderId="0" xfId="0" applyFont="1" applyBorder="1" applyAlignment="1" applyProtection="1">
      <alignment horizontal="left" indent="1"/>
      <protection locked="0" hidden="1"/>
    </xf>
    <xf numFmtId="0" fontId="16" fillId="0" borderId="0" xfId="0" applyFont="1" applyBorder="1" applyProtection="1">
      <protection locked="0" hidden="1"/>
    </xf>
    <xf numFmtId="3" fontId="0" fillId="0" borderId="0" xfId="0" applyNumberFormat="1"/>
    <xf numFmtId="0" fontId="16" fillId="0" borderId="0" xfId="0" applyFont="1" applyFill="1" applyBorder="1" applyAlignment="1" applyProtection="1">
      <alignment vertical="center" wrapText="1"/>
      <protection locked="0" hidden="1"/>
    </xf>
    <xf numFmtId="0" fontId="16" fillId="0" borderId="0" xfId="0" applyFont="1" applyBorder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indent="1"/>
      <protection locked="0" hidden="1"/>
    </xf>
    <xf numFmtId="0" fontId="23" fillId="0" borderId="0" xfId="0" applyFont="1" applyBorder="1" applyAlignment="1" applyProtection="1">
      <alignment horizontal="right"/>
      <protection locked="0" hidden="1"/>
    </xf>
    <xf numFmtId="0" fontId="27" fillId="0" borderId="11" xfId="6"/>
    <xf numFmtId="0" fontId="27" fillId="0" borderId="11" xfId="6" applyFont="1" applyAlignment="1">
      <alignment horizontal="right"/>
    </xf>
    <xf numFmtId="0" fontId="23" fillId="0" borderId="7" xfId="0" applyFont="1" applyFill="1" applyBorder="1" applyAlignment="1" applyProtection="1">
      <alignment horizontal="left" indent="1"/>
      <protection locked="0" hidden="1"/>
    </xf>
    <xf numFmtId="0" fontId="23" fillId="0" borderId="8" xfId="0" applyFont="1" applyBorder="1" applyProtection="1">
      <protection locked="0" hidden="1"/>
    </xf>
    <xf numFmtId="165" fontId="16" fillId="0" borderId="8" xfId="0" applyNumberFormat="1" applyFont="1" applyFill="1" applyBorder="1" applyAlignment="1" applyProtection="1">
      <alignment horizontal="right"/>
      <protection locked="0" hidden="1"/>
    </xf>
    <xf numFmtId="0" fontId="16" fillId="0" borderId="9" xfId="0" applyFont="1" applyFill="1" applyBorder="1" applyAlignment="1" applyProtection="1">
      <alignment horizontal="center"/>
      <protection locked="0" hidden="1"/>
    </xf>
    <xf numFmtId="0" fontId="16" fillId="0" borderId="7" xfId="0" applyFont="1" applyFill="1" applyBorder="1" applyAlignment="1" applyProtection="1">
      <alignment horizontal="left" vertical="center" indent="1"/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164" fontId="0" fillId="0" borderId="0" xfId="1" applyNumberFormat="1" applyFont="1"/>
    <xf numFmtId="0" fontId="17" fillId="0" borderId="0" xfId="0" applyFont="1" applyFill="1" applyAlignment="1" applyProtection="1">
      <protection locked="0" hidden="1"/>
    </xf>
    <xf numFmtId="0" fontId="28" fillId="0" borderId="12" xfId="8" applyAlignment="1">
      <alignment horizontal="left" indent="1"/>
    </xf>
    <xf numFmtId="4" fontId="28" fillId="0" borderId="12" xfId="8" applyNumberFormat="1"/>
    <xf numFmtId="3" fontId="28" fillId="0" borderId="12" xfId="8" applyNumberFormat="1"/>
    <xf numFmtId="9" fontId="28" fillId="0" borderId="12" xfId="8" applyNumberFormat="1"/>
    <xf numFmtId="2" fontId="0" fillId="0" borderId="0" xfId="0" applyNumberFormat="1"/>
    <xf numFmtId="9" fontId="27" fillId="0" borderId="11" xfId="6" applyNumberFormat="1" applyAlignment="1">
      <alignment horizontal="right"/>
    </xf>
    <xf numFmtId="0" fontId="17" fillId="0" borderId="0" xfId="0" applyFont="1" applyAlignment="1" applyProtection="1">
      <protection locked="0" hidden="1"/>
    </xf>
    <xf numFmtId="0" fontId="27" fillId="0" borderId="11" xfId="6" applyAlignment="1">
      <alignment horizontal="left"/>
    </xf>
    <xf numFmtId="0" fontId="0" fillId="0" borderId="0" xfId="0" applyAlignment="1"/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Fill="1" applyProtection="1">
      <protection locked="0" hidden="1"/>
    </xf>
    <xf numFmtId="164" fontId="18" fillId="0" borderId="0" xfId="0" applyNumberFormat="1" applyFont="1" applyFill="1" applyAlignment="1" applyProtection="1">
      <alignment horizontal="right"/>
      <protection locked="0" hidden="1"/>
    </xf>
    <xf numFmtId="9" fontId="18" fillId="0" borderId="0" xfId="0" applyNumberFormat="1" applyFont="1" applyFill="1" applyAlignment="1" applyProtection="1">
      <alignment horizontal="center"/>
      <protection locked="0" hidden="1"/>
    </xf>
    <xf numFmtId="0" fontId="18" fillId="0" borderId="0" xfId="0" applyFont="1" applyFill="1" applyAlignment="1" applyProtection="1">
      <alignment horizontal="left" indent="1"/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0" fillId="0" borderId="0" xfId="5" quotePrefix="1" applyAlignment="1" applyProtection="1">
      <alignment horizontal="right"/>
    </xf>
    <xf numFmtId="0" fontId="0" fillId="0" borderId="0" xfId="0"/>
    <xf numFmtId="0" fontId="11" fillId="0" borderId="0" xfId="5" applyFont="1" applyAlignment="1" applyProtection="1"/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Fill="1" applyAlignment="1" applyProtection="1">
      <alignment horizontal="right"/>
      <protection locked="0" hidden="1"/>
    </xf>
    <xf numFmtId="0" fontId="24" fillId="0" borderId="0" xfId="0" applyFont="1" applyAlignment="1">
      <alignment horizontal="left" vertical="center" indent="1"/>
    </xf>
    <xf numFmtId="0" fontId="29" fillId="0" borderId="0" xfId="6" applyFont="1" applyFill="1" applyBorder="1"/>
    <xf numFmtId="0" fontId="32" fillId="0" borderId="0" xfId="3" applyFont="1" applyFill="1" applyBorder="1" applyAlignment="1" applyProtection="1">
      <alignment vertical="center"/>
      <protection locked="0" hidden="1"/>
    </xf>
    <xf numFmtId="0" fontId="31" fillId="0" borderId="0" xfId="2" applyFont="1" applyFill="1" applyBorder="1" applyProtection="1">
      <protection hidden="1"/>
    </xf>
    <xf numFmtId="0" fontId="31" fillId="0" borderId="0" xfId="2" applyFont="1" applyFill="1" applyBorder="1" applyAlignment="1" applyProtection="1">
      <alignment horizontal="center"/>
      <protection hidden="1"/>
    </xf>
    <xf numFmtId="0" fontId="30" fillId="0" borderId="0" xfId="0" applyFont="1" applyFill="1" applyBorder="1"/>
    <xf numFmtId="0" fontId="31" fillId="0" borderId="0" xfId="2" applyFont="1" applyFill="1" applyBorder="1" applyAlignment="1"/>
    <xf numFmtId="0" fontId="31" fillId="0" borderId="0" xfId="2" applyFont="1" applyFill="1" applyBorder="1" applyAlignment="1" applyProtection="1">
      <alignment horizontal="right"/>
      <protection hidden="1"/>
    </xf>
    <xf numFmtId="0" fontId="30" fillId="0" borderId="0" xfId="0" applyFont="1" applyFill="1" applyBorder="1" applyAlignment="1">
      <alignment horizontal="center"/>
    </xf>
    <xf numFmtId="0" fontId="29" fillId="0" borderId="0" xfId="6" applyFont="1" applyFill="1" applyBorder="1" applyAlignment="1">
      <alignment horizontal="right"/>
    </xf>
    <xf numFmtId="0" fontId="29" fillId="0" borderId="0" xfId="7" applyFont="1" applyFill="1" applyBorder="1"/>
    <xf numFmtId="3" fontId="30" fillId="0" borderId="0" xfId="0" applyNumberFormat="1" applyFont="1" applyFill="1" applyBorder="1" applyProtection="1">
      <protection hidden="1"/>
    </xf>
    <xf numFmtId="0" fontId="30" fillId="0" borderId="0" xfId="0" applyFont="1" applyFill="1" applyBorder="1" applyAlignment="1">
      <alignment horizontal="right"/>
    </xf>
    <xf numFmtId="2" fontId="30" fillId="0" borderId="0" xfId="1" applyNumberFormat="1" applyFont="1" applyFill="1" applyBorder="1"/>
    <xf numFmtId="0" fontId="29" fillId="0" borderId="0" xfId="7" applyFont="1" applyFill="1" applyBorder="1" applyAlignment="1">
      <alignment horizontal="left" indent="1"/>
    </xf>
    <xf numFmtId="3" fontId="30" fillId="0" borderId="0" xfId="0" applyNumberFormat="1" applyFont="1" applyFill="1" applyBorder="1"/>
    <xf numFmtId="0" fontId="29" fillId="0" borderId="0" xfId="6" applyFont="1" applyFill="1" applyBorder="1" applyAlignment="1">
      <alignment horizontal="center"/>
    </xf>
    <xf numFmtId="0" fontId="30" fillId="0" borderId="0" xfId="0" applyFont="1" applyFill="1" applyBorder="1" applyAlignment="1">
      <alignment horizontal="left" indent="1"/>
    </xf>
    <xf numFmtId="4" fontId="30" fillId="0" borderId="0" xfId="0" applyNumberFormat="1" applyFont="1" applyFill="1" applyBorder="1"/>
    <xf numFmtId="164" fontId="30" fillId="0" borderId="0" xfId="1" applyNumberFormat="1" applyFont="1" applyFill="1" applyBorder="1"/>
    <xf numFmtId="0" fontId="29" fillId="0" borderId="0" xfId="8" applyFont="1" applyFill="1" applyBorder="1" applyAlignment="1">
      <alignment horizontal="left" indent="1"/>
    </xf>
    <xf numFmtId="4" fontId="29" fillId="0" borderId="0" xfId="8" applyNumberFormat="1" applyFont="1" applyFill="1" applyBorder="1"/>
    <xf numFmtId="3" fontId="29" fillId="0" borderId="0" xfId="8" applyNumberFormat="1" applyFont="1" applyFill="1" applyBorder="1"/>
    <xf numFmtId="0" fontId="29" fillId="0" borderId="0" xfId="8" applyFont="1" applyFill="1" applyBorder="1"/>
    <xf numFmtId="9" fontId="29" fillId="0" borderId="0" xfId="8" applyNumberFormat="1" applyFont="1" applyFill="1" applyBorder="1"/>
    <xf numFmtId="2" fontId="30" fillId="0" borderId="0" xfId="0" applyNumberFormat="1" applyFont="1" applyFill="1" applyBorder="1"/>
    <xf numFmtId="0" fontId="29" fillId="0" borderId="0" xfId="6" applyFont="1" applyFill="1" applyBorder="1" applyAlignment="1"/>
    <xf numFmtId="9" fontId="29" fillId="0" borderId="0" xfId="6" applyNumberFormat="1" applyFont="1" applyFill="1" applyBorder="1" applyAlignment="1">
      <alignment horizontal="right"/>
    </xf>
    <xf numFmtId="0" fontId="29" fillId="0" borderId="0" xfId="7" applyFont="1" applyFill="1" applyBorder="1" applyAlignment="1">
      <alignment horizontal="right"/>
    </xf>
    <xf numFmtId="165" fontId="30" fillId="0" borderId="0" xfId="0" applyNumberFormat="1" applyFont="1" applyFill="1" applyBorder="1"/>
    <xf numFmtId="0" fontId="29" fillId="0" borderId="0" xfId="6" applyFont="1" applyFill="1" applyBorder="1" applyAlignment="1">
      <alignment horizontal="left"/>
    </xf>
    <xf numFmtId="0" fontId="30" fillId="0" borderId="0" xfId="0" applyFont="1" applyFill="1" applyBorder="1" applyAlignment="1"/>
    <xf numFmtId="0" fontId="29" fillId="0" borderId="0" xfId="7" applyFont="1" applyFill="1" applyBorder="1" applyAlignment="1">
      <alignment horizontal="left"/>
    </xf>
    <xf numFmtId="165" fontId="30" fillId="0" borderId="0" xfId="1" applyNumberFormat="1" applyFont="1" applyFill="1" applyBorder="1"/>
    <xf numFmtId="166" fontId="30" fillId="0" borderId="0" xfId="0" applyNumberFormat="1" applyFont="1" applyFill="1" applyBorder="1"/>
    <xf numFmtId="0" fontId="18" fillId="0" borderId="0" xfId="0" applyFont="1" applyAlignment="1" applyProtection="1">
      <alignment horizontal="right"/>
      <protection locked="0" hidden="1"/>
    </xf>
    <xf numFmtId="0" fontId="18" fillId="0" borderId="0" xfId="0" applyFont="1" applyFill="1" applyAlignment="1" applyProtection="1">
      <alignment horizontal="right"/>
      <protection locked="0" hidden="1"/>
    </xf>
    <xf numFmtId="0" fontId="8" fillId="3" borderId="0" xfId="3" applyFont="1" applyFill="1" applyAlignment="1">
      <alignment horizontal="left" vertical="center"/>
    </xf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18" fillId="0" borderId="0" xfId="0" applyFont="1" applyFill="1" applyAlignment="1" applyProtection="1">
      <alignment horizontal="right"/>
      <protection locked="0" hidden="1"/>
    </xf>
    <xf numFmtId="0" fontId="31" fillId="0" borderId="0" xfId="2" applyFont="1" applyFill="1" applyBorder="1" applyAlignment="1">
      <alignment horizontal="center"/>
    </xf>
    <xf numFmtId="0" fontId="16" fillId="0" borderId="5" xfId="0" applyFont="1" applyFill="1" applyBorder="1" applyAlignment="1" applyProtection="1">
      <alignment horizontal="left" vertical="center" wrapText="1" indent="1"/>
      <protection locked="0" hidden="1"/>
    </xf>
    <xf numFmtId="0" fontId="16" fillId="0" borderId="0" xfId="0" applyFont="1" applyFill="1" applyBorder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13.1'!$U$4:$Y$4</c:f>
              <c:numCache>
                <c:formatCode>#,##0</c:formatCode>
                <c:ptCount val="5"/>
                <c:pt idx="0">
                  <c:v>25862</c:v>
                </c:pt>
                <c:pt idx="1">
                  <c:v>24343</c:v>
                </c:pt>
                <c:pt idx="2">
                  <c:v>25017</c:v>
                </c:pt>
                <c:pt idx="3">
                  <c:v>24879</c:v>
                </c:pt>
                <c:pt idx="4">
                  <c:v>26290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E-4DF7-9EFE-8DF4ABEDBB1F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13.1'!$U$7:$Y$7</c:f>
              <c:numCache>
                <c:formatCode>#,##0</c:formatCode>
                <c:ptCount val="5"/>
                <c:pt idx="0">
                  <c:v>15725</c:v>
                </c:pt>
                <c:pt idx="1">
                  <c:v>15784</c:v>
                </c:pt>
                <c:pt idx="2">
                  <c:v>15819</c:v>
                </c:pt>
                <c:pt idx="3">
                  <c:v>15828</c:v>
                </c:pt>
                <c:pt idx="4">
                  <c:v>16545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E-4DF7-9EFE-8DF4ABEDBB1F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13.1'!$U$11:$Y$11</c:f>
              <c:numCache>
                <c:formatCode>#,##0</c:formatCode>
                <c:ptCount val="5"/>
                <c:pt idx="0">
                  <c:v>24373</c:v>
                </c:pt>
                <c:pt idx="1">
                  <c:v>22908</c:v>
                </c:pt>
                <c:pt idx="2">
                  <c:v>23600</c:v>
                </c:pt>
                <c:pt idx="3">
                  <c:v>23512</c:v>
                </c:pt>
                <c:pt idx="4">
                  <c:v>24842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E-4DF7-9EFE-8DF4ABEDBB1F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13.1'!$U$12:$Y$12</c:f>
              <c:numCache>
                <c:formatCode>#,##0</c:formatCode>
                <c:ptCount val="5"/>
                <c:pt idx="0">
                  <c:v>1490</c:v>
                </c:pt>
                <c:pt idx="1">
                  <c:v>1434</c:v>
                </c:pt>
                <c:pt idx="2">
                  <c:v>1415</c:v>
                </c:pt>
                <c:pt idx="3">
                  <c:v>1365</c:v>
                </c:pt>
                <c:pt idx="4">
                  <c:v>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2E-4DF7-9EFE-8DF4ABEDB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13.1'!$T$8:$Z$8</c:f>
              <c:numCache>
                <c:formatCode>#,##0</c:formatCode>
                <c:ptCount val="7"/>
                <c:pt idx="0">
                  <c:v>40894.47</c:v>
                </c:pt>
                <c:pt idx="1">
                  <c:v>43712.5</c:v>
                </c:pt>
                <c:pt idx="2">
                  <c:v>43546.97</c:v>
                </c:pt>
                <c:pt idx="3">
                  <c:v>44797.32</c:v>
                </c:pt>
                <c:pt idx="4">
                  <c:v>47256</c:v>
                </c:pt>
                <c:pt idx="5">
                  <c:v>46871</c:v>
                </c:pt>
                <c:pt idx="6">
                  <c:v>42441.04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7-4845-A72A-93FD48D66F7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7-4845-A72A-93FD48D66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13.10'!$T$8:$Z$8</c:f>
              <c:numCache>
                <c:formatCode>#,##0</c:formatCode>
                <c:ptCount val="7"/>
                <c:pt idx="0">
                  <c:v>19296</c:v>
                </c:pt>
                <c:pt idx="1">
                  <c:v>21123.21</c:v>
                </c:pt>
                <c:pt idx="2">
                  <c:v>22168.95</c:v>
                </c:pt>
                <c:pt idx="3">
                  <c:v>19084</c:v>
                </c:pt>
                <c:pt idx="4">
                  <c:v>19499.810000000001</c:v>
                </c:pt>
                <c:pt idx="5">
                  <c:v>19986.41</c:v>
                </c:pt>
                <c:pt idx="6">
                  <c:v>20015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3-4AF7-A6C3-E387984E8F5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3-4AF7-A6C3-E387984E8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13.11'!$U$4:$Y$4</c:f>
              <c:numCache>
                <c:formatCode>#,##0</c:formatCode>
                <c:ptCount val="5"/>
                <c:pt idx="0">
                  <c:v>32033</c:v>
                </c:pt>
                <c:pt idx="1">
                  <c:v>33072</c:v>
                </c:pt>
                <c:pt idx="2">
                  <c:v>33174</c:v>
                </c:pt>
                <c:pt idx="3">
                  <c:v>32734</c:v>
                </c:pt>
                <c:pt idx="4">
                  <c:v>34256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F-4221-A763-F7765D6F1D14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13.11'!$U$7:$Y$7</c:f>
              <c:numCache>
                <c:formatCode>#,##0</c:formatCode>
                <c:ptCount val="5"/>
                <c:pt idx="0">
                  <c:v>20953</c:v>
                </c:pt>
                <c:pt idx="1">
                  <c:v>21843</c:v>
                </c:pt>
                <c:pt idx="2">
                  <c:v>21927</c:v>
                </c:pt>
                <c:pt idx="3">
                  <c:v>22019</c:v>
                </c:pt>
                <c:pt idx="4">
                  <c:v>23008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F-4221-A763-F7765D6F1D14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13.11'!$U$11:$Y$11</c:f>
              <c:numCache>
                <c:formatCode>#,##0</c:formatCode>
                <c:ptCount val="5"/>
                <c:pt idx="0">
                  <c:v>30201</c:v>
                </c:pt>
                <c:pt idx="1">
                  <c:v>31342</c:v>
                </c:pt>
                <c:pt idx="2">
                  <c:v>31605</c:v>
                </c:pt>
                <c:pt idx="3">
                  <c:v>31098</c:v>
                </c:pt>
                <c:pt idx="4">
                  <c:v>32625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F-4221-A763-F7765D6F1D14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13.11'!$U$12:$Y$12</c:f>
              <c:numCache>
                <c:formatCode>#,##0</c:formatCode>
                <c:ptCount val="5"/>
                <c:pt idx="0">
                  <c:v>1829</c:v>
                </c:pt>
                <c:pt idx="1">
                  <c:v>1731</c:v>
                </c:pt>
                <c:pt idx="2">
                  <c:v>1567</c:v>
                </c:pt>
                <c:pt idx="3">
                  <c:v>1636</c:v>
                </c:pt>
                <c:pt idx="4">
                  <c:v>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8F-4221-A763-F7765D6F1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1.3150436458451422E-2</c:v>
                </c:pt>
                <c:pt idx="1">
                  <c:v>1.8195215961909081E-2</c:v>
                </c:pt>
                <c:pt idx="2">
                  <c:v>3.7439065865548127E-2</c:v>
                </c:pt>
                <c:pt idx="3">
                  <c:v>1.1818387937875525E-2</c:v>
                </c:pt>
                <c:pt idx="4">
                  <c:v>0.1245323659449042</c:v>
                </c:pt>
                <c:pt idx="5">
                  <c:v>2.9871896610361638E-2</c:v>
                </c:pt>
                <c:pt idx="6">
                  <c:v>9.1316177304160528E-2</c:v>
                </c:pt>
                <c:pt idx="7">
                  <c:v>7.6521936288402675E-2</c:v>
                </c:pt>
                <c:pt idx="8">
                  <c:v>4.5232966783811362E-2</c:v>
                </c:pt>
                <c:pt idx="9">
                  <c:v>4.9880965876884708E-3</c:v>
                </c:pt>
                <c:pt idx="10">
                  <c:v>1.8648679288062579E-2</c:v>
                </c:pt>
                <c:pt idx="11">
                  <c:v>1.6579752862487248E-2</c:v>
                </c:pt>
                <c:pt idx="12">
                  <c:v>5.4132184559573741E-2</c:v>
                </c:pt>
                <c:pt idx="13">
                  <c:v>8.4202471375127541E-2</c:v>
                </c:pt>
                <c:pt idx="14">
                  <c:v>0.12682802403355628</c:v>
                </c:pt>
                <c:pt idx="15">
                  <c:v>7.0598571590522616E-2</c:v>
                </c:pt>
                <c:pt idx="16">
                  <c:v>6.7679401428409475E-2</c:v>
                </c:pt>
                <c:pt idx="17">
                  <c:v>2.2276385897290557E-2</c:v>
                </c:pt>
                <c:pt idx="18">
                  <c:v>3.6758870876317878E-2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2-48C8-B265-489E88013A0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2-48C8-B265-489E88013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13.11'!$Y$44:$Y$60</c:f>
              <c:numCache>
                <c:formatCode>#,##0</c:formatCode>
                <c:ptCount val="17"/>
                <c:pt idx="0">
                  <c:v>18</c:v>
                </c:pt>
                <c:pt idx="1">
                  <c:v>313</c:v>
                </c:pt>
                <c:pt idx="2">
                  <c:v>1079</c:v>
                </c:pt>
                <c:pt idx="3">
                  <c:v>1973</c:v>
                </c:pt>
                <c:pt idx="4">
                  <c:v>2824</c:v>
                </c:pt>
                <c:pt idx="5">
                  <c:v>2872</c:v>
                </c:pt>
                <c:pt idx="6">
                  <c:v>2312</c:v>
                </c:pt>
                <c:pt idx="7">
                  <c:v>1885</c:v>
                </c:pt>
                <c:pt idx="8">
                  <c:v>1777</c:v>
                </c:pt>
                <c:pt idx="9">
                  <c:v>1346</c:v>
                </c:pt>
                <c:pt idx="10">
                  <c:v>1002</c:v>
                </c:pt>
                <c:pt idx="11">
                  <c:v>625</c:v>
                </c:pt>
                <c:pt idx="12">
                  <c:v>227</c:v>
                </c:pt>
                <c:pt idx="13">
                  <c:v>59</c:v>
                </c:pt>
                <c:pt idx="14">
                  <c:v>18</c:v>
                </c:pt>
                <c:pt idx="15">
                  <c:v>4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4-4C1F-9746-5D1950B9A135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13.11'!$Y$63:$Y$79</c:f>
              <c:numCache>
                <c:formatCode>#,##0</c:formatCode>
                <c:ptCount val="17"/>
                <c:pt idx="0">
                  <c:v>37</c:v>
                </c:pt>
                <c:pt idx="1">
                  <c:v>450</c:v>
                </c:pt>
                <c:pt idx="2">
                  <c:v>1141</c:v>
                </c:pt>
                <c:pt idx="3">
                  <c:v>1776</c:v>
                </c:pt>
                <c:pt idx="4">
                  <c:v>2454</c:v>
                </c:pt>
                <c:pt idx="5">
                  <c:v>2406</c:v>
                </c:pt>
                <c:pt idx="6">
                  <c:v>1895</c:v>
                </c:pt>
                <c:pt idx="7">
                  <c:v>1663</c:v>
                </c:pt>
                <c:pt idx="8">
                  <c:v>1400</c:v>
                </c:pt>
                <c:pt idx="9">
                  <c:v>1129</c:v>
                </c:pt>
                <c:pt idx="10">
                  <c:v>872</c:v>
                </c:pt>
                <c:pt idx="11">
                  <c:v>444</c:v>
                </c:pt>
                <c:pt idx="12">
                  <c:v>187</c:v>
                </c:pt>
                <c:pt idx="13">
                  <c:v>47</c:v>
                </c:pt>
                <c:pt idx="14">
                  <c:v>13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4-4C1F-9746-5D1950B9A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13.11'!$Y$83:$Y$90</c:f>
              <c:numCache>
                <c:formatCode>#,##0</c:formatCode>
                <c:ptCount val="8"/>
                <c:pt idx="0">
                  <c:v>1377</c:v>
                </c:pt>
                <c:pt idx="1">
                  <c:v>1015</c:v>
                </c:pt>
                <c:pt idx="2">
                  <c:v>3146</c:v>
                </c:pt>
                <c:pt idx="3">
                  <c:v>1595</c:v>
                </c:pt>
                <c:pt idx="4">
                  <c:v>567</c:v>
                </c:pt>
                <c:pt idx="5">
                  <c:v>421</c:v>
                </c:pt>
                <c:pt idx="6">
                  <c:v>1285</c:v>
                </c:pt>
                <c:pt idx="7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5-4DAA-BE9A-1A7BD4D90130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13.11'!$Y$93:$Y$100</c:f>
              <c:numCache>
                <c:formatCode>#,##0</c:formatCode>
                <c:ptCount val="8"/>
                <c:pt idx="0">
                  <c:v>1079</c:v>
                </c:pt>
                <c:pt idx="1">
                  <c:v>1665</c:v>
                </c:pt>
                <c:pt idx="2">
                  <c:v>381</c:v>
                </c:pt>
                <c:pt idx="3">
                  <c:v>1704</c:v>
                </c:pt>
                <c:pt idx="4">
                  <c:v>2583</c:v>
                </c:pt>
                <c:pt idx="5">
                  <c:v>1000</c:v>
                </c:pt>
                <c:pt idx="6">
                  <c:v>159</c:v>
                </c:pt>
                <c:pt idx="7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05-4DAA-BE9A-1A7BD4D90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13.11'!$U$8:$Y$8</c:f>
              <c:numCache>
                <c:formatCode>#,##0</c:formatCode>
                <c:ptCount val="5"/>
                <c:pt idx="0">
                  <c:v>51694.55</c:v>
                </c:pt>
                <c:pt idx="1">
                  <c:v>53880.53</c:v>
                </c:pt>
                <c:pt idx="2">
                  <c:v>55936</c:v>
                </c:pt>
                <c:pt idx="3">
                  <c:v>57425.2</c:v>
                </c:pt>
                <c:pt idx="4">
                  <c:v>55851.02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6-42B3-AAB6-FE9EAA66FDC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6-42B3-AAB6-FE9EAA66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13.11'!$T$4:$Z$4</c:f>
              <c:numCache>
                <c:formatCode>#,##0</c:formatCode>
                <c:ptCount val="7"/>
                <c:pt idx="0">
                  <c:v>30222</c:v>
                </c:pt>
                <c:pt idx="1">
                  <c:v>32033</c:v>
                </c:pt>
                <c:pt idx="2">
                  <c:v>33072</c:v>
                </c:pt>
                <c:pt idx="3">
                  <c:v>33174</c:v>
                </c:pt>
                <c:pt idx="4">
                  <c:v>32734</c:v>
                </c:pt>
                <c:pt idx="5">
                  <c:v>34256</c:v>
                </c:pt>
                <c:pt idx="6">
                  <c:v>35284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A-4F3F-A074-DB1D7EF8A52E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13.11'!$T$7:$Z$7</c:f>
              <c:numCache>
                <c:formatCode>#,##0</c:formatCode>
                <c:ptCount val="7"/>
                <c:pt idx="0">
                  <c:v>20127</c:v>
                </c:pt>
                <c:pt idx="1">
                  <c:v>20953</c:v>
                </c:pt>
                <c:pt idx="2">
                  <c:v>21843</c:v>
                </c:pt>
                <c:pt idx="3">
                  <c:v>21927</c:v>
                </c:pt>
                <c:pt idx="4">
                  <c:v>22019</c:v>
                </c:pt>
                <c:pt idx="5">
                  <c:v>23008</c:v>
                </c:pt>
                <c:pt idx="6">
                  <c:v>23545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A-4F3F-A074-DB1D7EF8A52E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13.11'!$T$11:$Z$11</c:f>
              <c:numCache>
                <c:formatCode>#,##0</c:formatCode>
                <c:ptCount val="7"/>
                <c:pt idx="0">
                  <c:v>28334</c:v>
                </c:pt>
                <c:pt idx="1">
                  <c:v>30201</c:v>
                </c:pt>
                <c:pt idx="2">
                  <c:v>31342</c:v>
                </c:pt>
                <c:pt idx="3">
                  <c:v>31605</c:v>
                </c:pt>
                <c:pt idx="4">
                  <c:v>31098</c:v>
                </c:pt>
                <c:pt idx="5">
                  <c:v>32625</c:v>
                </c:pt>
                <c:pt idx="6">
                  <c:v>33605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A-4F3F-A074-DB1D7EF8A52E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13.11'!$T$12:$Z$12</c:f>
              <c:numCache>
                <c:formatCode>#,##0</c:formatCode>
                <c:ptCount val="7"/>
                <c:pt idx="0">
                  <c:v>1889</c:v>
                </c:pt>
                <c:pt idx="1">
                  <c:v>1829</c:v>
                </c:pt>
                <c:pt idx="2">
                  <c:v>1731</c:v>
                </c:pt>
                <c:pt idx="3">
                  <c:v>1567</c:v>
                </c:pt>
                <c:pt idx="4">
                  <c:v>1636</c:v>
                </c:pt>
                <c:pt idx="5">
                  <c:v>1631</c:v>
                </c:pt>
                <c:pt idx="6">
                  <c:v>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8A-4F3F-A074-DB1D7EF8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1.3150436458451422E-2</c:v>
                </c:pt>
                <c:pt idx="1">
                  <c:v>1.8195215961909081E-2</c:v>
                </c:pt>
                <c:pt idx="2">
                  <c:v>3.7439065865548127E-2</c:v>
                </c:pt>
                <c:pt idx="3">
                  <c:v>1.1818387937875525E-2</c:v>
                </c:pt>
                <c:pt idx="4">
                  <c:v>0.1245323659449042</c:v>
                </c:pt>
                <c:pt idx="5">
                  <c:v>2.9871896610361638E-2</c:v>
                </c:pt>
                <c:pt idx="6">
                  <c:v>9.1316177304160528E-2</c:v>
                </c:pt>
                <c:pt idx="7">
                  <c:v>7.6521936288402675E-2</c:v>
                </c:pt>
                <c:pt idx="8">
                  <c:v>4.5232966783811362E-2</c:v>
                </c:pt>
                <c:pt idx="9">
                  <c:v>4.9880965876884708E-3</c:v>
                </c:pt>
                <c:pt idx="10">
                  <c:v>1.8648679288062579E-2</c:v>
                </c:pt>
                <c:pt idx="11">
                  <c:v>1.6579752862487248E-2</c:v>
                </c:pt>
                <c:pt idx="12">
                  <c:v>5.4132184559573741E-2</c:v>
                </c:pt>
                <c:pt idx="13">
                  <c:v>8.4202471375127541E-2</c:v>
                </c:pt>
                <c:pt idx="14">
                  <c:v>0.12682802403355628</c:v>
                </c:pt>
                <c:pt idx="15">
                  <c:v>7.0598571590522616E-2</c:v>
                </c:pt>
                <c:pt idx="16">
                  <c:v>6.7679401428409475E-2</c:v>
                </c:pt>
                <c:pt idx="17">
                  <c:v>2.2276385897290557E-2</c:v>
                </c:pt>
                <c:pt idx="18">
                  <c:v>3.6758870876317878E-2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4-4726-A9C8-1ECBBED06D7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4-4726-A9C8-1ECBBED06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13.11'!$Z$44:$Z$60</c:f>
              <c:numCache>
                <c:formatCode>#,##0</c:formatCode>
                <c:ptCount val="17"/>
                <c:pt idx="0">
                  <c:v>21</c:v>
                </c:pt>
                <c:pt idx="1">
                  <c:v>348</c:v>
                </c:pt>
                <c:pt idx="2">
                  <c:v>1102</c:v>
                </c:pt>
                <c:pt idx="3">
                  <c:v>2015</c:v>
                </c:pt>
                <c:pt idx="4">
                  <c:v>2771</c:v>
                </c:pt>
                <c:pt idx="5">
                  <c:v>2962</c:v>
                </c:pt>
                <c:pt idx="6">
                  <c:v>2444</c:v>
                </c:pt>
                <c:pt idx="7">
                  <c:v>2007</c:v>
                </c:pt>
                <c:pt idx="8">
                  <c:v>1758</c:v>
                </c:pt>
                <c:pt idx="9">
                  <c:v>1431</c:v>
                </c:pt>
                <c:pt idx="10">
                  <c:v>999</c:v>
                </c:pt>
                <c:pt idx="11">
                  <c:v>724</c:v>
                </c:pt>
                <c:pt idx="12">
                  <c:v>250</c:v>
                </c:pt>
                <c:pt idx="13">
                  <c:v>69</c:v>
                </c:pt>
                <c:pt idx="14">
                  <c:v>19</c:v>
                </c:pt>
                <c:pt idx="15">
                  <c:v>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184-8FD5-B832A9DDFF08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13.11'!$Z$63:$Z$79</c:f>
              <c:numCache>
                <c:formatCode>#,##0</c:formatCode>
                <c:ptCount val="17"/>
                <c:pt idx="0">
                  <c:v>44</c:v>
                </c:pt>
                <c:pt idx="1">
                  <c:v>466</c:v>
                </c:pt>
                <c:pt idx="2">
                  <c:v>1186</c:v>
                </c:pt>
                <c:pt idx="3">
                  <c:v>1772</c:v>
                </c:pt>
                <c:pt idx="4">
                  <c:v>2484</c:v>
                </c:pt>
                <c:pt idx="5">
                  <c:v>2427</c:v>
                </c:pt>
                <c:pt idx="6">
                  <c:v>2006</c:v>
                </c:pt>
                <c:pt idx="7">
                  <c:v>1658</c:v>
                </c:pt>
                <c:pt idx="8">
                  <c:v>1484</c:v>
                </c:pt>
                <c:pt idx="9">
                  <c:v>1177</c:v>
                </c:pt>
                <c:pt idx="10">
                  <c:v>905</c:v>
                </c:pt>
                <c:pt idx="11">
                  <c:v>450</c:v>
                </c:pt>
                <c:pt idx="12">
                  <c:v>206</c:v>
                </c:pt>
                <c:pt idx="13">
                  <c:v>56</c:v>
                </c:pt>
                <c:pt idx="14">
                  <c:v>11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0C-4184-8FD5-B832A9DDF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13.11'!$Z$83:$Z$90</c:f>
              <c:numCache>
                <c:formatCode>#,##0</c:formatCode>
                <c:ptCount val="8"/>
                <c:pt idx="0">
                  <c:v>1395</c:v>
                </c:pt>
                <c:pt idx="1">
                  <c:v>1016</c:v>
                </c:pt>
                <c:pt idx="2">
                  <c:v>3180</c:v>
                </c:pt>
                <c:pt idx="3">
                  <c:v>1639</c:v>
                </c:pt>
                <c:pt idx="4">
                  <c:v>616</c:v>
                </c:pt>
                <c:pt idx="5">
                  <c:v>454</c:v>
                </c:pt>
                <c:pt idx="6">
                  <c:v>1322</c:v>
                </c:pt>
                <c:pt idx="7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E-4A65-A6E8-D0738CDAAC0E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13.11'!$Z$93:$Z$100</c:f>
              <c:numCache>
                <c:formatCode>#,##0</c:formatCode>
                <c:ptCount val="8"/>
                <c:pt idx="0">
                  <c:v>1157</c:v>
                </c:pt>
                <c:pt idx="1">
                  <c:v>1718</c:v>
                </c:pt>
                <c:pt idx="2">
                  <c:v>410</c:v>
                </c:pt>
                <c:pt idx="3">
                  <c:v>1834</c:v>
                </c:pt>
                <c:pt idx="4">
                  <c:v>2674</c:v>
                </c:pt>
                <c:pt idx="5">
                  <c:v>1122</c:v>
                </c:pt>
                <c:pt idx="6">
                  <c:v>166</c:v>
                </c:pt>
                <c:pt idx="7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E-4A65-A6E8-D0738CDA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13.2'!$U$4:$Y$4</c:f>
              <c:numCache>
                <c:formatCode>#,##0</c:formatCode>
                <c:ptCount val="5"/>
                <c:pt idx="0">
                  <c:v>2481</c:v>
                </c:pt>
                <c:pt idx="1">
                  <c:v>2290</c:v>
                </c:pt>
                <c:pt idx="2">
                  <c:v>2368</c:v>
                </c:pt>
                <c:pt idx="3">
                  <c:v>2294</c:v>
                </c:pt>
                <c:pt idx="4">
                  <c:v>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0-4925-B2C5-2F6BCC0AE656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13.2'!$U$7:$Y$7</c:f>
              <c:numCache>
                <c:formatCode>#,##0</c:formatCode>
                <c:ptCount val="5"/>
                <c:pt idx="0">
                  <c:v>1667</c:v>
                </c:pt>
                <c:pt idx="1">
                  <c:v>1564</c:v>
                </c:pt>
                <c:pt idx="2">
                  <c:v>1585</c:v>
                </c:pt>
                <c:pt idx="3">
                  <c:v>1513</c:v>
                </c:pt>
                <c:pt idx="4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0-4925-B2C5-2F6BCC0AE656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13.2'!$U$11:$Y$11</c:f>
              <c:numCache>
                <c:formatCode>#,##0</c:formatCode>
                <c:ptCount val="5"/>
                <c:pt idx="0">
                  <c:v>2367</c:v>
                </c:pt>
                <c:pt idx="1">
                  <c:v>2173</c:v>
                </c:pt>
                <c:pt idx="2">
                  <c:v>2269</c:v>
                </c:pt>
                <c:pt idx="3">
                  <c:v>2216</c:v>
                </c:pt>
                <c:pt idx="4">
                  <c:v>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70-4925-B2C5-2F6BCC0AE656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13.2'!$U$12:$Y$12</c:f>
              <c:numCache>
                <c:formatCode>#,##0</c:formatCode>
                <c:ptCount val="5"/>
                <c:pt idx="0">
                  <c:v>123</c:v>
                </c:pt>
                <c:pt idx="1">
                  <c:v>118</c:v>
                </c:pt>
                <c:pt idx="2">
                  <c:v>96</c:v>
                </c:pt>
                <c:pt idx="3">
                  <c:v>84</c:v>
                </c:pt>
                <c:pt idx="4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70-4925-B2C5-2F6BCC0AE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13.11'!$T$8:$Z$8</c:f>
              <c:numCache>
                <c:formatCode>#,##0</c:formatCode>
                <c:ptCount val="7"/>
                <c:pt idx="0">
                  <c:v>48981.47</c:v>
                </c:pt>
                <c:pt idx="1">
                  <c:v>51694.55</c:v>
                </c:pt>
                <c:pt idx="2">
                  <c:v>53880.53</c:v>
                </c:pt>
                <c:pt idx="3">
                  <c:v>55936</c:v>
                </c:pt>
                <c:pt idx="4">
                  <c:v>57425.2</c:v>
                </c:pt>
                <c:pt idx="5">
                  <c:v>55851.02</c:v>
                </c:pt>
                <c:pt idx="6">
                  <c:v>56741.34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5-4B5C-9DC7-392786F4327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5-4B5C-9DC7-392786F43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13.12'!$U$4:$Y$4</c:f>
              <c:numCache>
                <c:formatCode>#,##0</c:formatCode>
                <c:ptCount val="5"/>
                <c:pt idx="0">
                  <c:v>756</c:v>
                </c:pt>
                <c:pt idx="1">
                  <c:v>767</c:v>
                </c:pt>
                <c:pt idx="2">
                  <c:v>712</c:v>
                </c:pt>
                <c:pt idx="3">
                  <c:v>816</c:v>
                </c:pt>
                <c:pt idx="4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F-4709-900C-DF38E9A1D73F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13.12'!$U$7:$Y$7</c:f>
              <c:numCache>
                <c:formatCode>#,##0</c:formatCode>
                <c:ptCount val="5"/>
                <c:pt idx="0">
                  <c:v>477</c:v>
                </c:pt>
                <c:pt idx="1">
                  <c:v>481</c:v>
                </c:pt>
                <c:pt idx="2">
                  <c:v>492</c:v>
                </c:pt>
                <c:pt idx="3">
                  <c:v>567</c:v>
                </c:pt>
                <c:pt idx="4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F-4709-900C-DF38E9A1D73F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13.12'!$U$11:$Y$11</c:f>
              <c:numCache>
                <c:formatCode>#,##0</c:formatCode>
                <c:ptCount val="5"/>
                <c:pt idx="0">
                  <c:v>715</c:v>
                </c:pt>
                <c:pt idx="1">
                  <c:v>734</c:v>
                </c:pt>
                <c:pt idx="2">
                  <c:v>682</c:v>
                </c:pt>
                <c:pt idx="3">
                  <c:v>774</c:v>
                </c:pt>
                <c:pt idx="4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F-4709-900C-DF38E9A1D73F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13.12'!$U$12:$Y$12</c:f>
              <c:numCache>
                <c:formatCode>#,##0</c:formatCode>
                <c:ptCount val="5"/>
                <c:pt idx="0">
                  <c:v>39</c:v>
                </c:pt>
                <c:pt idx="1">
                  <c:v>41</c:v>
                </c:pt>
                <c:pt idx="2">
                  <c:v>33</c:v>
                </c:pt>
                <c:pt idx="3">
                  <c:v>35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6F-4709-900C-DF38E9A1D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0.13003663003663005</c:v>
                </c:pt>
                <c:pt idx="1">
                  <c:v>2.5030525030525032E-2</c:v>
                </c:pt>
                <c:pt idx="2">
                  <c:v>1.5873015873015872E-2</c:v>
                </c:pt>
                <c:pt idx="3">
                  <c:v>0</c:v>
                </c:pt>
                <c:pt idx="4">
                  <c:v>4.0903540903540904E-2</c:v>
                </c:pt>
                <c:pt idx="5">
                  <c:v>5.4945054945054949E-3</c:v>
                </c:pt>
                <c:pt idx="6">
                  <c:v>8.7301587301587297E-2</c:v>
                </c:pt>
                <c:pt idx="7">
                  <c:v>7.2039072039072033E-2</c:v>
                </c:pt>
                <c:pt idx="8">
                  <c:v>2.442002442002442E-2</c:v>
                </c:pt>
                <c:pt idx="9">
                  <c:v>0</c:v>
                </c:pt>
                <c:pt idx="10">
                  <c:v>3.663003663003663E-3</c:v>
                </c:pt>
                <c:pt idx="11">
                  <c:v>1.221001221001221E-3</c:v>
                </c:pt>
                <c:pt idx="12">
                  <c:v>1.282051282051282E-2</c:v>
                </c:pt>
                <c:pt idx="13">
                  <c:v>5.3724053724053727E-2</c:v>
                </c:pt>
                <c:pt idx="14">
                  <c:v>0.20085470085470086</c:v>
                </c:pt>
                <c:pt idx="15">
                  <c:v>9.9511599511599505E-2</c:v>
                </c:pt>
                <c:pt idx="16">
                  <c:v>4.2124542124542128E-2</c:v>
                </c:pt>
                <c:pt idx="17">
                  <c:v>7.9365079365079361E-3</c:v>
                </c:pt>
                <c:pt idx="18">
                  <c:v>0.10134310134310134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B-4A83-97D4-63E4AB742E4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B-4A83-97D4-63E4AB742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31</c:v>
                </c:pt>
                <c:pt idx="3">
                  <c:v>74</c:v>
                </c:pt>
                <c:pt idx="4">
                  <c:v>81</c:v>
                </c:pt>
                <c:pt idx="5">
                  <c:v>57</c:v>
                </c:pt>
                <c:pt idx="6">
                  <c:v>40</c:v>
                </c:pt>
                <c:pt idx="7">
                  <c:v>38</c:v>
                </c:pt>
                <c:pt idx="8">
                  <c:v>53</c:v>
                </c:pt>
                <c:pt idx="9">
                  <c:v>40</c:v>
                </c:pt>
                <c:pt idx="10">
                  <c:v>33</c:v>
                </c:pt>
                <c:pt idx="11">
                  <c:v>30</c:v>
                </c:pt>
                <c:pt idx="12">
                  <c:v>16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8-4916-B10F-033DA6EF764B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35</c:v>
                </c:pt>
                <c:pt idx="3">
                  <c:v>61</c:v>
                </c:pt>
                <c:pt idx="4">
                  <c:v>80</c:v>
                </c:pt>
                <c:pt idx="5">
                  <c:v>63</c:v>
                </c:pt>
                <c:pt idx="6">
                  <c:v>44</c:v>
                </c:pt>
                <c:pt idx="7">
                  <c:v>34</c:v>
                </c:pt>
                <c:pt idx="8">
                  <c:v>55</c:v>
                </c:pt>
                <c:pt idx="9">
                  <c:v>31</c:v>
                </c:pt>
                <c:pt idx="10">
                  <c:v>45</c:v>
                </c:pt>
                <c:pt idx="11">
                  <c:v>23</c:v>
                </c:pt>
                <c:pt idx="12">
                  <c:v>17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8-4916-B10F-033DA6EF7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13.12'!$Y$83:$Y$90</c:f>
              <c:numCache>
                <c:formatCode>#,##0</c:formatCode>
                <c:ptCount val="8"/>
                <c:pt idx="0">
                  <c:v>26</c:v>
                </c:pt>
                <c:pt idx="1">
                  <c:v>36</c:v>
                </c:pt>
                <c:pt idx="2">
                  <c:v>34</c:v>
                </c:pt>
                <c:pt idx="3">
                  <c:v>54</c:v>
                </c:pt>
                <c:pt idx="4">
                  <c:v>6</c:v>
                </c:pt>
                <c:pt idx="5">
                  <c:v>7</c:v>
                </c:pt>
                <c:pt idx="6">
                  <c:v>19</c:v>
                </c:pt>
                <c:pt idx="7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E-442D-8958-04A805B03053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13.12'!$Y$93:$Y$100</c:f>
              <c:numCache>
                <c:formatCode>#,##0</c:formatCode>
                <c:ptCount val="8"/>
                <c:pt idx="0">
                  <c:v>20</c:v>
                </c:pt>
                <c:pt idx="1">
                  <c:v>55</c:v>
                </c:pt>
                <c:pt idx="2">
                  <c:v>10</c:v>
                </c:pt>
                <c:pt idx="3">
                  <c:v>81</c:v>
                </c:pt>
                <c:pt idx="4">
                  <c:v>37</c:v>
                </c:pt>
                <c:pt idx="5">
                  <c:v>14</c:v>
                </c:pt>
                <c:pt idx="6">
                  <c:v>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0E-442D-8958-04A805B03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13.12'!$U$8:$Y$8</c:f>
              <c:numCache>
                <c:formatCode>#,##0</c:formatCode>
                <c:ptCount val="5"/>
                <c:pt idx="0">
                  <c:v>25550</c:v>
                </c:pt>
                <c:pt idx="1">
                  <c:v>23121.279999999999</c:v>
                </c:pt>
                <c:pt idx="2">
                  <c:v>27994.31</c:v>
                </c:pt>
                <c:pt idx="3">
                  <c:v>33597.5</c:v>
                </c:pt>
                <c:pt idx="4">
                  <c:v>32081.75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C-40BB-8E8A-50A5701752F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C-40BB-8E8A-50A57017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13.12'!$T$4:$Z$4</c:f>
              <c:numCache>
                <c:formatCode>#,##0</c:formatCode>
                <c:ptCount val="7"/>
                <c:pt idx="0">
                  <c:v>553</c:v>
                </c:pt>
                <c:pt idx="1">
                  <c:v>756</c:v>
                </c:pt>
                <c:pt idx="2">
                  <c:v>767</c:v>
                </c:pt>
                <c:pt idx="3">
                  <c:v>712</c:v>
                </c:pt>
                <c:pt idx="4">
                  <c:v>816</c:v>
                </c:pt>
                <c:pt idx="5">
                  <c:v>995</c:v>
                </c:pt>
                <c:pt idx="6">
                  <c:v>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2-4C30-AE2B-DB56359E7560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13.12'!$T$7:$Z$7</c:f>
              <c:numCache>
                <c:formatCode>#,##0</c:formatCode>
                <c:ptCount val="7"/>
                <c:pt idx="0">
                  <c:v>401</c:v>
                </c:pt>
                <c:pt idx="1">
                  <c:v>477</c:v>
                </c:pt>
                <c:pt idx="2">
                  <c:v>481</c:v>
                </c:pt>
                <c:pt idx="3">
                  <c:v>492</c:v>
                </c:pt>
                <c:pt idx="4">
                  <c:v>567</c:v>
                </c:pt>
                <c:pt idx="5">
                  <c:v>639</c:v>
                </c:pt>
                <c:pt idx="6">
                  <c:v>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2-4C30-AE2B-DB56359E7560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13.12'!$T$11:$Z$11</c:f>
              <c:numCache>
                <c:formatCode>#,##0</c:formatCode>
                <c:ptCount val="7"/>
                <c:pt idx="0">
                  <c:v>512</c:v>
                </c:pt>
                <c:pt idx="1">
                  <c:v>715</c:v>
                </c:pt>
                <c:pt idx="2">
                  <c:v>734</c:v>
                </c:pt>
                <c:pt idx="3">
                  <c:v>682</c:v>
                </c:pt>
                <c:pt idx="4">
                  <c:v>774</c:v>
                </c:pt>
                <c:pt idx="5">
                  <c:v>948</c:v>
                </c:pt>
                <c:pt idx="6">
                  <c:v>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2-4C30-AE2B-DB56359E7560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13.12'!$T$12:$Z$12</c:f>
              <c:numCache>
                <c:formatCode>#,##0</c:formatCode>
                <c:ptCount val="7"/>
                <c:pt idx="0">
                  <c:v>37</c:v>
                </c:pt>
                <c:pt idx="1">
                  <c:v>39</c:v>
                </c:pt>
                <c:pt idx="2">
                  <c:v>41</c:v>
                </c:pt>
                <c:pt idx="3">
                  <c:v>33</c:v>
                </c:pt>
                <c:pt idx="4">
                  <c:v>35</c:v>
                </c:pt>
                <c:pt idx="5">
                  <c:v>47</c:v>
                </c:pt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2-4C30-AE2B-DB56359E7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0.13003663003663005</c:v>
                </c:pt>
                <c:pt idx="1">
                  <c:v>2.5030525030525032E-2</c:v>
                </c:pt>
                <c:pt idx="2">
                  <c:v>1.5873015873015872E-2</c:v>
                </c:pt>
                <c:pt idx="3">
                  <c:v>0</c:v>
                </c:pt>
                <c:pt idx="4">
                  <c:v>4.0903540903540904E-2</c:v>
                </c:pt>
                <c:pt idx="5">
                  <c:v>5.4945054945054949E-3</c:v>
                </c:pt>
                <c:pt idx="6">
                  <c:v>8.7301587301587297E-2</c:v>
                </c:pt>
                <c:pt idx="7">
                  <c:v>7.2039072039072033E-2</c:v>
                </c:pt>
                <c:pt idx="8">
                  <c:v>2.442002442002442E-2</c:v>
                </c:pt>
                <c:pt idx="9">
                  <c:v>0</c:v>
                </c:pt>
                <c:pt idx="10">
                  <c:v>3.663003663003663E-3</c:v>
                </c:pt>
                <c:pt idx="11">
                  <c:v>1.221001221001221E-3</c:v>
                </c:pt>
                <c:pt idx="12">
                  <c:v>1.282051282051282E-2</c:v>
                </c:pt>
                <c:pt idx="13">
                  <c:v>5.3724053724053727E-2</c:v>
                </c:pt>
                <c:pt idx="14">
                  <c:v>0.20085470085470086</c:v>
                </c:pt>
                <c:pt idx="15">
                  <c:v>9.9511599511599505E-2</c:v>
                </c:pt>
                <c:pt idx="16">
                  <c:v>4.2124542124542128E-2</c:v>
                </c:pt>
                <c:pt idx="17">
                  <c:v>7.9365079365079361E-3</c:v>
                </c:pt>
                <c:pt idx="18">
                  <c:v>0.10134310134310134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3-497C-AE46-E591C4CEFB8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3-497C-AE46-E591C4CEF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13.12'!$Z$44:$Z$60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54</c:v>
                </c:pt>
                <c:pt idx="3">
                  <c:v>109</c:v>
                </c:pt>
                <c:pt idx="4">
                  <c:v>157</c:v>
                </c:pt>
                <c:pt idx="5">
                  <c:v>109</c:v>
                </c:pt>
                <c:pt idx="6">
                  <c:v>68</c:v>
                </c:pt>
                <c:pt idx="7">
                  <c:v>71</c:v>
                </c:pt>
                <c:pt idx="8">
                  <c:v>71</c:v>
                </c:pt>
                <c:pt idx="9">
                  <c:v>75</c:v>
                </c:pt>
                <c:pt idx="10">
                  <c:v>59</c:v>
                </c:pt>
                <c:pt idx="11">
                  <c:v>42</c:v>
                </c:pt>
                <c:pt idx="12">
                  <c:v>24</c:v>
                </c:pt>
                <c:pt idx="13">
                  <c:v>11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5-4E51-A572-C51E03500E93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13.12'!$Z$63:$Z$79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47</c:v>
                </c:pt>
                <c:pt idx="3">
                  <c:v>87</c:v>
                </c:pt>
                <c:pt idx="4">
                  <c:v>153</c:v>
                </c:pt>
                <c:pt idx="5">
                  <c:v>78</c:v>
                </c:pt>
                <c:pt idx="6">
                  <c:v>84</c:v>
                </c:pt>
                <c:pt idx="7">
                  <c:v>56</c:v>
                </c:pt>
                <c:pt idx="8">
                  <c:v>70</c:v>
                </c:pt>
                <c:pt idx="9">
                  <c:v>72</c:v>
                </c:pt>
                <c:pt idx="10">
                  <c:v>69</c:v>
                </c:pt>
                <c:pt idx="11">
                  <c:v>32</c:v>
                </c:pt>
                <c:pt idx="12">
                  <c:v>18</c:v>
                </c:pt>
                <c:pt idx="13">
                  <c:v>8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5-4E51-A572-C51E03500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13.12'!$Z$83:$Z$90</c:f>
              <c:numCache>
                <c:formatCode>#,##0</c:formatCode>
                <c:ptCount val="8"/>
                <c:pt idx="0">
                  <c:v>36</c:v>
                </c:pt>
                <c:pt idx="1">
                  <c:v>54</c:v>
                </c:pt>
                <c:pt idx="2">
                  <c:v>61</c:v>
                </c:pt>
                <c:pt idx="3">
                  <c:v>87</c:v>
                </c:pt>
                <c:pt idx="4">
                  <c:v>12</c:v>
                </c:pt>
                <c:pt idx="5">
                  <c:v>7</c:v>
                </c:pt>
                <c:pt idx="6">
                  <c:v>45</c:v>
                </c:pt>
                <c:pt idx="7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C-4E76-BEF4-6196F1271364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13.12'!$Z$93:$Z$100</c:f>
              <c:numCache>
                <c:formatCode>#,##0</c:formatCode>
                <c:ptCount val="8"/>
                <c:pt idx="0">
                  <c:v>38</c:v>
                </c:pt>
                <c:pt idx="1">
                  <c:v>72</c:v>
                </c:pt>
                <c:pt idx="2">
                  <c:v>13</c:v>
                </c:pt>
                <c:pt idx="3">
                  <c:v>145</c:v>
                </c:pt>
                <c:pt idx="4">
                  <c:v>54</c:v>
                </c:pt>
                <c:pt idx="5">
                  <c:v>21</c:v>
                </c:pt>
                <c:pt idx="6">
                  <c:v>9</c:v>
                </c:pt>
                <c:pt idx="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5C-4E76-BEF4-6196F127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6.4975776574522651E-2</c:v>
                </c:pt>
                <c:pt idx="1">
                  <c:v>9.6893701909375896E-3</c:v>
                </c:pt>
                <c:pt idx="2">
                  <c:v>1.6528925619834711E-2</c:v>
                </c:pt>
                <c:pt idx="3">
                  <c:v>5.9846110002849812E-3</c:v>
                </c:pt>
                <c:pt idx="4">
                  <c:v>7.9224850384724987E-2</c:v>
                </c:pt>
                <c:pt idx="5">
                  <c:v>1.8238814477058992E-2</c:v>
                </c:pt>
                <c:pt idx="6">
                  <c:v>8.7489313194642343E-2</c:v>
                </c:pt>
                <c:pt idx="7">
                  <c:v>8.007979481333713E-2</c:v>
                </c:pt>
                <c:pt idx="8">
                  <c:v>1.9948703334283273E-2</c:v>
                </c:pt>
                <c:pt idx="9">
                  <c:v>1.139925904816187E-3</c:v>
                </c:pt>
                <c:pt idx="10">
                  <c:v>5.4146480478768884E-3</c:v>
                </c:pt>
                <c:pt idx="11">
                  <c:v>1.054431461954973E-2</c:v>
                </c:pt>
                <c:pt idx="12">
                  <c:v>1.7953833000854943E-2</c:v>
                </c:pt>
                <c:pt idx="13">
                  <c:v>3.8757480763750358E-2</c:v>
                </c:pt>
                <c:pt idx="14">
                  <c:v>0.12624679395839269</c:v>
                </c:pt>
                <c:pt idx="15">
                  <c:v>0.12168709033912796</c:v>
                </c:pt>
                <c:pt idx="16">
                  <c:v>0.13992590481618694</c:v>
                </c:pt>
                <c:pt idx="17">
                  <c:v>4.8446850954687948E-3</c:v>
                </c:pt>
                <c:pt idx="18">
                  <c:v>4.1322314049586778E-2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4-4B97-B294-95555126F35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4-4B97-B294-95555126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13.12'!$T$8:$Z$8</c:f>
              <c:numCache>
                <c:formatCode>#,##0</c:formatCode>
                <c:ptCount val="7"/>
                <c:pt idx="0">
                  <c:v>25855.29</c:v>
                </c:pt>
                <c:pt idx="1">
                  <c:v>25550</c:v>
                </c:pt>
                <c:pt idx="2">
                  <c:v>23121.279999999999</c:v>
                </c:pt>
                <c:pt idx="3">
                  <c:v>27994.31</c:v>
                </c:pt>
                <c:pt idx="4">
                  <c:v>33597.5</c:v>
                </c:pt>
                <c:pt idx="5">
                  <c:v>32081.75</c:v>
                </c:pt>
                <c:pt idx="6">
                  <c:v>29277.200000000001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5-4683-932D-6931F58D1D6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5-4683-932D-6931F58D1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13.13'!$U$4:$Y$4</c:f>
              <c:numCache>
                <c:formatCode>#,##0</c:formatCode>
                <c:ptCount val="5"/>
                <c:pt idx="0">
                  <c:v>475</c:v>
                </c:pt>
                <c:pt idx="1">
                  <c:v>551</c:v>
                </c:pt>
                <c:pt idx="2">
                  <c:v>488</c:v>
                </c:pt>
                <c:pt idx="3">
                  <c:v>296</c:v>
                </c:pt>
                <c:pt idx="4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6B7-A310-942D8C783E8A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13.13'!$U$7:$Y$7</c:f>
              <c:numCache>
                <c:formatCode>#,##0</c:formatCode>
                <c:ptCount val="5"/>
                <c:pt idx="0">
                  <c:v>350</c:v>
                </c:pt>
                <c:pt idx="1">
                  <c:v>382</c:v>
                </c:pt>
                <c:pt idx="2">
                  <c:v>364</c:v>
                </c:pt>
                <c:pt idx="3">
                  <c:v>218</c:v>
                </c:pt>
                <c:pt idx="4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6B7-A310-942D8C783E8A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13.13'!$U$11:$Y$11</c:f>
              <c:numCache>
                <c:formatCode>#,##0</c:formatCode>
                <c:ptCount val="5"/>
                <c:pt idx="0">
                  <c:v>469</c:v>
                </c:pt>
                <c:pt idx="1">
                  <c:v>544</c:v>
                </c:pt>
                <c:pt idx="2">
                  <c:v>485</c:v>
                </c:pt>
                <c:pt idx="3">
                  <c:v>297</c:v>
                </c:pt>
                <c:pt idx="4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6B7-A310-942D8C783E8A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13.13'!$U$12:$Y$12</c:f>
              <c:numCache>
                <c:formatCode>#,##0</c:formatCode>
                <c:ptCount val="5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A7-46B7-A310-942D8C783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7.789855072463768E-2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3.6231884057971016E-2</c:v>
                </c:pt>
                <c:pt idx="5">
                  <c:v>9.057971014492754E-3</c:v>
                </c:pt>
                <c:pt idx="6">
                  <c:v>4.3478260869565216E-2</c:v>
                </c:pt>
                <c:pt idx="7">
                  <c:v>3.0797101449275364E-2</c:v>
                </c:pt>
                <c:pt idx="8">
                  <c:v>0</c:v>
                </c:pt>
                <c:pt idx="9">
                  <c:v>1.8115942028985507E-3</c:v>
                </c:pt>
                <c:pt idx="10">
                  <c:v>1.8115942028985507E-3</c:v>
                </c:pt>
                <c:pt idx="11">
                  <c:v>0</c:v>
                </c:pt>
                <c:pt idx="12">
                  <c:v>0</c:v>
                </c:pt>
                <c:pt idx="13">
                  <c:v>3.6231884057971016E-2</c:v>
                </c:pt>
                <c:pt idx="14">
                  <c:v>0.19746376811594202</c:v>
                </c:pt>
                <c:pt idx="15">
                  <c:v>0.25</c:v>
                </c:pt>
                <c:pt idx="16">
                  <c:v>7.789855072463768E-2</c:v>
                </c:pt>
                <c:pt idx="17">
                  <c:v>1.2681159420289856E-2</c:v>
                </c:pt>
                <c:pt idx="18">
                  <c:v>0.12681159420289856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5-47ED-86E6-00443B19957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5-47ED-86E6-00443B199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18</c:v>
                </c:pt>
                <c:pt idx="4">
                  <c:v>14</c:v>
                </c:pt>
                <c:pt idx="5">
                  <c:v>31</c:v>
                </c:pt>
                <c:pt idx="6">
                  <c:v>27</c:v>
                </c:pt>
                <c:pt idx="7">
                  <c:v>11</c:v>
                </c:pt>
                <c:pt idx="8">
                  <c:v>16</c:v>
                </c:pt>
                <c:pt idx="9">
                  <c:v>13</c:v>
                </c:pt>
                <c:pt idx="10">
                  <c:v>7</c:v>
                </c:pt>
                <c:pt idx="11">
                  <c:v>16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9-491A-806E-3C056E754AC3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11</c:v>
                </c:pt>
                <c:pt idx="4">
                  <c:v>20</c:v>
                </c:pt>
                <c:pt idx="5">
                  <c:v>18</c:v>
                </c:pt>
                <c:pt idx="6">
                  <c:v>15</c:v>
                </c:pt>
                <c:pt idx="7">
                  <c:v>11</c:v>
                </c:pt>
                <c:pt idx="8">
                  <c:v>20</c:v>
                </c:pt>
                <c:pt idx="9">
                  <c:v>22</c:v>
                </c:pt>
                <c:pt idx="10">
                  <c:v>13</c:v>
                </c:pt>
                <c:pt idx="11">
                  <c:v>10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99-491A-806E-3C056E75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13.13'!$Y$83:$Y$90</c:f>
              <c:numCache>
                <c:formatCode>#,##0</c:formatCode>
                <c:ptCount val="8"/>
                <c:pt idx="0">
                  <c:v>6</c:v>
                </c:pt>
                <c:pt idx="1">
                  <c:v>10</c:v>
                </c:pt>
                <c:pt idx="2">
                  <c:v>20</c:v>
                </c:pt>
                <c:pt idx="3">
                  <c:v>29</c:v>
                </c:pt>
                <c:pt idx="4">
                  <c:v>3</c:v>
                </c:pt>
                <c:pt idx="5">
                  <c:v>0</c:v>
                </c:pt>
                <c:pt idx="6">
                  <c:v>7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8-47C1-92E1-2BC5058D655D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13.13'!$Y$93:$Y$100</c:f>
              <c:numCache>
                <c:formatCode>#,##0</c:formatCode>
                <c:ptCount val="8"/>
                <c:pt idx="0">
                  <c:v>10</c:v>
                </c:pt>
                <c:pt idx="1">
                  <c:v>16</c:v>
                </c:pt>
                <c:pt idx="2">
                  <c:v>0</c:v>
                </c:pt>
                <c:pt idx="3">
                  <c:v>36</c:v>
                </c:pt>
                <c:pt idx="4">
                  <c:v>26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8-47C1-92E1-2BC5058D6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13.13'!$U$8:$Y$8</c:f>
              <c:numCache>
                <c:formatCode>#,##0</c:formatCode>
                <c:ptCount val="5"/>
                <c:pt idx="0">
                  <c:v>28987.89</c:v>
                </c:pt>
                <c:pt idx="1">
                  <c:v>27337</c:v>
                </c:pt>
                <c:pt idx="2">
                  <c:v>30661</c:v>
                </c:pt>
                <c:pt idx="3">
                  <c:v>32056</c:v>
                </c:pt>
                <c:pt idx="4">
                  <c:v>32316.62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7-461F-8398-C2651D30F3B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7-461F-8398-C2651D30F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13.13'!$T$4:$Z$4</c:f>
              <c:numCache>
                <c:formatCode>#,##0</c:formatCode>
                <c:ptCount val="7"/>
                <c:pt idx="0">
                  <c:v>495</c:v>
                </c:pt>
                <c:pt idx="1">
                  <c:v>475</c:v>
                </c:pt>
                <c:pt idx="2">
                  <c:v>551</c:v>
                </c:pt>
                <c:pt idx="3">
                  <c:v>488</c:v>
                </c:pt>
                <c:pt idx="4">
                  <c:v>296</c:v>
                </c:pt>
                <c:pt idx="5">
                  <c:v>327</c:v>
                </c:pt>
                <c:pt idx="6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D-4399-A388-EC6BB894F579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13.13'!$T$7:$Z$7</c:f>
              <c:numCache>
                <c:formatCode>#,##0</c:formatCode>
                <c:ptCount val="7"/>
                <c:pt idx="0">
                  <c:v>348</c:v>
                </c:pt>
                <c:pt idx="1">
                  <c:v>350</c:v>
                </c:pt>
                <c:pt idx="2">
                  <c:v>382</c:v>
                </c:pt>
                <c:pt idx="3">
                  <c:v>364</c:v>
                </c:pt>
                <c:pt idx="4">
                  <c:v>218</c:v>
                </c:pt>
                <c:pt idx="5">
                  <c:v>242</c:v>
                </c:pt>
                <c:pt idx="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D-4399-A388-EC6BB894F579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13.13'!$T$11:$Z$11</c:f>
              <c:numCache>
                <c:formatCode>#,##0</c:formatCode>
                <c:ptCount val="7"/>
                <c:pt idx="0">
                  <c:v>488</c:v>
                </c:pt>
                <c:pt idx="1">
                  <c:v>469</c:v>
                </c:pt>
                <c:pt idx="2">
                  <c:v>544</c:v>
                </c:pt>
                <c:pt idx="3">
                  <c:v>485</c:v>
                </c:pt>
                <c:pt idx="4">
                  <c:v>297</c:v>
                </c:pt>
                <c:pt idx="5">
                  <c:v>325</c:v>
                </c:pt>
                <c:pt idx="6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AD-4399-A388-EC6BB894F579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13.13'!$T$12:$Z$12</c:f>
              <c:numCache>
                <c:formatCode>#,##0</c:formatCode>
                <c:ptCount val="7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AD-4399-A388-EC6BB894F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7.789855072463768E-2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3.6231884057971016E-2</c:v>
                </c:pt>
                <c:pt idx="5">
                  <c:v>9.057971014492754E-3</c:v>
                </c:pt>
                <c:pt idx="6">
                  <c:v>4.3478260869565216E-2</c:v>
                </c:pt>
                <c:pt idx="7">
                  <c:v>3.0797101449275364E-2</c:v>
                </c:pt>
                <c:pt idx="8">
                  <c:v>0</c:v>
                </c:pt>
                <c:pt idx="9">
                  <c:v>1.8115942028985507E-3</c:v>
                </c:pt>
                <c:pt idx="10">
                  <c:v>1.8115942028985507E-3</c:v>
                </c:pt>
                <c:pt idx="11">
                  <c:v>0</c:v>
                </c:pt>
                <c:pt idx="12">
                  <c:v>0</c:v>
                </c:pt>
                <c:pt idx="13">
                  <c:v>3.6231884057971016E-2</c:v>
                </c:pt>
                <c:pt idx="14">
                  <c:v>0.19746376811594202</c:v>
                </c:pt>
                <c:pt idx="15">
                  <c:v>0.25</c:v>
                </c:pt>
                <c:pt idx="16">
                  <c:v>7.789855072463768E-2</c:v>
                </c:pt>
                <c:pt idx="17">
                  <c:v>1.2681159420289856E-2</c:v>
                </c:pt>
                <c:pt idx="18">
                  <c:v>0.12681159420289856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1-4FD0-9B89-47A38E2CFDF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1-4FD0-9B89-47A38E2C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21</c:v>
                </c:pt>
                <c:pt idx="4">
                  <c:v>35</c:v>
                </c:pt>
                <c:pt idx="5">
                  <c:v>59</c:v>
                </c:pt>
                <c:pt idx="6">
                  <c:v>35</c:v>
                </c:pt>
                <c:pt idx="7">
                  <c:v>31</c:v>
                </c:pt>
                <c:pt idx="8">
                  <c:v>26</c:v>
                </c:pt>
                <c:pt idx="9">
                  <c:v>20</c:v>
                </c:pt>
                <c:pt idx="10">
                  <c:v>15</c:v>
                </c:pt>
                <c:pt idx="11">
                  <c:v>18</c:v>
                </c:pt>
                <c:pt idx="12">
                  <c:v>5</c:v>
                </c:pt>
                <c:pt idx="13">
                  <c:v>0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A-49AE-83CA-3D24E0558A51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13.13'!$Z$63:$Z$79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19</c:v>
                </c:pt>
                <c:pt idx="3">
                  <c:v>30</c:v>
                </c:pt>
                <c:pt idx="4">
                  <c:v>34</c:v>
                </c:pt>
                <c:pt idx="5">
                  <c:v>22</c:v>
                </c:pt>
                <c:pt idx="6">
                  <c:v>36</c:v>
                </c:pt>
                <c:pt idx="7">
                  <c:v>23</c:v>
                </c:pt>
                <c:pt idx="8">
                  <c:v>26</c:v>
                </c:pt>
                <c:pt idx="9">
                  <c:v>31</c:v>
                </c:pt>
                <c:pt idx="10">
                  <c:v>20</c:v>
                </c:pt>
                <c:pt idx="11">
                  <c:v>9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A-49AE-83CA-3D24E0558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13.13'!$Z$83:$Z$90</c:f>
              <c:numCache>
                <c:formatCode>#,##0</c:formatCode>
                <c:ptCount val="8"/>
                <c:pt idx="0">
                  <c:v>13</c:v>
                </c:pt>
                <c:pt idx="1">
                  <c:v>26</c:v>
                </c:pt>
                <c:pt idx="2">
                  <c:v>29</c:v>
                </c:pt>
                <c:pt idx="3">
                  <c:v>36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F-420F-AECB-F50615A041A9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13.13'!$Z$93:$Z$100</c:f>
              <c:numCache>
                <c:formatCode>#,##0</c:formatCode>
                <c:ptCount val="8"/>
                <c:pt idx="0">
                  <c:v>5</c:v>
                </c:pt>
                <c:pt idx="1">
                  <c:v>26</c:v>
                </c:pt>
                <c:pt idx="2">
                  <c:v>0</c:v>
                </c:pt>
                <c:pt idx="3">
                  <c:v>59</c:v>
                </c:pt>
                <c:pt idx="4">
                  <c:v>25</c:v>
                </c:pt>
                <c:pt idx="5">
                  <c:v>13</c:v>
                </c:pt>
                <c:pt idx="6">
                  <c:v>0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F-420F-AECB-F50615A04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13.2'!$Y$44:$Y$60</c:f>
              <c:numCache>
                <c:formatCode>#,##0</c:formatCode>
                <c:ptCount val="17"/>
                <c:pt idx="0">
                  <c:v>0</c:v>
                </c:pt>
                <c:pt idx="1">
                  <c:v>27</c:v>
                </c:pt>
                <c:pt idx="2">
                  <c:v>95</c:v>
                </c:pt>
                <c:pt idx="3">
                  <c:v>140</c:v>
                </c:pt>
                <c:pt idx="4">
                  <c:v>234</c:v>
                </c:pt>
                <c:pt idx="5">
                  <c:v>186</c:v>
                </c:pt>
                <c:pt idx="6">
                  <c:v>144</c:v>
                </c:pt>
                <c:pt idx="7">
                  <c:v>126</c:v>
                </c:pt>
                <c:pt idx="8">
                  <c:v>119</c:v>
                </c:pt>
                <c:pt idx="9">
                  <c:v>119</c:v>
                </c:pt>
                <c:pt idx="10">
                  <c:v>116</c:v>
                </c:pt>
                <c:pt idx="11">
                  <c:v>87</c:v>
                </c:pt>
                <c:pt idx="12">
                  <c:v>34</c:v>
                </c:pt>
                <c:pt idx="13">
                  <c:v>19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E-4897-9B84-CE04354391B6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13.2'!$Y$63:$Y$79</c:f>
              <c:numCache>
                <c:formatCode>#,##0</c:formatCode>
                <c:ptCount val="17"/>
                <c:pt idx="0">
                  <c:v>7</c:v>
                </c:pt>
                <c:pt idx="1">
                  <c:v>28</c:v>
                </c:pt>
                <c:pt idx="2">
                  <c:v>54</c:v>
                </c:pt>
                <c:pt idx="3">
                  <c:v>117</c:v>
                </c:pt>
                <c:pt idx="4">
                  <c:v>206</c:v>
                </c:pt>
                <c:pt idx="5">
                  <c:v>158</c:v>
                </c:pt>
                <c:pt idx="6">
                  <c:v>131</c:v>
                </c:pt>
                <c:pt idx="7">
                  <c:v>99</c:v>
                </c:pt>
                <c:pt idx="8">
                  <c:v>111</c:v>
                </c:pt>
                <c:pt idx="9">
                  <c:v>126</c:v>
                </c:pt>
                <c:pt idx="10">
                  <c:v>105</c:v>
                </c:pt>
                <c:pt idx="11">
                  <c:v>83</c:v>
                </c:pt>
                <c:pt idx="12">
                  <c:v>38</c:v>
                </c:pt>
                <c:pt idx="13">
                  <c:v>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2E-4897-9B84-CE0435439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13.13'!$T$8:$Z$8</c:f>
              <c:numCache>
                <c:formatCode>#,##0</c:formatCode>
                <c:ptCount val="7"/>
                <c:pt idx="0">
                  <c:v>27503.75</c:v>
                </c:pt>
                <c:pt idx="1">
                  <c:v>28987.89</c:v>
                </c:pt>
                <c:pt idx="2">
                  <c:v>27337</c:v>
                </c:pt>
                <c:pt idx="3">
                  <c:v>30661</c:v>
                </c:pt>
                <c:pt idx="4">
                  <c:v>32056</c:v>
                </c:pt>
                <c:pt idx="5">
                  <c:v>32316.62</c:v>
                </c:pt>
                <c:pt idx="6">
                  <c:v>25974.15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5-4055-924A-22D8B51451B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5-4055-924A-22D8B5145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13.14'!$U$4:$Y$4</c:f>
              <c:numCache>
                <c:formatCode>#,##0</c:formatCode>
                <c:ptCount val="5"/>
                <c:pt idx="0">
                  <c:v>977</c:v>
                </c:pt>
                <c:pt idx="1">
                  <c:v>871</c:v>
                </c:pt>
                <c:pt idx="2">
                  <c:v>788</c:v>
                </c:pt>
                <c:pt idx="3">
                  <c:v>533</c:v>
                </c:pt>
                <c:pt idx="4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7-44D2-9575-85E076055602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13.14'!$U$7:$Y$7</c:f>
              <c:numCache>
                <c:formatCode>#,##0</c:formatCode>
                <c:ptCount val="5"/>
                <c:pt idx="0">
                  <c:v>637</c:v>
                </c:pt>
                <c:pt idx="1">
                  <c:v>590</c:v>
                </c:pt>
                <c:pt idx="2">
                  <c:v>504</c:v>
                </c:pt>
                <c:pt idx="3">
                  <c:v>354</c:v>
                </c:pt>
                <c:pt idx="4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7-44D2-9575-85E076055602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13.14'!$U$11:$Y$11</c:f>
              <c:numCache>
                <c:formatCode>#,##0</c:formatCode>
                <c:ptCount val="5"/>
                <c:pt idx="0">
                  <c:v>930</c:v>
                </c:pt>
                <c:pt idx="1">
                  <c:v>840</c:v>
                </c:pt>
                <c:pt idx="2">
                  <c:v>749</c:v>
                </c:pt>
                <c:pt idx="3">
                  <c:v>498</c:v>
                </c:pt>
                <c:pt idx="4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7-44D2-9575-85E076055602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13.14'!$U$12:$Y$12</c:f>
              <c:numCache>
                <c:formatCode>#,##0</c:formatCode>
                <c:ptCount val="5"/>
                <c:pt idx="0">
                  <c:v>49</c:v>
                </c:pt>
                <c:pt idx="1">
                  <c:v>27</c:v>
                </c:pt>
                <c:pt idx="2">
                  <c:v>36</c:v>
                </c:pt>
                <c:pt idx="3">
                  <c:v>37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F7-44D2-9575-85E076055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8.9928057553956831E-2</c:v>
                </c:pt>
                <c:pt idx="1">
                  <c:v>1.618705035971223E-2</c:v>
                </c:pt>
                <c:pt idx="2">
                  <c:v>2.5179856115107913E-2</c:v>
                </c:pt>
                <c:pt idx="3">
                  <c:v>0</c:v>
                </c:pt>
                <c:pt idx="4">
                  <c:v>9.3525179856115109E-2</c:v>
                </c:pt>
                <c:pt idx="5">
                  <c:v>6.2949640287769783E-3</c:v>
                </c:pt>
                <c:pt idx="6">
                  <c:v>9.172661870503597E-2</c:v>
                </c:pt>
                <c:pt idx="7">
                  <c:v>7.6438848920863306E-2</c:v>
                </c:pt>
                <c:pt idx="8">
                  <c:v>2.6978417266187052E-3</c:v>
                </c:pt>
                <c:pt idx="9">
                  <c:v>0</c:v>
                </c:pt>
                <c:pt idx="10">
                  <c:v>1.7985611510791368E-3</c:v>
                </c:pt>
                <c:pt idx="11">
                  <c:v>3.5971223021582736E-3</c:v>
                </c:pt>
                <c:pt idx="12">
                  <c:v>1.5287769784172662E-2</c:v>
                </c:pt>
                <c:pt idx="13">
                  <c:v>3.9568345323741004E-2</c:v>
                </c:pt>
                <c:pt idx="14">
                  <c:v>0.15917266187050361</c:v>
                </c:pt>
                <c:pt idx="15">
                  <c:v>0.13579136690647481</c:v>
                </c:pt>
                <c:pt idx="16">
                  <c:v>7.9136690647482008E-2</c:v>
                </c:pt>
                <c:pt idx="17">
                  <c:v>2.0683453237410072E-2</c:v>
                </c:pt>
                <c:pt idx="18">
                  <c:v>8.7230215827338128E-2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7-4F32-9B37-F10BCD70A91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B7-4F32-9B37-F10BCD70A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13.14'!$Y$44:$Y$60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22</c:v>
                </c:pt>
                <c:pt idx="3">
                  <c:v>52</c:v>
                </c:pt>
                <c:pt idx="4">
                  <c:v>40</c:v>
                </c:pt>
                <c:pt idx="5">
                  <c:v>59</c:v>
                </c:pt>
                <c:pt idx="6">
                  <c:v>66</c:v>
                </c:pt>
                <c:pt idx="7">
                  <c:v>27</c:v>
                </c:pt>
                <c:pt idx="8">
                  <c:v>34</c:v>
                </c:pt>
                <c:pt idx="9">
                  <c:v>36</c:v>
                </c:pt>
                <c:pt idx="10">
                  <c:v>30</c:v>
                </c:pt>
                <c:pt idx="11">
                  <c:v>35</c:v>
                </c:pt>
                <c:pt idx="12">
                  <c:v>6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062-A8FF-B279B47F2C8F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18</c:v>
                </c:pt>
                <c:pt idx="3">
                  <c:v>53</c:v>
                </c:pt>
                <c:pt idx="4">
                  <c:v>75</c:v>
                </c:pt>
                <c:pt idx="5">
                  <c:v>49</c:v>
                </c:pt>
                <c:pt idx="6">
                  <c:v>36</c:v>
                </c:pt>
                <c:pt idx="7">
                  <c:v>32</c:v>
                </c:pt>
                <c:pt idx="8">
                  <c:v>37</c:v>
                </c:pt>
                <c:pt idx="9">
                  <c:v>49</c:v>
                </c:pt>
                <c:pt idx="10">
                  <c:v>45</c:v>
                </c:pt>
                <c:pt idx="11">
                  <c:v>17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5-4062-A8FF-B279B47F2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13.14'!$Y$83:$Y$90</c:f>
              <c:numCache>
                <c:formatCode>#,##0</c:formatCode>
                <c:ptCount val="8"/>
                <c:pt idx="0">
                  <c:v>30</c:v>
                </c:pt>
                <c:pt idx="1">
                  <c:v>35</c:v>
                </c:pt>
                <c:pt idx="2">
                  <c:v>37</c:v>
                </c:pt>
                <c:pt idx="3">
                  <c:v>39</c:v>
                </c:pt>
                <c:pt idx="4">
                  <c:v>10</c:v>
                </c:pt>
                <c:pt idx="5">
                  <c:v>3</c:v>
                </c:pt>
                <c:pt idx="6">
                  <c:v>22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0-47AD-84BA-19C6FB2A1C54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13.14'!$Y$93:$Y$100</c:f>
              <c:numCache>
                <c:formatCode>#,##0</c:formatCode>
                <c:ptCount val="8"/>
                <c:pt idx="0">
                  <c:v>16</c:v>
                </c:pt>
                <c:pt idx="1">
                  <c:v>47</c:v>
                </c:pt>
                <c:pt idx="2">
                  <c:v>9</c:v>
                </c:pt>
                <c:pt idx="3">
                  <c:v>65</c:v>
                </c:pt>
                <c:pt idx="4">
                  <c:v>37</c:v>
                </c:pt>
                <c:pt idx="5">
                  <c:v>14</c:v>
                </c:pt>
                <c:pt idx="6">
                  <c:v>7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80-47AD-84BA-19C6FB2A1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13.14'!$U$8:$Y$8</c:f>
              <c:numCache>
                <c:formatCode>#,##0</c:formatCode>
                <c:ptCount val="5"/>
                <c:pt idx="0">
                  <c:v>24961.17</c:v>
                </c:pt>
                <c:pt idx="1">
                  <c:v>25677.01</c:v>
                </c:pt>
                <c:pt idx="2">
                  <c:v>28697.35</c:v>
                </c:pt>
                <c:pt idx="3">
                  <c:v>35288</c:v>
                </c:pt>
                <c:pt idx="4">
                  <c:v>32243.88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4-4FAC-BD9F-034E36738BF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4-4FAC-BD9F-034E36738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13.14'!$T$4:$Z$4</c:f>
              <c:numCache>
                <c:formatCode>#,##0</c:formatCode>
                <c:ptCount val="7"/>
                <c:pt idx="0">
                  <c:v>912</c:v>
                </c:pt>
                <c:pt idx="1">
                  <c:v>977</c:v>
                </c:pt>
                <c:pt idx="2">
                  <c:v>871</c:v>
                </c:pt>
                <c:pt idx="3">
                  <c:v>788</c:v>
                </c:pt>
                <c:pt idx="4">
                  <c:v>533</c:v>
                </c:pt>
                <c:pt idx="5">
                  <c:v>860</c:v>
                </c:pt>
                <c:pt idx="6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B-4A59-84A1-2E3A495AF96F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13.14'!$T$7:$Z$7</c:f>
              <c:numCache>
                <c:formatCode>#,##0</c:formatCode>
                <c:ptCount val="7"/>
                <c:pt idx="0">
                  <c:v>616</c:v>
                </c:pt>
                <c:pt idx="1">
                  <c:v>637</c:v>
                </c:pt>
                <c:pt idx="2">
                  <c:v>590</c:v>
                </c:pt>
                <c:pt idx="3">
                  <c:v>504</c:v>
                </c:pt>
                <c:pt idx="4">
                  <c:v>354</c:v>
                </c:pt>
                <c:pt idx="5">
                  <c:v>565</c:v>
                </c:pt>
                <c:pt idx="6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B-4A59-84A1-2E3A495AF96F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13.14'!$T$11:$Z$11</c:f>
              <c:numCache>
                <c:formatCode>#,##0</c:formatCode>
                <c:ptCount val="7"/>
                <c:pt idx="0">
                  <c:v>876</c:v>
                </c:pt>
                <c:pt idx="1">
                  <c:v>930</c:v>
                </c:pt>
                <c:pt idx="2">
                  <c:v>840</c:v>
                </c:pt>
                <c:pt idx="3">
                  <c:v>749</c:v>
                </c:pt>
                <c:pt idx="4">
                  <c:v>498</c:v>
                </c:pt>
                <c:pt idx="5">
                  <c:v>820</c:v>
                </c:pt>
                <c:pt idx="6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B-4A59-84A1-2E3A495AF96F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13.14'!$T$12:$Z$12</c:f>
              <c:numCache>
                <c:formatCode>#,##0</c:formatCode>
                <c:ptCount val="7"/>
                <c:pt idx="0">
                  <c:v>37</c:v>
                </c:pt>
                <c:pt idx="1">
                  <c:v>49</c:v>
                </c:pt>
                <c:pt idx="2">
                  <c:v>27</c:v>
                </c:pt>
                <c:pt idx="3">
                  <c:v>36</c:v>
                </c:pt>
                <c:pt idx="4">
                  <c:v>37</c:v>
                </c:pt>
                <c:pt idx="5">
                  <c:v>40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AB-4A59-84A1-2E3A495AF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8.9928057553956831E-2</c:v>
                </c:pt>
                <c:pt idx="1">
                  <c:v>1.618705035971223E-2</c:v>
                </c:pt>
                <c:pt idx="2">
                  <c:v>2.5179856115107913E-2</c:v>
                </c:pt>
                <c:pt idx="3">
                  <c:v>0</c:v>
                </c:pt>
                <c:pt idx="4">
                  <c:v>9.3525179856115109E-2</c:v>
                </c:pt>
                <c:pt idx="5">
                  <c:v>6.2949640287769783E-3</c:v>
                </c:pt>
                <c:pt idx="6">
                  <c:v>9.172661870503597E-2</c:v>
                </c:pt>
                <c:pt idx="7">
                  <c:v>7.6438848920863306E-2</c:v>
                </c:pt>
                <c:pt idx="8">
                  <c:v>2.6978417266187052E-3</c:v>
                </c:pt>
                <c:pt idx="9">
                  <c:v>0</c:v>
                </c:pt>
                <c:pt idx="10">
                  <c:v>1.7985611510791368E-3</c:v>
                </c:pt>
                <c:pt idx="11">
                  <c:v>3.5971223021582736E-3</c:v>
                </c:pt>
                <c:pt idx="12">
                  <c:v>1.5287769784172662E-2</c:v>
                </c:pt>
                <c:pt idx="13">
                  <c:v>3.9568345323741004E-2</c:v>
                </c:pt>
                <c:pt idx="14">
                  <c:v>0.15917266187050361</c:v>
                </c:pt>
                <c:pt idx="15">
                  <c:v>0.13579136690647481</c:v>
                </c:pt>
                <c:pt idx="16">
                  <c:v>7.9136690647482008E-2</c:v>
                </c:pt>
                <c:pt idx="17">
                  <c:v>2.0683453237410072E-2</c:v>
                </c:pt>
                <c:pt idx="18">
                  <c:v>8.7230215827338128E-2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F-486D-BD84-4537A57EDCE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CF-486D-BD84-4537A57ED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13.14'!$Z$44:$Z$60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19</c:v>
                </c:pt>
                <c:pt idx="3">
                  <c:v>73</c:v>
                </c:pt>
                <c:pt idx="4">
                  <c:v>90</c:v>
                </c:pt>
                <c:pt idx="5">
                  <c:v>77</c:v>
                </c:pt>
                <c:pt idx="6">
                  <c:v>72</c:v>
                </c:pt>
                <c:pt idx="7">
                  <c:v>52</c:v>
                </c:pt>
                <c:pt idx="8">
                  <c:v>39</c:v>
                </c:pt>
                <c:pt idx="9">
                  <c:v>36</c:v>
                </c:pt>
                <c:pt idx="10">
                  <c:v>37</c:v>
                </c:pt>
                <c:pt idx="11">
                  <c:v>45</c:v>
                </c:pt>
                <c:pt idx="12">
                  <c:v>19</c:v>
                </c:pt>
                <c:pt idx="13">
                  <c:v>16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A-413D-99A3-2B874A4FAB7E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63</c:v>
                </c:pt>
                <c:pt idx="4">
                  <c:v>102</c:v>
                </c:pt>
                <c:pt idx="5">
                  <c:v>70</c:v>
                </c:pt>
                <c:pt idx="6">
                  <c:v>38</c:v>
                </c:pt>
                <c:pt idx="7">
                  <c:v>41</c:v>
                </c:pt>
                <c:pt idx="8">
                  <c:v>45</c:v>
                </c:pt>
                <c:pt idx="9">
                  <c:v>34</c:v>
                </c:pt>
                <c:pt idx="10">
                  <c:v>38</c:v>
                </c:pt>
                <c:pt idx="11">
                  <c:v>36</c:v>
                </c:pt>
                <c:pt idx="12">
                  <c:v>22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A-413D-99A3-2B874A4FA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13.14'!$Z$83:$Z$90</c:f>
              <c:numCache>
                <c:formatCode>#,##0</c:formatCode>
                <c:ptCount val="8"/>
                <c:pt idx="0">
                  <c:v>30</c:v>
                </c:pt>
                <c:pt idx="1">
                  <c:v>41</c:v>
                </c:pt>
                <c:pt idx="2">
                  <c:v>35</c:v>
                </c:pt>
                <c:pt idx="3">
                  <c:v>45</c:v>
                </c:pt>
                <c:pt idx="4">
                  <c:v>13</c:v>
                </c:pt>
                <c:pt idx="5">
                  <c:v>12</c:v>
                </c:pt>
                <c:pt idx="6">
                  <c:v>36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9-4540-AF5E-750D07D86F7F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13.14'!$Z$93:$Z$100</c:f>
              <c:numCache>
                <c:formatCode>#,##0</c:formatCode>
                <c:ptCount val="8"/>
                <c:pt idx="0">
                  <c:v>26</c:v>
                </c:pt>
                <c:pt idx="1">
                  <c:v>52</c:v>
                </c:pt>
                <c:pt idx="2">
                  <c:v>10</c:v>
                </c:pt>
                <c:pt idx="3">
                  <c:v>89</c:v>
                </c:pt>
                <c:pt idx="4">
                  <c:v>39</c:v>
                </c:pt>
                <c:pt idx="5">
                  <c:v>17</c:v>
                </c:pt>
                <c:pt idx="6">
                  <c:v>0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9-4540-AF5E-750D07D8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13.2'!$Y$83:$Y$90</c:f>
              <c:numCache>
                <c:formatCode>#,##0</c:formatCode>
                <c:ptCount val="8"/>
                <c:pt idx="0">
                  <c:v>78</c:v>
                </c:pt>
                <c:pt idx="1">
                  <c:v>94</c:v>
                </c:pt>
                <c:pt idx="2">
                  <c:v>129</c:v>
                </c:pt>
                <c:pt idx="3">
                  <c:v>175</c:v>
                </c:pt>
                <c:pt idx="4">
                  <c:v>38</c:v>
                </c:pt>
                <c:pt idx="5">
                  <c:v>36</c:v>
                </c:pt>
                <c:pt idx="6">
                  <c:v>53</c:v>
                </c:pt>
                <c:pt idx="7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4-4077-8163-3150D17877B9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13.2'!$Y$93:$Y$100</c:f>
              <c:numCache>
                <c:formatCode>#,##0</c:formatCode>
                <c:ptCount val="8"/>
                <c:pt idx="0">
                  <c:v>64</c:v>
                </c:pt>
                <c:pt idx="1">
                  <c:v>174</c:v>
                </c:pt>
                <c:pt idx="2">
                  <c:v>13</c:v>
                </c:pt>
                <c:pt idx="3">
                  <c:v>186</c:v>
                </c:pt>
                <c:pt idx="4">
                  <c:v>166</c:v>
                </c:pt>
                <c:pt idx="5">
                  <c:v>32</c:v>
                </c:pt>
                <c:pt idx="6">
                  <c:v>0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4-4077-8163-3150D1787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13.14'!$T$8:$Z$8</c:f>
              <c:numCache>
                <c:formatCode>#,##0</c:formatCode>
                <c:ptCount val="7"/>
                <c:pt idx="0">
                  <c:v>23569</c:v>
                </c:pt>
                <c:pt idx="1">
                  <c:v>24961.17</c:v>
                </c:pt>
                <c:pt idx="2">
                  <c:v>25677.01</c:v>
                </c:pt>
                <c:pt idx="3">
                  <c:v>28697.35</c:v>
                </c:pt>
                <c:pt idx="4">
                  <c:v>35288</c:v>
                </c:pt>
                <c:pt idx="5">
                  <c:v>32243.88</c:v>
                </c:pt>
                <c:pt idx="6">
                  <c:v>27062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6-43D5-AC62-2C3BD09ADC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6-43D5-AC62-2C3BD09AD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13.15'!$U$4:$Y$4</c:f>
              <c:numCache>
                <c:formatCode>#,##0</c:formatCode>
                <c:ptCount val="5"/>
                <c:pt idx="0">
                  <c:v>353</c:v>
                </c:pt>
                <c:pt idx="1">
                  <c:v>319</c:v>
                </c:pt>
                <c:pt idx="2">
                  <c:v>346</c:v>
                </c:pt>
                <c:pt idx="3">
                  <c:v>339</c:v>
                </c:pt>
                <c:pt idx="4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D-48EF-94F6-3AE6349BFF26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13.15'!$U$7:$Y$7</c:f>
              <c:numCache>
                <c:formatCode>#,##0</c:formatCode>
                <c:ptCount val="5"/>
                <c:pt idx="0">
                  <c:v>224</c:v>
                </c:pt>
                <c:pt idx="1">
                  <c:v>213</c:v>
                </c:pt>
                <c:pt idx="2">
                  <c:v>229</c:v>
                </c:pt>
                <c:pt idx="3">
                  <c:v>234</c:v>
                </c:pt>
                <c:pt idx="4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D-48EF-94F6-3AE6349BFF26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13.15'!$U$11:$Y$11</c:f>
              <c:numCache>
                <c:formatCode>#,##0</c:formatCode>
                <c:ptCount val="5"/>
                <c:pt idx="0">
                  <c:v>320</c:v>
                </c:pt>
                <c:pt idx="1">
                  <c:v>283</c:v>
                </c:pt>
                <c:pt idx="2">
                  <c:v>308</c:v>
                </c:pt>
                <c:pt idx="3">
                  <c:v>297</c:v>
                </c:pt>
                <c:pt idx="4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D-48EF-94F6-3AE6349BFF26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13.15'!$U$12:$Y$12</c:f>
              <c:numCache>
                <c:formatCode>#,##0</c:formatCode>
                <c:ptCount val="5"/>
                <c:pt idx="0">
                  <c:v>32</c:v>
                </c:pt>
                <c:pt idx="1">
                  <c:v>36</c:v>
                </c:pt>
                <c:pt idx="2">
                  <c:v>38</c:v>
                </c:pt>
                <c:pt idx="3">
                  <c:v>46</c:v>
                </c:pt>
                <c:pt idx="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DD-48EF-94F6-3AE6349BF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1.2165450121654502E-2</c:v>
                </c:pt>
                <c:pt idx="1">
                  <c:v>7.2992700729927005E-3</c:v>
                </c:pt>
                <c:pt idx="2">
                  <c:v>3.1630170316301706E-2</c:v>
                </c:pt>
                <c:pt idx="3">
                  <c:v>0</c:v>
                </c:pt>
                <c:pt idx="4">
                  <c:v>8.2725060827250604E-2</c:v>
                </c:pt>
                <c:pt idx="5">
                  <c:v>2.6763990267639901E-2</c:v>
                </c:pt>
                <c:pt idx="6">
                  <c:v>4.8661800486618008E-2</c:v>
                </c:pt>
                <c:pt idx="7">
                  <c:v>1.9464720194647202E-2</c:v>
                </c:pt>
                <c:pt idx="8">
                  <c:v>6.569343065693431E-2</c:v>
                </c:pt>
                <c:pt idx="9">
                  <c:v>1.2165450121654502E-2</c:v>
                </c:pt>
                <c:pt idx="10">
                  <c:v>2.1897810218978103E-2</c:v>
                </c:pt>
                <c:pt idx="11">
                  <c:v>1.4598540145985401E-2</c:v>
                </c:pt>
                <c:pt idx="12">
                  <c:v>6.0827250608272508E-2</c:v>
                </c:pt>
                <c:pt idx="13">
                  <c:v>0.1070559610705596</c:v>
                </c:pt>
                <c:pt idx="14">
                  <c:v>0.14355231143552311</c:v>
                </c:pt>
                <c:pt idx="15">
                  <c:v>7.785888077858881E-2</c:v>
                </c:pt>
                <c:pt idx="16">
                  <c:v>5.1094890510948905E-2</c:v>
                </c:pt>
                <c:pt idx="17">
                  <c:v>5.5961070559610707E-2</c:v>
                </c:pt>
                <c:pt idx="18">
                  <c:v>7.2992700729927001E-2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C-41D2-857B-A8E8D351618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C-41D2-857B-A8E8D3516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5</c:v>
                </c:pt>
                <c:pt idx="4">
                  <c:v>9</c:v>
                </c:pt>
                <c:pt idx="5">
                  <c:v>18</c:v>
                </c:pt>
                <c:pt idx="6">
                  <c:v>12</c:v>
                </c:pt>
                <c:pt idx="7">
                  <c:v>27</c:v>
                </c:pt>
                <c:pt idx="8">
                  <c:v>25</c:v>
                </c:pt>
                <c:pt idx="9">
                  <c:v>23</c:v>
                </c:pt>
                <c:pt idx="10">
                  <c:v>28</c:v>
                </c:pt>
                <c:pt idx="11">
                  <c:v>17</c:v>
                </c:pt>
                <c:pt idx="12">
                  <c:v>7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5-47B4-9E26-B2568DC8F08B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13.15'!$Y$63:$Y$79</c:f>
              <c:numCache>
                <c:formatCode>#,##0</c:formatCode>
                <c:ptCount val="17"/>
                <c:pt idx="0">
                  <c:v>0</c:v>
                </c:pt>
                <c:pt idx="1">
                  <c:v>13</c:v>
                </c:pt>
                <c:pt idx="2">
                  <c:v>12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19</c:v>
                </c:pt>
                <c:pt idx="7">
                  <c:v>29</c:v>
                </c:pt>
                <c:pt idx="8">
                  <c:v>28</c:v>
                </c:pt>
                <c:pt idx="9">
                  <c:v>19</c:v>
                </c:pt>
                <c:pt idx="10">
                  <c:v>38</c:v>
                </c:pt>
                <c:pt idx="11">
                  <c:v>7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5-47B4-9E26-B2568DC8F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13.15'!$Y$83:$Y$90</c:f>
              <c:numCache>
                <c:formatCode>#,##0</c:formatCode>
                <c:ptCount val="8"/>
                <c:pt idx="0">
                  <c:v>14</c:v>
                </c:pt>
                <c:pt idx="1">
                  <c:v>5</c:v>
                </c:pt>
                <c:pt idx="2">
                  <c:v>26</c:v>
                </c:pt>
                <c:pt idx="3">
                  <c:v>5</c:v>
                </c:pt>
                <c:pt idx="4">
                  <c:v>11</c:v>
                </c:pt>
                <c:pt idx="5">
                  <c:v>0</c:v>
                </c:pt>
                <c:pt idx="6">
                  <c:v>13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D-408F-9EB3-C1827B8D3D02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13.15'!$Y$93:$Y$100</c:f>
              <c:numCache>
                <c:formatCode>#,##0</c:formatCode>
                <c:ptCount val="8"/>
                <c:pt idx="0">
                  <c:v>16</c:v>
                </c:pt>
                <c:pt idx="1">
                  <c:v>28</c:v>
                </c:pt>
                <c:pt idx="2">
                  <c:v>4</c:v>
                </c:pt>
                <c:pt idx="3">
                  <c:v>16</c:v>
                </c:pt>
                <c:pt idx="4">
                  <c:v>24</c:v>
                </c:pt>
                <c:pt idx="5">
                  <c:v>13</c:v>
                </c:pt>
                <c:pt idx="6">
                  <c:v>3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D-408F-9EB3-C1827B8D3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13.15'!$U$8:$Y$8</c:f>
              <c:numCache>
                <c:formatCode>#,##0</c:formatCode>
                <c:ptCount val="5"/>
                <c:pt idx="0">
                  <c:v>53978.87</c:v>
                </c:pt>
                <c:pt idx="1">
                  <c:v>57005.42</c:v>
                </c:pt>
                <c:pt idx="2">
                  <c:v>49077</c:v>
                </c:pt>
                <c:pt idx="3">
                  <c:v>50818</c:v>
                </c:pt>
                <c:pt idx="4">
                  <c:v>54263.33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6-47AD-97C1-C0894F8D7B1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6-47AD-97C1-C0894F8D7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13.15'!$T$4:$Z$4</c:f>
              <c:numCache>
                <c:formatCode>#,##0</c:formatCode>
                <c:ptCount val="7"/>
                <c:pt idx="0">
                  <c:v>296</c:v>
                </c:pt>
                <c:pt idx="1">
                  <c:v>353</c:v>
                </c:pt>
                <c:pt idx="2">
                  <c:v>319</c:v>
                </c:pt>
                <c:pt idx="3">
                  <c:v>346</c:v>
                </c:pt>
                <c:pt idx="4">
                  <c:v>339</c:v>
                </c:pt>
                <c:pt idx="5">
                  <c:v>385</c:v>
                </c:pt>
                <c:pt idx="6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8-480C-B132-D83940C6726C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13.15'!$T$7:$Z$7</c:f>
              <c:numCache>
                <c:formatCode>#,##0</c:formatCode>
                <c:ptCount val="7"/>
                <c:pt idx="0">
                  <c:v>193</c:v>
                </c:pt>
                <c:pt idx="1">
                  <c:v>224</c:v>
                </c:pt>
                <c:pt idx="2">
                  <c:v>213</c:v>
                </c:pt>
                <c:pt idx="3">
                  <c:v>229</c:v>
                </c:pt>
                <c:pt idx="4">
                  <c:v>234</c:v>
                </c:pt>
                <c:pt idx="5">
                  <c:v>251</c:v>
                </c:pt>
                <c:pt idx="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8-480C-B132-D83940C6726C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13.15'!$T$11:$Z$11</c:f>
              <c:numCache>
                <c:formatCode>#,##0</c:formatCode>
                <c:ptCount val="7"/>
                <c:pt idx="0">
                  <c:v>260</c:v>
                </c:pt>
                <c:pt idx="1">
                  <c:v>320</c:v>
                </c:pt>
                <c:pt idx="2">
                  <c:v>283</c:v>
                </c:pt>
                <c:pt idx="3">
                  <c:v>308</c:v>
                </c:pt>
                <c:pt idx="4">
                  <c:v>297</c:v>
                </c:pt>
                <c:pt idx="5">
                  <c:v>346</c:v>
                </c:pt>
                <c:pt idx="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F8-480C-B132-D83940C6726C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13.15'!$T$12:$Z$12</c:f>
              <c:numCache>
                <c:formatCode>#,##0</c:formatCode>
                <c:ptCount val="7"/>
                <c:pt idx="0">
                  <c:v>36</c:v>
                </c:pt>
                <c:pt idx="1">
                  <c:v>32</c:v>
                </c:pt>
                <c:pt idx="2">
                  <c:v>36</c:v>
                </c:pt>
                <c:pt idx="3">
                  <c:v>38</c:v>
                </c:pt>
                <c:pt idx="4">
                  <c:v>46</c:v>
                </c:pt>
                <c:pt idx="5">
                  <c:v>39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F8-480C-B132-D83940C67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1.2165450121654502E-2</c:v>
                </c:pt>
                <c:pt idx="1">
                  <c:v>7.2992700729927005E-3</c:v>
                </c:pt>
                <c:pt idx="2">
                  <c:v>3.1630170316301706E-2</c:v>
                </c:pt>
                <c:pt idx="3">
                  <c:v>0</c:v>
                </c:pt>
                <c:pt idx="4">
                  <c:v>8.2725060827250604E-2</c:v>
                </c:pt>
                <c:pt idx="5">
                  <c:v>2.6763990267639901E-2</c:v>
                </c:pt>
                <c:pt idx="6">
                  <c:v>4.8661800486618008E-2</c:v>
                </c:pt>
                <c:pt idx="7">
                  <c:v>1.9464720194647202E-2</c:v>
                </c:pt>
                <c:pt idx="8">
                  <c:v>6.569343065693431E-2</c:v>
                </c:pt>
                <c:pt idx="9">
                  <c:v>1.2165450121654502E-2</c:v>
                </c:pt>
                <c:pt idx="10">
                  <c:v>2.1897810218978103E-2</c:v>
                </c:pt>
                <c:pt idx="11">
                  <c:v>1.4598540145985401E-2</c:v>
                </c:pt>
                <c:pt idx="12">
                  <c:v>6.0827250608272508E-2</c:v>
                </c:pt>
                <c:pt idx="13">
                  <c:v>0.1070559610705596</c:v>
                </c:pt>
                <c:pt idx="14">
                  <c:v>0.14355231143552311</c:v>
                </c:pt>
                <c:pt idx="15">
                  <c:v>7.785888077858881E-2</c:v>
                </c:pt>
                <c:pt idx="16">
                  <c:v>5.1094890510948905E-2</c:v>
                </c:pt>
                <c:pt idx="17">
                  <c:v>5.5961070559610707E-2</c:v>
                </c:pt>
                <c:pt idx="18">
                  <c:v>7.2992700729927001E-2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6-4478-A7E0-BB84130F9EB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F6-4478-A7E0-BB84130F9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7</c:v>
                </c:pt>
                <c:pt idx="4">
                  <c:v>10</c:v>
                </c:pt>
                <c:pt idx="5">
                  <c:v>13</c:v>
                </c:pt>
                <c:pt idx="6">
                  <c:v>18</c:v>
                </c:pt>
                <c:pt idx="7">
                  <c:v>26</c:v>
                </c:pt>
                <c:pt idx="8">
                  <c:v>23</c:v>
                </c:pt>
                <c:pt idx="9">
                  <c:v>34</c:v>
                </c:pt>
                <c:pt idx="10">
                  <c:v>28</c:v>
                </c:pt>
                <c:pt idx="11">
                  <c:v>29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1-4FA7-9F10-83F3BEB67145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11</c:v>
                </c:pt>
                <c:pt idx="4">
                  <c:v>5</c:v>
                </c:pt>
                <c:pt idx="5">
                  <c:v>15</c:v>
                </c:pt>
                <c:pt idx="6">
                  <c:v>17</c:v>
                </c:pt>
                <c:pt idx="7">
                  <c:v>31</c:v>
                </c:pt>
                <c:pt idx="8">
                  <c:v>31</c:v>
                </c:pt>
                <c:pt idx="9">
                  <c:v>16</c:v>
                </c:pt>
                <c:pt idx="10">
                  <c:v>32</c:v>
                </c:pt>
                <c:pt idx="11">
                  <c:v>13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1-4FA7-9F10-83F3BEB67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13.15'!$Z$83:$Z$90</c:f>
              <c:numCache>
                <c:formatCode>#,##0</c:formatCode>
                <c:ptCount val="8"/>
                <c:pt idx="0">
                  <c:v>16</c:v>
                </c:pt>
                <c:pt idx="1">
                  <c:v>10</c:v>
                </c:pt>
                <c:pt idx="2">
                  <c:v>34</c:v>
                </c:pt>
                <c:pt idx="3">
                  <c:v>2</c:v>
                </c:pt>
                <c:pt idx="4">
                  <c:v>9</c:v>
                </c:pt>
                <c:pt idx="5">
                  <c:v>5</c:v>
                </c:pt>
                <c:pt idx="6">
                  <c:v>14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1-4049-AC20-83DD86E0F227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13.15'!$Z$93:$Z$100</c:f>
              <c:numCache>
                <c:formatCode>#,##0</c:formatCode>
                <c:ptCount val="8"/>
                <c:pt idx="0">
                  <c:v>17</c:v>
                </c:pt>
                <c:pt idx="1">
                  <c:v>32</c:v>
                </c:pt>
                <c:pt idx="2">
                  <c:v>7</c:v>
                </c:pt>
                <c:pt idx="3">
                  <c:v>18</c:v>
                </c:pt>
                <c:pt idx="4">
                  <c:v>30</c:v>
                </c:pt>
                <c:pt idx="5">
                  <c:v>13</c:v>
                </c:pt>
                <c:pt idx="6">
                  <c:v>0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1-4049-AC20-83DD86E0F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13.2'!$U$8:$Y$8</c:f>
              <c:numCache>
                <c:formatCode>#,##0</c:formatCode>
                <c:ptCount val="5"/>
                <c:pt idx="0">
                  <c:v>40669.769999999997</c:v>
                </c:pt>
                <c:pt idx="1">
                  <c:v>40468</c:v>
                </c:pt>
                <c:pt idx="2">
                  <c:v>40135.74</c:v>
                </c:pt>
                <c:pt idx="3">
                  <c:v>43653.95</c:v>
                </c:pt>
                <c:pt idx="4">
                  <c:v>43862.32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D-408F-8932-871C436EA9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D-408F-8932-871C436EA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13.15'!$T$8:$Z$8</c:f>
              <c:numCache>
                <c:formatCode>#,##0</c:formatCode>
                <c:ptCount val="7"/>
                <c:pt idx="0">
                  <c:v>47918.02</c:v>
                </c:pt>
                <c:pt idx="1">
                  <c:v>53978.87</c:v>
                </c:pt>
                <c:pt idx="2">
                  <c:v>57005.42</c:v>
                </c:pt>
                <c:pt idx="3">
                  <c:v>49077</c:v>
                </c:pt>
                <c:pt idx="4">
                  <c:v>50818</c:v>
                </c:pt>
                <c:pt idx="5">
                  <c:v>54263.33</c:v>
                </c:pt>
                <c:pt idx="6">
                  <c:v>53200.9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1-4DF9-B3AD-3D18A78688C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1-4DF9-B3AD-3D18A7868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13.16'!$U$4:$Y$4</c:f>
              <c:numCache>
                <c:formatCode>#,##0</c:formatCode>
                <c:ptCount val="5"/>
                <c:pt idx="0">
                  <c:v>976</c:v>
                </c:pt>
                <c:pt idx="1">
                  <c:v>911</c:v>
                </c:pt>
                <c:pt idx="2">
                  <c:v>936</c:v>
                </c:pt>
                <c:pt idx="3">
                  <c:v>978</c:v>
                </c:pt>
                <c:pt idx="4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7-41C2-9455-1E078625ED91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13.16'!$U$7:$Y$7</c:f>
              <c:numCache>
                <c:formatCode>#,##0</c:formatCode>
                <c:ptCount val="5"/>
                <c:pt idx="0">
                  <c:v>646</c:v>
                </c:pt>
                <c:pt idx="1">
                  <c:v>652</c:v>
                </c:pt>
                <c:pt idx="2">
                  <c:v>667</c:v>
                </c:pt>
                <c:pt idx="3">
                  <c:v>697</c:v>
                </c:pt>
                <c:pt idx="4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7-41C2-9455-1E078625ED91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13.16'!$U$11:$Y$11</c:f>
              <c:numCache>
                <c:formatCode>#,##0</c:formatCode>
                <c:ptCount val="5"/>
                <c:pt idx="0">
                  <c:v>946</c:v>
                </c:pt>
                <c:pt idx="1">
                  <c:v>888</c:v>
                </c:pt>
                <c:pt idx="2">
                  <c:v>908</c:v>
                </c:pt>
                <c:pt idx="3">
                  <c:v>952</c:v>
                </c:pt>
                <c:pt idx="4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67-41C2-9455-1E078625ED91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13.16'!$U$12:$Y$12</c:f>
              <c:numCache>
                <c:formatCode>#,##0</c:formatCode>
                <c:ptCount val="5"/>
                <c:pt idx="0">
                  <c:v>35</c:v>
                </c:pt>
                <c:pt idx="1">
                  <c:v>24</c:v>
                </c:pt>
                <c:pt idx="2">
                  <c:v>31</c:v>
                </c:pt>
                <c:pt idx="3">
                  <c:v>26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67-41C2-9455-1E078625E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2.6260504201680673E-2</c:v>
                </c:pt>
                <c:pt idx="1">
                  <c:v>8.5609243697478993E-2</c:v>
                </c:pt>
                <c:pt idx="2">
                  <c:v>6.8277310924369748E-3</c:v>
                </c:pt>
                <c:pt idx="3">
                  <c:v>2.1008403361344537E-3</c:v>
                </c:pt>
                <c:pt idx="4">
                  <c:v>3.7815126050420166E-2</c:v>
                </c:pt>
                <c:pt idx="5">
                  <c:v>6.3025210084033615E-3</c:v>
                </c:pt>
                <c:pt idx="6">
                  <c:v>8.1932773109243698E-2</c:v>
                </c:pt>
                <c:pt idx="7">
                  <c:v>0.1638655462184874</c:v>
                </c:pt>
                <c:pt idx="8">
                  <c:v>1.3130252100840336E-2</c:v>
                </c:pt>
                <c:pt idx="9">
                  <c:v>8.9285714285714281E-3</c:v>
                </c:pt>
                <c:pt idx="10">
                  <c:v>8.9285714285714281E-3</c:v>
                </c:pt>
                <c:pt idx="11">
                  <c:v>5.2521008403361349E-3</c:v>
                </c:pt>
                <c:pt idx="12">
                  <c:v>1.523109243697479E-2</c:v>
                </c:pt>
                <c:pt idx="13">
                  <c:v>4.6218487394957986E-2</c:v>
                </c:pt>
                <c:pt idx="14">
                  <c:v>0.12972689075630253</c:v>
                </c:pt>
                <c:pt idx="15">
                  <c:v>8.2983193277310921E-2</c:v>
                </c:pt>
                <c:pt idx="16">
                  <c:v>2.100840336134454E-2</c:v>
                </c:pt>
                <c:pt idx="17">
                  <c:v>5.7247899159663863E-2</c:v>
                </c:pt>
                <c:pt idx="18">
                  <c:v>0.11869747899159663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8-47D5-BA4D-D8341060B7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8-47D5-BA4D-D8341060B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13.16'!$Y$44:$Y$60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67</c:v>
                </c:pt>
                <c:pt idx="4">
                  <c:v>62</c:v>
                </c:pt>
                <c:pt idx="5">
                  <c:v>65</c:v>
                </c:pt>
                <c:pt idx="6">
                  <c:v>63</c:v>
                </c:pt>
                <c:pt idx="7">
                  <c:v>65</c:v>
                </c:pt>
                <c:pt idx="8">
                  <c:v>45</c:v>
                </c:pt>
                <c:pt idx="9">
                  <c:v>61</c:v>
                </c:pt>
                <c:pt idx="10">
                  <c:v>37</c:v>
                </c:pt>
                <c:pt idx="11">
                  <c:v>32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C-4D09-A386-EA2A95C23D6F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13.16'!$Y$63:$Y$79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44</c:v>
                </c:pt>
                <c:pt idx="4">
                  <c:v>73</c:v>
                </c:pt>
                <c:pt idx="5">
                  <c:v>80</c:v>
                </c:pt>
                <c:pt idx="6">
                  <c:v>54</c:v>
                </c:pt>
                <c:pt idx="7">
                  <c:v>60</c:v>
                </c:pt>
                <c:pt idx="8">
                  <c:v>42</c:v>
                </c:pt>
                <c:pt idx="9">
                  <c:v>28</c:v>
                </c:pt>
                <c:pt idx="10">
                  <c:v>24</c:v>
                </c:pt>
                <c:pt idx="11">
                  <c:v>16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7C-4D09-A386-EA2A95C2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13.16'!$Y$83:$Y$90</c:f>
              <c:numCache>
                <c:formatCode>#,##0</c:formatCode>
                <c:ptCount val="8"/>
                <c:pt idx="0">
                  <c:v>38</c:v>
                </c:pt>
                <c:pt idx="1">
                  <c:v>66</c:v>
                </c:pt>
                <c:pt idx="2">
                  <c:v>95</c:v>
                </c:pt>
                <c:pt idx="3">
                  <c:v>47</c:v>
                </c:pt>
                <c:pt idx="4">
                  <c:v>7</c:v>
                </c:pt>
                <c:pt idx="5">
                  <c:v>4</c:v>
                </c:pt>
                <c:pt idx="6">
                  <c:v>41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4-46BF-8471-673B8C1D096A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13.16'!$Y$93:$Y$100</c:f>
              <c:numCache>
                <c:formatCode>#,##0</c:formatCode>
                <c:ptCount val="8"/>
                <c:pt idx="0">
                  <c:v>27</c:v>
                </c:pt>
                <c:pt idx="1">
                  <c:v>54</c:v>
                </c:pt>
                <c:pt idx="2">
                  <c:v>8</c:v>
                </c:pt>
                <c:pt idx="3">
                  <c:v>68</c:v>
                </c:pt>
                <c:pt idx="4">
                  <c:v>45</c:v>
                </c:pt>
                <c:pt idx="5">
                  <c:v>22</c:v>
                </c:pt>
                <c:pt idx="6">
                  <c:v>8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4-46BF-8471-673B8C1D0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13.16'!$U$8:$Y$8</c:f>
              <c:numCache>
                <c:formatCode>#,##0</c:formatCode>
                <c:ptCount val="5"/>
                <c:pt idx="0">
                  <c:v>42981.43</c:v>
                </c:pt>
                <c:pt idx="1">
                  <c:v>47749.5</c:v>
                </c:pt>
                <c:pt idx="2">
                  <c:v>42846.02</c:v>
                </c:pt>
                <c:pt idx="3">
                  <c:v>49079</c:v>
                </c:pt>
                <c:pt idx="4">
                  <c:v>54277.04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F-40A7-89C2-F111B607B32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F-40A7-89C2-F111B607B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13.16'!$T$4:$Z$4</c:f>
              <c:numCache>
                <c:formatCode>#,##0</c:formatCode>
                <c:ptCount val="7"/>
                <c:pt idx="0">
                  <c:v>917</c:v>
                </c:pt>
                <c:pt idx="1">
                  <c:v>976</c:v>
                </c:pt>
                <c:pt idx="2">
                  <c:v>911</c:v>
                </c:pt>
                <c:pt idx="3">
                  <c:v>936</c:v>
                </c:pt>
                <c:pt idx="4">
                  <c:v>978</c:v>
                </c:pt>
                <c:pt idx="5">
                  <c:v>987</c:v>
                </c:pt>
                <c:pt idx="6">
                  <c:v>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B-4720-9CEB-DC8E044F9C26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13.16'!$T$7:$Z$7</c:f>
              <c:numCache>
                <c:formatCode>#,##0</c:formatCode>
                <c:ptCount val="7"/>
                <c:pt idx="0">
                  <c:v>618</c:v>
                </c:pt>
                <c:pt idx="1">
                  <c:v>646</c:v>
                </c:pt>
                <c:pt idx="2">
                  <c:v>652</c:v>
                </c:pt>
                <c:pt idx="3">
                  <c:v>667</c:v>
                </c:pt>
                <c:pt idx="4">
                  <c:v>697</c:v>
                </c:pt>
                <c:pt idx="5">
                  <c:v>690</c:v>
                </c:pt>
                <c:pt idx="6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B-4720-9CEB-DC8E044F9C26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13.16'!$T$11:$Z$11</c:f>
              <c:numCache>
                <c:formatCode>#,##0</c:formatCode>
                <c:ptCount val="7"/>
                <c:pt idx="0">
                  <c:v>883</c:v>
                </c:pt>
                <c:pt idx="1">
                  <c:v>946</c:v>
                </c:pt>
                <c:pt idx="2">
                  <c:v>888</c:v>
                </c:pt>
                <c:pt idx="3">
                  <c:v>908</c:v>
                </c:pt>
                <c:pt idx="4">
                  <c:v>952</c:v>
                </c:pt>
                <c:pt idx="5">
                  <c:v>960</c:v>
                </c:pt>
                <c:pt idx="6">
                  <c:v>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FB-4720-9CEB-DC8E044F9C26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13.16'!$T$12:$Z$12</c:f>
              <c:numCache>
                <c:formatCode>#,##0</c:formatCode>
                <c:ptCount val="7"/>
                <c:pt idx="0">
                  <c:v>39</c:v>
                </c:pt>
                <c:pt idx="1">
                  <c:v>35</c:v>
                </c:pt>
                <c:pt idx="2">
                  <c:v>24</c:v>
                </c:pt>
                <c:pt idx="3">
                  <c:v>31</c:v>
                </c:pt>
                <c:pt idx="4">
                  <c:v>26</c:v>
                </c:pt>
                <c:pt idx="5">
                  <c:v>27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FB-4720-9CEB-DC8E044F9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2.6260504201680673E-2</c:v>
                </c:pt>
                <c:pt idx="1">
                  <c:v>8.5609243697478993E-2</c:v>
                </c:pt>
                <c:pt idx="2">
                  <c:v>6.8277310924369748E-3</c:v>
                </c:pt>
                <c:pt idx="3">
                  <c:v>2.1008403361344537E-3</c:v>
                </c:pt>
                <c:pt idx="4">
                  <c:v>3.7815126050420166E-2</c:v>
                </c:pt>
                <c:pt idx="5">
                  <c:v>6.3025210084033615E-3</c:v>
                </c:pt>
                <c:pt idx="6">
                  <c:v>8.1932773109243698E-2</c:v>
                </c:pt>
                <c:pt idx="7">
                  <c:v>0.1638655462184874</c:v>
                </c:pt>
                <c:pt idx="8">
                  <c:v>1.3130252100840336E-2</c:v>
                </c:pt>
                <c:pt idx="9">
                  <c:v>8.9285714285714281E-3</c:v>
                </c:pt>
                <c:pt idx="10">
                  <c:v>8.9285714285714281E-3</c:v>
                </c:pt>
                <c:pt idx="11">
                  <c:v>5.2521008403361349E-3</c:v>
                </c:pt>
                <c:pt idx="12">
                  <c:v>1.523109243697479E-2</c:v>
                </c:pt>
                <c:pt idx="13">
                  <c:v>4.6218487394957986E-2</c:v>
                </c:pt>
                <c:pt idx="14">
                  <c:v>0.12972689075630253</c:v>
                </c:pt>
                <c:pt idx="15">
                  <c:v>8.2983193277310921E-2</c:v>
                </c:pt>
                <c:pt idx="16">
                  <c:v>2.100840336134454E-2</c:v>
                </c:pt>
                <c:pt idx="17">
                  <c:v>5.7247899159663863E-2</c:v>
                </c:pt>
                <c:pt idx="18">
                  <c:v>0.11869747899159663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F-4FD8-BC8B-9287320AD9C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BF-4FD8-BC8B-9287320AD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13.16'!$Z$44:$Z$60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65</c:v>
                </c:pt>
                <c:pt idx="3">
                  <c:v>97</c:v>
                </c:pt>
                <c:pt idx="4">
                  <c:v>140</c:v>
                </c:pt>
                <c:pt idx="5">
                  <c:v>145</c:v>
                </c:pt>
                <c:pt idx="6">
                  <c:v>115</c:v>
                </c:pt>
                <c:pt idx="7">
                  <c:v>117</c:v>
                </c:pt>
                <c:pt idx="8">
                  <c:v>102</c:v>
                </c:pt>
                <c:pt idx="9">
                  <c:v>77</c:v>
                </c:pt>
                <c:pt idx="10">
                  <c:v>87</c:v>
                </c:pt>
                <c:pt idx="11">
                  <c:v>54</c:v>
                </c:pt>
                <c:pt idx="12">
                  <c:v>27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E-498C-9118-48DEB4393116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13.16'!$Z$63:$Z$79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44</c:v>
                </c:pt>
                <c:pt idx="3">
                  <c:v>73</c:v>
                </c:pt>
                <c:pt idx="4">
                  <c:v>145</c:v>
                </c:pt>
                <c:pt idx="5">
                  <c:v>150</c:v>
                </c:pt>
                <c:pt idx="6">
                  <c:v>105</c:v>
                </c:pt>
                <c:pt idx="7">
                  <c:v>89</c:v>
                </c:pt>
                <c:pt idx="8">
                  <c:v>83</c:v>
                </c:pt>
                <c:pt idx="9">
                  <c:v>59</c:v>
                </c:pt>
                <c:pt idx="10">
                  <c:v>50</c:v>
                </c:pt>
                <c:pt idx="11">
                  <c:v>36</c:v>
                </c:pt>
                <c:pt idx="12">
                  <c:v>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E-498C-9118-48DEB4393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13.16'!$Z$83:$Z$90</c:f>
              <c:numCache>
                <c:formatCode>#,##0</c:formatCode>
                <c:ptCount val="8"/>
                <c:pt idx="0">
                  <c:v>35</c:v>
                </c:pt>
                <c:pt idx="1">
                  <c:v>132</c:v>
                </c:pt>
                <c:pt idx="2">
                  <c:v>130</c:v>
                </c:pt>
                <c:pt idx="3">
                  <c:v>103</c:v>
                </c:pt>
                <c:pt idx="4">
                  <c:v>24</c:v>
                </c:pt>
                <c:pt idx="5">
                  <c:v>15</c:v>
                </c:pt>
                <c:pt idx="6">
                  <c:v>50</c:v>
                </c:pt>
                <c:pt idx="7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1-4474-913C-208FB9949578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13.16'!$Z$93:$Z$100</c:f>
              <c:numCache>
                <c:formatCode>#,##0</c:formatCode>
                <c:ptCount val="8"/>
                <c:pt idx="0">
                  <c:v>38</c:v>
                </c:pt>
                <c:pt idx="1">
                  <c:v>111</c:v>
                </c:pt>
                <c:pt idx="2">
                  <c:v>15</c:v>
                </c:pt>
                <c:pt idx="3">
                  <c:v>124</c:v>
                </c:pt>
                <c:pt idx="4">
                  <c:v>77</c:v>
                </c:pt>
                <c:pt idx="5">
                  <c:v>38</c:v>
                </c:pt>
                <c:pt idx="6">
                  <c:v>9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1-4474-913C-208FB9949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13.2'!$T$4:$Z$4</c:f>
              <c:numCache>
                <c:formatCode>#,##0</c:formatCode>
                <c:ptCount val="7"/>
                <c:pt idx="0">
                  <c:v>2328</c:v>
                </c:pt>
                <c:pt idx="1">
                  <c:v>2481</c:v>
                </c:pt>
                <c:pt idx="2">
                  <c:v>2290</c:v>
                </c:pt>
                <c:pt idx="3">
                  <c:v>2368</c:v>
                </c:pt>
                <c:pt idx="4">
                  <c:v>2294</c:v>
                </c:pt>
                <c:pt idx="5">
                  <c:v>2730</c:v>
                </c:pt>
                <c:pt idx="6">
                  <c:v>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7-46E0-922A-2F93FD6BD932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13.2'!$T$7:$Z$7</c:f>
              <c:numCache>
                <c:formatCode>#,##0</c:formatCode>
                <c:ptCount val="7"/>
                <c:pt idx="0">
                  <c:v>1643</c:v>
                </c:pt>
                <c:pt idx="1">
                  <c:v>1667</c:v>
                </c:pt>
                <c:pt idx="2">
                  <c:v>1564</c:v>
                </c:pt>
                <c:pt idx="3">
                  <c:v>1585</c:v>
                </c:pt>
                <c:pt idx="4">
                  <c:v>1513</c:v>
                </c:pt>
                <c:pt idx="5">
                  <c:v>1800</c:v>
                </c:pt>
                <c:pt idx="6">
                  <c:v>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7-46E0-922A-2F93FD6BD932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13.2'!$T$11:$Z$11</c:f>
              <c:numCache>
                <c:formatCode>#,##0</c:formatCode>
                <c:ptCount val="7"/>
                <c:pt idx="0">
                  <c:v>2216</c:v>
                </c:pt>
                <c:pt idx="1">
                  <c:v>2367</c:v>
                </c:pt>
                <c:pt idx="2">
                  <c:v>2173</c:v>
                </c:pt>
                <c:pt idx="3">
                  <c:v>2269</c:v>
                </c:pt>
                <c:pt idx="4">
                  <c:v>2216</c:v>
                </c:pt>
                <c:pt idx="5">
                  <c:v>2639</c:v>
                </c:pt>
                <c:pt idx="6">
                  <c:v>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7-46E0-922A-2F93FD6BD932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13.2'!$T$12:$Z$12</c:f>
              <c:numCache>
                <c:formatCode>#,##0</c:formatCode>
                <c:ptCount val="7"/>
                <c:pt idx="0">
                  <c:v>116</c:v>
                </c:pt>
                <c:pt idx="1">
                  <c:v>123</c:v>
                </c:pt>
                <c:pt idx="2">
                  <c:v>118</c:v>
                </c:pt>
                <c:pt idx="3">
                  <c:v>96</c:v>
                </c:pt>
                <c:pt idx="4">
                  <c:v>84</c:v>
                </c:pt>
                <c:pt idx="5">
                  <c:v>91</c:v>
                </c:pt>
                <c:pt idx="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F7-46E0-922A-2F93FD6BD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13.16'!$T$8:$Z$8</c:f>
              <c:numCache>
                <c:formatCode>#,##0</c:formatCode>
                <c:ptCount val="7"/>
                <c:pt idx="0">
                  <c:v>45473.14</c:v>
                </c:pt>
                <c:pt idx="1">
                  <c:v>42981.43</c:v>
                </c:pt>
                <c:pt idx="2">
                  <c:v>47749.5</c:v>
                </c:pt>
                <c:pt idx="3">
                  <c:v>42846.02</c:v>
                </c:pt>
                <c:pt idx="4">
                  <c:v>49079</c:v>
                </c:pt>
                <c:pt idx="5">
                  <c:v>54277.04</c:v>
                </c:pt>
                <c:pt idx="6">
                  <c:v>39694.080000000002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E-4F51-AC33-17DB812CC6A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E-4F51-AC33-17DB812C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13.17'!$U$4:$Y$4</c:f>
              <c:numCache>
                <c:formatCode>#,##0</c:formatCode>
                <c:ptCount val="5"/>
                <c:pt idx="0">
                  <c:v>605</c:v>
                </c:pt>
                <c:pt idx="1">
                  <c:v>608</c:v>
                </c:pt>
                <c:pt idx="2">
                  <c:v>509</c:v>
                </c:pt>
                <c:pt idx="3">
                  <c:v>563</c:v>
                </c:pt>
                <c:pt idx="4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9-461A-BD38-693D00090D97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13.17'!$U$7:$Y$7</c:f>
              <c:numCache>
                <c:formatCode>#,##0</c:formatCode>
                <c:ptCount val="5"/>
                <c:pt idx="0">
                  <c:v>397</c:v>
                </c:pt>
                <c:pt idx="1">
                  <c:v>407</c:v>
                </c:pt>
                <c:pt idx="2">
                  <c:v>326</c:v>
                </c:pt>
                <c:pt idx="3">
                  <c:v>413</c:v>
                </c:pt>
                <c:pt idx="4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9-461A-BD38-693D00090D97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13.17'!$U$11:$Y$11</c:f>
              <c:numCache>
                <c:formatCode>#,##0</c:formatCode>
                <c:ptCount val="5"/>
                <c:pt idx="0">
                  <c:v>601</c:v>
                </c:pt>
                <c:pt idx="1">
                  <c:v>595</c:v>
                </c:pt>
                <c:pt idx="2">
                  <c:v>498</c:v>
                </c:pt>
                <c:pt idx="3">
                  <c:v>556</c:v>
                </c:pt>
                <c:pt idx="4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79-461A-BD38-693D00090D97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13.17'!$U$12:$Y$12</c:f>
              <c:numCache>
                <c:formatCode>#,##0</c:formatCode>
                <c:ptCount val="5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79-461A-BD38-693D00090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0.28263795423956933</c:v>
                </c:pt>
                <c:pt idx="5">
                  <c:v>0</c:v>
                </c:pt>
                <c:pt idx="6">
                  <c:v>3.4993270524899055E-2</c:v>
                </c:pt>
                <c:pt idx="7">
                  <c:v>8.748317631224764E-2</c:v>
                </c:pt>
                <c:pt idx="8">
                  <c:v>0</c:v>
                </c:pt>
                <c:pt idx="9">
                  <c:v>0</c:v>
                </c:pt>
                <c:pt idx="10">
                  <c:v>4.8452220726783311E-2</c:v>
                </c:pt>
                <c:pt idx="11">
                  <c:v>0</c:v>
                </c:pt>
                <c:pt idx="12">
                  <c:v>0</c:v>
                </c:pt>
                <c:pt idx="13">
                  <c:v>2.1534320323014805E-2</c:v>
                </c:pt>
                <c:pt idx="14">
                  <c:v>0.13055181695827725</c:v>
                </c:pt>
                <c:pt idx="15">
                  <c:v>0.18169582772543741</c:v>
                </c:pt>
                <c:pt idx="16">
                  <c:v>0.11978465679676985</c:v>
                </c:pt>
                <c:pt idx="17">
                  <c:v>5.3835800807537013E-3</c:v>
                </c:pt>
                <c:pt idx="18">
                  <c:v>1.3458950201884253E-2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8-47D5-8D2C-41A9473282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8-47D5-8D2C-41A947328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34</c:v>
                </c:pt>
                <c:pt idx="4">
                  <c:v>37</c:v>
                </c:pt>
                <c:pt idx="5">
                  <c:v>58</c:v>
                </c:pt>
                <c:pt idx="6">
                  <c:v>34</c:v>
                </c:pt>
                <c:pt idx="7">
                  <c:v>31</c:v>
                </c:pt>
                <c:pt idx="8">
                  <c:v>36</c:v>
                </c:pt>
                <c:pt idx="9">
                  <c:v>32</c:v>
                </c:pt>
                <c:pt idx="10">
                  <c:v>22</c:v>
                </c:pt>
                <c:pt idx="11">
                  <c:v>15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2-4CDA-BAEF-D690C86EB54D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23</c:v>
                </c:pt>
                <c:pt idx="4">
                  <c:v>51</c:v>
                </c:pt>
                <c:pt idx="5">
                  <c:v>55</c:v>
                </c:pt>
                <c:pt idx="6">
                  <c:v>59</c:v>
                </c:pt>
                <c:pt idx="7">
                  <c:v>40</c:v>
                </c:pt>
                <c:pt idx="8">
                  <c:v>43</c:v>
                </c:pt>
                <c:pt idx="9">
                  <c:v>36</c:v>
                </c:pt>
                <c:pt idx="10">
                  <c:v>34</c:v>
                </c:pt>
                <c:pt idx="11">
                  <c:v>16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D2-4CDA-BAEF-D690C86EB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13.17'!$Y$83:$Y$90</c:f>
              <c:numCache>
                <c:formatCode>#,##0</c:formatCode>
                <c:ptCount val="8"/>
                <c:pt idx="0">
                  <c:v>16</c:v>
                </c:pt>
                <c:pt idx="1">
                  <c:v>26</c:v>
                </c:pt>
                <c:pt idx="2">
                  <c:v>25</c:v>
                </c:pt>
                <c:pt idx="3">
                  <c:v>84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4-4073-92D6-754D8E313ACA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13.17'!$Y$93:$Y$100</c:f>
              <c:numCache>
                <c:formatCode>#,##0</c:formatCode>
                <c:ptCount val="8"/>
                <c:pt idx="0">
                  <c:v>14</c:v>
                </c:pt>
                <c:pt idx="1">
                  <c:v>49</c:v>
                </c:pt>
                <c:pt idx="2">
                  <c:v>7</c:v>
                </c:pt>
                <c:pt idx="3">
                  <c:v>100</c:v>
                </c:pt>
                <c:pt idx="4">
                  <c:v>34</c:v>
                </c:pt>
                <c:pt idx="5">
                  <c:v>6</c:v>
                </c:pt>
                <c:pt idx="6">
                  <c:v>0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04-4073-92D6-754D8E313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13.17'!$U$8:$Y$8</c:f>
              <c:numCache>
                <c:formatCode>#,##0</c:formatCode>
                <c:ptCount val="5"/>
                <c:pt idx="0">
                  <c:v>23584.21</c:v>
                </c:pt>
                <c:pt idx="1">
                  <c:v>24406.63</c:v>
                </c:pt>
                <c:pt idx="2">
                  <c:v>22954.07</c:v>
                </c:pt>
                <c:pt idx="3">
                  <c:v>33355.46</c:v>
                </c:pt>
                <c:pt idx="4">
                  <c:v>28341.18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B-42D5-956A-A5A073ADED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B-42D5-956A-A5A073AD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13.17'!$T$4:$Z$4</c:f>
              <c:numCache>
                <c:formatCode>#,##0</c:formatCode>
                <c:ptCount val="7"/>
                <c:pt idx="0">
                  <c:v>549</c:v>
                </c:pt>
                <c:pt idx="1">
                  <c:v>605</c:v>
                </c:pt>
                <c:pt idx="2">
                  <c:v>608</c:v>
                </c:pt>
                <c:pt idx="3">
                  <c:v>509</c:v>
                </c:pt>
                <c:pt idx="4">
                  <c:v>563</c:v>
                </c:pt>
                <c:pt idx="5">
                  <c:v>688</c:v>
                </c:pt>
                <c:pt idx="6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6-4347-9697-9D7EAAA968DF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13.17'!$T$7:$Z$7</c:f>
              <c:numCache>
                <c:formatCode>#,##0</c:formatCode>
                <c:ptCount val="7"/>
                <c:pt idx="0">
                  <c:v>395</c:v>
                </c:pt>
                <c:pt idx="1">
                  <c:v>397</c:v>
                </c:pt>
                <c:pt idx="2">
                  <c:v>407</c:v>
                </c:pt>
                <c:pt idx="3">
                  <c:v>326</c:v>
                </c:pt>
                <c:pt idx="4">
                  <c:v>413</c:v>
                </c:pt>
                <c:pt idx="5">
                  <c:v>519</c:v>
                </c:pt>
                <c:pt idx="6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6-4347-9697-9D7EAAA968DF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13.17'!$T$11:$Z$11</c:f>
              <c:numCache>
                <c:formatCode>#,##0</c:formatCode>
                <c:ptCount val="7"/>
                <c:pt idx="0">
                  <c:v>545</c:v>
                </c:pt>
                <c:pt idx="1">
                  <c:v>601</c:v>
                </c:pt>
                <c:pt idx="2">
                  <c:v>595</c:v>
                </c:pt>
                <c:pt idx="3">
                  <c:v>498</c:v>
                </c:pt>
                <c:pt idx="4">
                  <c:v>556</c:v>
                </c:pt>
                <c:pt idx="5">
                  <c:v>680</c:v>
                </c:pt>
                <c:pt idx="6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6-4347-9697-9D7EAAA968DF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13.17'!$T$12:$Z$12</c:f>
              <c:numCache>
                <c:formatCode>#,##0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56-4347-9697-9D7EAAA96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0.28263795423956933</c:v>
                </c:pt>
                <c:pt idx="5">
                  <c:v>0</c:v>
                </c:pt>
                <c:pt idx="6">
                  <c:v>3.4993270524899055E-2</c:v>
                </c:pt>
                <c:pt idx="7">
                  <c:v>8.748317631224764E-2</c:v>
                </c:pt>
                <c:pt idx="8">
                  <c:v>0</c:v>
                </c:pt>
                <c:pt idx="9">
                  <c:v>0</c:v>
                </c:pt>
                <c:pt idx="10">
                  <c:v>4.8452220726783311E-2</c:v>
                </c:pt>
                <c:pt idx="11">
                  <c:v>0</c:v>
                </c:pt>
                <c:pt idx="12">
                  <c:v>0</c:v>
                </c:pt>
                <c:pt idx="13">
                  <c:v>2.1534320323014805E-2</c:v>
                </c:pt>
                <c:pt idx="14">
                  <c:v>0.13055181695827725</c:v>
                </c:pt>
                <c:pt idx="15">
                  <c:v>0.18169582772543741</c:v>
                </c:pt>
                <c:pt idx="16">
                  <c:v>0.11978465679676985</c:v>
                </c:pt>
                <c:pt idx="17">
                  <c:v>5.3835800807537013E-3</c:v>
                </c:pt>
                <c:pt idx="18">
                  <c:v>1.3458950201884253E-2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A-4126-943C-B5EB21F540A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CA-4126-943C-B5EB21F54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39</c:v>
                </c:pt>
                <c:pt idx="4">
                  <c:v>69</c:v>
                </c:pt>
                <c:pt idx="5">
                  <c:v>59</c:v>
                </c:pt>
                <c:pt idx="6">
                  <c:v>43</c:v>
                </c:pt>
                <c:pt idx="7">
                  <c:v>29</c:v>
                </c:pt>
                <c:pt idx="8">
                  <c:v>46</c:v>
                </c:pt>
                <c:pt idx="9">
                  <c:v>33</c:v>
                </c:pt>
                <c:pt idx="10">
                  <c:v>23</c:v>
                </c:pt>
                <c:pt idx="11">
                  <c:v>21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B-4913-BAD1-BA85399A2F05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20</c:v>
                </c:pt>
                <c:pt idx="4">
                  <c:v>53</c:v>
                </c:pt>
                <c:pt idx="5">
                  <c:v>60</c:v>
                </c:pt>
                <c:pt idx="6">
                  <c:v>63</c:v>
                </c:pt>
                <c:pt idx="7">
                  <c:v>39</c:v>
                </c:pt>
                <c:pt idx="8">
                  <c:v>29</c:v>
                </c:pt>
                <c:pt idx="9">
                  <c:v>41</c:v>
                </c:pt>
                <c:pt idx="10">
                  <c:v>34</c:v>
                </c:pt>
                <c:pt idx="11">
                  <c:v>11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B-4913-BAD1-BA85399A2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13.17'!$Z$83:$Z$90</c:f>
              <c:numCache>
                <c:formatCode>#,##0</c:formatCode>
                <c:ptCount val="8"/>
                <c:pt idx="0">
                  <c:v>24</c:v>
                </c:pt>
                <c:pt idx="1">
                  <c:v>30</c:v>
                </c:pt>
                <c:pt idx="2">
                  <c:v>25</c:v>
                </c:pt>
                <c:pt idx="3">
                  <c:v>82</c:v>
                </c:pt>
                <c:pt idx="4">
                  <c:v>10</c:v>
                </c:pt>
                <c:pt idx="5">
                  <c:v>6</c:v>
                </c:pt>
                <c:pt idx="6">
                  <c:v>3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9-4346-8D71-901D4952FBA2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13.17'!$Z$93:$Z$100</c:f>
              <c:numCache>
                <c:formatCode>#,##0</c:formatCode>
                <c:ptCount val="8"/>
                <c:pt idx="0">
                  <c:v>17</c:v>
                </c:pt>
                <c:pt idx="1">
                  <c:v>43</c:v>
                </c:pt>
                <c:pt idx="2">
                  <c:v>5</c:v>
                </c:pt>
                <c:pt idx="3">
                  <c:v>107</c:v>
                </c:pt>
                <c:pt idx="4">
                  <c:v>30</c:v>
                </c:pt>
                <c:pt idx="5">
                  <c:v>13</c:v>
                </c:pt>
                <c:pt idx="6">
                  <c:v>0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9-4346-8D71-901D4952F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6.4975776574522651E-2</c:v>
                </c:pt>
                <c:pt idx="1">
                  <c:v>9.6893701909375896E-3</c:v>
                </c:pt>
                <c:pt idx="2">
                  <c:v>1.6528925619834711E-2</c:v>
                </c:pt>
                <c:pt idx="3">
                  <c:v>5.9846110002849812E-3</c:v>
                </c:pt>
                <c:pt idx="4">
                  <c:v>7.9224850384724987E-2</c:v>
                </c:pt>
                <c:pt idx="5">
                  <c:v>1.8238814477058992E-2</c:v>
                </c:pt>
                <c:pt idx="6">
                  <c:v>8.7489313194642343E-2</c:v>
                </c:pt>
                <c:pt idx="7">
                  <c:v>8.007979481333713E-2</c:v>
                </c:pt>
                <c:pt idx="8">
                  <c:v>1.9948703334283273E-2</c:v>
                </c:pt>
                <c:pt idx="9">
                  <c:v>1.139925904816187E-3</c:v>
                </c:pt>
                <c:pt idx="10">
                  <c:v>5.4146480478768884E-3</c:v>
                </c:pt>
                <c:pt idx="11">
                  <c:v>1.054431461954973E-2</c:v>
                </c:pt>
                <c:pt idx="12">
                  <c:v>1.7953833000854943E-2</c:v>
                </c:pt>
                <c:pt idx="13">
                  <c:v>3.8757480763750358E-2</c:v>
                </c:pt>
                <c:pt idx="14">
                  <c:v>0.12624679395839269</c:v>
                </c:pt>
                <c:pt idx="15">
                  <c:v>0.12168709033912796</c:v>
                </c:pt>
                <c:pt idx="16">
                  <c:v>0.13992590481618694</c:v>
                </c:pt>
                <c:pt idx="17">
                  <c:v>4.8446850954687948E-3</c:v>
                </c:pt>
                <c:pt idx="18">
                  <c:v>4.1322314049586778E-2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2-4B5A-B129-E7247A548E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2-4B5A-B129-E7247A548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13.17'!$T$8:$Z$8</c:f>
              <c:numCache>
                <c:formatCode>#,##0</c:formatCode>
                <c:ptCount val="7"/>
                <c:pt idx="0">
                  <c:v>22290</c:v>
                </c:pt>
                <c:pt idx="1">
                  <c:v>23584.21</c:v>
                </c:pt>
                <c:pt idx="2">
                  <c:v>24406.63</c:v>
                </c:pt>
                <c:pt idx="3">
                  <c:v>22954.07</c:v>
                </c:pt>
                <c:pt idx="4">
                  <c:v>33355.46</c:v>
                </c:pt>
                <c:pt idx="5">
                  <c:v>28341.18</c:v>
                </c:pt>
                <c:pt idx="6">
                  <c:v>30730.91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F-41F5-BBA3-C6A76EE6B2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F-41F5-BBA3-C6A76EE6B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13.2'!$Z$44:$Z$60</c:f>
              <c:numCache>
                <c:formatCode>#,##0</c:formatCode>
                <c:ptCount val="17"/>
                <c:pt idx="0">
                  <c:v>0</c:v>
                </c:pt>
                <c:pt idx="1">
                  <c:v>28</c:v>
                </c:pt>
                <c:pt idx="2">
                  <c:v>100</c:v>
                </c:pt>
                <c:pt idx="3">
                  <c:v>190</c:v>
                </c:pt>
                <c:pt idx="4">
                  <c:v>311</c:v>
                </c:pt>
                <c:pt idx="5">
                  <c:v>284</c:v>
                </c:pt>
                <c:pt idx="6">
                  <c:v>161</c:v>
                </c:pt>
                <c:pt idx="7">
                  <c:v>174</c:v>
                </c:pt>
                <c:pt idx="8">
                  <c:v>190</c:v>
                </c:pt>
                <c:pt idx="9">
                  <c:v>150</c:v>
                </c:pt>
                <c:pt idx="10">
                  <c:v>171</c:v>
                </c:pt>
                <c:pt idx="11">
                  <c:v>102</c:v>
                </c:pt>
                <c:pt idx="12">
                  <c:v>48</c:v>
                </c:pt>
                <c:pt idx="13">
                  <c:v>18</c:v>
                </c:pt>
                <c:pt idx="14">
                  <c:v>16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9-4E6C-B1D0-F61551CE26E4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13.2'!$Z$63:$Z$79</c:f>
              <c:numCache>
                <c:formatCode>#,##0</c:formatCode>
                <c:ptCount val="17"/>
                <c:pt idx="0">
                  <c:v>0</c:v>
                </c:pt>
                <c:pt idx="1">
                  <c:v>29</c:v>
                </c:pt>
                <c:pt idx="2">
                  <c:v>62</c:v>
                </c:pt>
                <c:pt idx="3">
                  <c:v>159</c:v>
                </c:pt>
                <c:pt idx="4">
                  <c:v>240</c:v>
                </c:pt>
                <c:pt idx="5">
                  <c:v>197</c:v>
                </c:pt>
                <c:pt idx="6">
                  <c:v>154</c:v>
                </c:pt>
                <c:pt idx="7">
                  <c:v>126</c:v>
                </c:pt>
                <c:pt idx="8">
                  <c:v>153</c:v>
                </c:pt>
                <c:pt idx="9">
                  <c:v>149</c:v>
                </c:pt>
                <c:pt idx="10">
                  <c:v>121</c:v>
                </c:pt>
                <c:pt idx="11">
                  <c:v>98</c:v>
                </c:pt>
                <c:pt idx="12">
                  <c:v>38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19-4E6C-B1D0-F61551CE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13.2'!$Z$83:$Z$90</c:f>
              <c:numCache>
                <c:formatCode>#,##0</c:formatCode>
                <c:ptCount val="8"/>
                <c:pt idx="0">
                  <c:v>102</c:v>
                </c:pt>
                <c:pt idx="1">
                  <c:v>121</c:v>
                </c:pt>
                <c:pt idx="2">
                  <c:v>164</c:v>
                </c:pt>
                <c:pt idx="3">
                  <c:v>230</c:v>
                </c:pt>
                <c:pt idx="4">
                  <c:v>48</c:v>
                </c:pt>
                <c:pt idx="5">
                  <c:v>41</c:v>
                </c:pt>
                <c:pt idx="6">
                  <c:v>69</c:v>
                </c:pt>
                <c:pt idx="7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A-4679-837E-6E96A1BAD13F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13.2'!$Z$93:$Z$100</c:f>
              <c:numCache>
                <c:formatCode>#,##0</c:formatCode>
                <c:ptCount val="8"/>
                <c:pt idx="0">
                  <c:v>74</c:v>
                </c:pt>
                <c:pt idx="1">
                  <c:v>207</c:v>
                </c:pt>
                <c:pt idx="2">
                  <c:v>19</c:v>
                </c:pt>
                <c:pt idx="3">
                  <c:v>233</c:v>
                </c:pt>
                <c:pt idx="4">
                  <c:v>177</c:v>
                </c:pt>
                <c:pt idx="5">
                  <c:v>39</c:v>
                </c:pt>
                <c:pt idx="6">
                  <c:v>0</c:v>
                </c:pt>
                <c:pt idx="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4A-4679-837E-6E96A1BAD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1.8636039996285176E-2</c:v>
                </c:pt>
                <c:pt idx="1">
                  <c:v>5.3864966102219608E-3</c:v>
                </c:pt>
                <c:pt idx="2">
                  <c:v>1.4549732223013343E-2</c:v>
                </c:pt>
                <c:pt idx="3">
                  <c:v>6.9652973408042594E-3</c:v>
                </c:pt>
                <c:pt idx="4">
                  <c:v>5.6186731882487698E-2</c:v>
                </c:pt>
                <c:pt idx="5">
                  <c:v>1.8326471225582765E-2</c:v>
                </c:pt>
                <c:pt idx="6">
                  <c:v>9.290158808779371E-2</c:v>
                </c:pt>
                <c:pt idx="7">
                  <c:v>8.5874376992848958E-2</c:v>
                </c:pt>
                <c:pt idx="8">
                  <c:v>3.1885583382348391E-2</c:v>
                </c:pt>
                <c:pt idx="9">
                  <c:v>1.501408537906696E-2</c:v>
                </c:pt>
                <c:pt idx="10">
                  <c:v>1.2351793951026221E-2</c:v>
                </c:pt>
                <c:pt idx="11">
                  <c:v>1.4611645977153824E-2</c:v>
                </c:pt>
                <c:pt idx="12">
                  <c:v>4.4887471751849671E-2</c:v>
                </c:pt>
                <c:pt idx="13">
                  <c:v>5.4731758660186362E-2</c:v>
                </c:pt>
                <c:pt idx="14">
                  <c:v>0.12147478562362629</c:v>
                </c:pt>
                <c:pt idx="15">
                  <c:v>8.2654861777543887E-2</c:v>
                </c:pt>
                <c:pt idx="16">
                  <c:v>0.12757329040646379</c:v>
                </c:pt>
                <c:pt idx="17">
                  <c:v>3.5817106770269017E-2</c:v>
                </c:pt>
                <c:pt idx="18">
                  <c:v>6.8693310218865114E-2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6-4BC5-B1AB-0ADE927982E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6-4BC5-B1AB-0ADE92798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13.2'!$T$8:$Z$8</c:f>
              <c:numCache>
                <c:formatCode>#,##0</c:formatCode>
                <c:ptCount val="7"/>
                <c:pt idx="0">
                  <c:v>38211.760000000002</c:v>
                </c:pt>
                <c:pt idx="1">
                  <c:v>40669.769999999997</c:v>
                </c:pt>
                <c:pt idx="2">
                  <c:v>40468</c:v>
                </c:pt>
                <c:pt idx="3">
                  <c:v>40135.74</c:v>
                </c:pt>
                <c:pt idx="4">
                  <c:v>43653.95</c:v>
                </c:pt>
                <c:pt idx="5">
                  <c:v>43862.32</c:v>
                </c:pt>
                <c:pt idx="6">
                  <c:v>41280.660000000003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8-498C-8874-9C98589D2A8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8-498C-8874-9C98589D2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13.3'!$U$4:$Y$4</c:f>
              <c:numCache>
                <c:formatCode>#,##0</c:formatCode>
                <c:ptCount val="5"/>
                <c:pt idx="0">
                  <c:v>14</c:v>
                </c:pt>
                <c:pt idx="1">
                  <c:v>15</c:v>
                </c:pt>
                <c:pt idx="2">
                  <c:v>11</c:v>
                </c:pt>
                <c:pt idx="3">
                  <c:v>17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7-4426-8AC2-521C396FC6E5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13.3'!$U$7:$Y$7</c:f>
              <c:numCache>
                <c:formatCode>#,##0</c:formatCode>
                <c:ptCount val="5"/>
                <c:pt idx="0">
                  <c:v>9</c:v>
                </c:pt>
                <c:pt idx="1">
                  <c:v>12</c:v>
                </c:pt>
                <c:pt idx="2">
                  <c:v>10</c:v>
                </c:pt>
                <c:pt idx="3">
                  <c:v>17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7-4426-8AC2-521C396FC6E5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13.3'!$U$11:$Y$11</c:f>
              <c:numCache>
                <c:formatCode>#,##0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6</c:v>
                </c:pt>
                <c:pt idx="3">
                  <c:v>21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7-4426-8AC2-521C396FC6E5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13.3'!$U$12:$Y$12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97-4426-8AC2-521C396FC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0.27500000000000002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0.27500000000000002</c:v>
                </c:pt>
                <c:pt idx="15">
                  <c:v>0.17499999999999999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8-4A0F-A996-3800683D47A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8-4A0F-A996-3800683D4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4-499A-9EE7-1A65D71F851D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E4-499A-9EE7-1A65D71F8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13.3'!$Y$83:$Y$90</c:f>
              <c:numCache>
                <c:formatCode>#,##0</c:formatCode>
                <c:ptCount val="8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F-4926-982D-A417AD3B5367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13.3'!$Y$93:$Y$100</c:f>
              <c:numCache>
                <c:formatCode>#,##0</c:formatCode>
                <c:ptCount val="8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F-4926-982D-A417AD3B5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13.3'!$U$8:$Y$8</c:f>
              <c:numCache>
                <c:formatCode>#,##0</c:formatCode>
                <c:ptCount val="5"/>
                <c:pt idx="0">
                  <c:v>22033</c:v>
                </c:pt>
                <c:pt idx="1">
                  <c:v>13464.92</c:v>
                </c:pt>
                <c:pt idx="2">
                  <c:v>13500</c:v>
                </c:pt>
                <c:pt idx="3">
                  <c:v>17774.490000000002</c:v>
                </c:pt>
                <c:pt idx="4">
                  <c:v>7635.97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E-4632-A7B5-B9EFD475A6E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E-4632-A7B5-B9EFD475A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13.3'!$T$4:$Z$4</c:f>
              <c:numCache>
                <c:formatCode>#,##0</c:formatCode>
                <c:ptCount val="7"/>
                <c:pt idx="0">
                  <c:v>9</c:v>
                </c:pt>
                <c:pt idx="1">
                  <c:v>14</c:v>
                </c:pt>
                <c:pt idx="2">
                  <c:v>15</c:v>
                </c:pt>
                <c:pt idx="3">
                  <c:v>11</c:v>
                </c:pt>
                <c:pt idx="4">
                  <c:v>17</c:v>
                </c:pt>
                <c:pt idx="5">
                  <c:v>29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C-4847-968D-FC1FE95A6253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13.3'!$T$7:$Z$7</c:f>
              <c:numCache>
                <c:formatCode>#,##0</c:formatCode>
                <c:ptCount val="7"/>
                <c:pt idx="0">
                  <c:v>8</c:v>
                </c:pt>
                <c:pt idx="1">
                  <c:v>9</c:v>
                </c:pt>
                <c:pt idx="2">
                  <c:v>12</c:v>
                </c:pt>
                <c:pt idx="3">
                  <c:v>10</c:v>
                </c:pt>
                <c:pt idx="4">
                  <c:v>17</c:v>
                </c:pt>
                <c:pt idx="5">
                  <c:v>19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C-4847-968D-FC1FE95A6253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13.3'!$T$11:$Z$11</c:f>
              <c:numCache>
                <c:formatCode>#,##0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6</c:v>
                </c:pt>
                <c:pt idx="4">
                  <c:v>21</c:v>
                </c:pt>
                <c:pt idx="5">
                  <c:v>29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C-4847-968D-FC1FE95A6253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13.3'!$T$12:$Z$12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BC-4847-968D-FC1FE95A6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0.27500000000000002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0.27500000000000002</c:v>
                </c:pt>
                <c:pt idx="15">
                  <c:v>0.17499999999999999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9-426E-B9A8-A555156CF41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9-426E-B9A8-A555156CF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6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6-45BF-9B08-1D1A5F549C83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6-45BF-9B08-1D1A5F549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13.3'!$Z$83:$Z$90</c:f>
              <c:numCache>
                <c:formatCode>#,##0</c:formatCode>
                <c:ptCount val="8"/>
                <c:pt idx="0">
                  <c:v>4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3-4740-8B81-CBAAAFAFB6E9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13.3'!$Z$93:$Z$100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3-4740-8B81-CBAAAFAFB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13.1'!$Y$44:$Y$60</c:f>
              <c:numCache>
                <c:formatCode>#,##0</c:formatCode>
                <c:ptCount val="17"/>
                <c:pt idx="0">
                  <c:v>34</c:v>
                </c:pt>
                <c:pt idx="1">
                  <c:v>270</c:v>
                </c:pt>
                <c:pt idx="2">
                  <c:v>740</c:v>
                </c:pt>
                <c:pt idx="3">
                  <c:v>1207</c:v>
                </c:pt>
                <c:pt idx="4">
                  <c:v>2065</c:v>
                </c:pt>
                <c:pt idx="5">
                  <c:v>1779</c:v>
                </c:pt>
                <c:pt idx="6">
                  <c:v>1304</c:v>
                </c:pt>
                <c:pt idx="7">
                  <c:v>1162</c:v>
                </c:pt>
                <c:pt idx="8">
                  <c:v>1102</c:v>
                </c:pt>
                <c:pt idx="9">
                  <c:v>1011</c:v>
                </c:pt>
                <c:pt idx="10">
                  <c:v>917</c:v>
                </c:pt>
                <c:pt idx="11">
                  <c:v>732</c:v>
                </c:pt>
                <c:pt idx="12">
                  <c:v>316</c:v>
                </c:pt>
                <c:pt idx="13">
                  <c:v>103</c:v>
                </c:pt>
                <c:pt idx="14">
                  <c:v>38</c:v>
                </c:pt>
                <c:pt idx="15">
                  <c:v>10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B-468F-957F-CB9961E48ED8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13.1'!$Y$63:$Y$79</c:f>
              <c:numCache>
                <c:formatCode>#,##0</c:formatCode>
                <c:ptCount val="17"/>
                <c:pt idx="0">
                  <c:v>21</c:v>
                </c:pt>
                <c:pt idx="1">
                  <c:v>271</c:v>
                </c:pt>
                <c:pt idx="2">
                  <c:v>698</c:v>
                </c:pt>
                <c:pt idx="3">
                  <c:v>1264</c:v>
                </c:pt>
                <c:pt idx="4">
                  <c:v>2299</c:v>
                </c:pt>
                <c:pt idx="5">
                  <c:v>1900</c:v>
                </c:pt>
                <c:pt idx="6">
                  <c:v>1341</c:v>
                </c:pt>
                <c:pt idx="7">
                  <c:v>1112</c:v>
                </c:pt>
                <c:pt idx="8">
                  <c:v>1280</c:v>
                </c:pt>
                <c:pt idx="9">
                  <c:v>1164</c:v>
                </c:pt>
                <c:pt idx="10">
                  <c:v>986</c:v>
                </c:pt>
                <c:pt idx="11">
                  <c:v>735</c:v>
                </c:pt>
                <c:pt idx="12">
                  <c:v>289</c:v>
                </c:pt>
                <c:pt idx="13">
                  <c:v>86</c:v>
                </c:pt>
                <c:pt idx="14">
                  <c:v>28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B-468F-957F-CB9961E48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13.3'!$T$8:$Z$8</c:f>
              <c:numCache>
                <c:formatCode>#,##0</c:formatCode>
                <c:ptCount val="7"/>
                <c:pt idx="0">
                  <c:v>29520.95</c:v>
                </c:pt>
                <c:pt idx="1">
                  <c:v>22033</c:v>
                </c:pt>
                <c:pt idx="2">
                  <c:v>13464.92</c:v>
                </c:pt>
                <c:pt idx="3">
                  <c:v>13500</c:v>
                </c:pt>
                <c:pt idx="4">
                  <c:v>17774.490000000002</c:v>
                </c:pt>
                <c:pt idx="5">
                  <c:v>7635.97</c:v>
                </c:pt>
                <c:pt idx="6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6-406A-8C72-7CF40E96B9B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6-406A-8C72-7CF40E96B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13.4'!$U$4:$Y$4</c:f>
              <c:numCache>
                <c:formatCode>#,##0</c:formatCode>
                <c:ptCount val="5"/>
                <c:pt idx="0">
                  <c:v>290</c:v>
                </c:pt>
                <c:pt idx="1">
                  <c:v>242</c:v>
                </c:pt>
                <c:pt idx="2">
                  <c:v>236</c:v>
                </c:pt>
                <c:pt idx="3">
                  <c:v>414</c:v>
                </c:pt>
                <c:pt idx="4">
                  <c:v>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8-4ED5-A46B-3071FCAF24AC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13.4'!$U$7:$Y$7</c:f>
              <c:numCache>
                <c:formatCode>#,##0</c:formatCode>
                <c:ptCount val="5"/>
                <c:pt idx="0">
                  <c:v>217</c:v>
                </c:pt>
                <c:pt idx="1">
                  <c:v>168</c:v>
                </c:pt>
                <c:pt idx="2">
                  <c:v>172</c:v>
                </c:pt>
                <c:pt idx="3">
                  <c:v>271</c:v>
                </c:pt>
                <c:pt idx="4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8-4ED5-A46B-3071FCAF24AC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13.4'!$U$11:$Y$11</c:f>
              <c:numCache>
                <c:formatCode>#,##0</c:formatCode>
                <c:ptCount val="5"/>
                <c:pt idx="0">
                  <c:v>284</c:v>
                </c:pt>
                <c:pt idx="1">
                  <c:v>241</c:v>
                </c:pt>
                <c:pt idx="2">
                  <c:v>232</c:v>
                </c:pt>
                <c:pt idx="3">
                  <c:v>406</c:v>
                </c:pt>
                <c:pt idx="4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8-4ED5-A46B-3071FCAF24AC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13.4'!$U$12:$Y$12</c:f>
              <c:numCache>
                <c:formatCode>#,##0</c:formatCode>
                <c:ptCount val="5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16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28-4ED5-A46B-3071FCAF2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2.6229508196721311E-2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1.8032786885245903E-2</c:v>
                </c:pt>
                <c:pt idx="5">
                  <c:v>0</c:v>
                </c:pt>
                <c:pt idx="6">
                  <c:v>0.12131147540983607</c:v>
                </c:pt>
                <c:pt idx="7">
                  <c:v>2.2950819672131147E-2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4.9180327868852463E-3</c:v>
                </c:pt>
                <c:pt idx="12">
                  <c:v>6.7213114754098358E-2</c:v>
                </c:pt>
                <c:pt idx="13">
                  <c:v>4.0983606557377046E-2</c:v>
                </c:pt>
                <c:pt idx="14">
                  <c:v>0.22950819672131148</c:v>
                </c:pt>
                <c:pt idx="15">
                  <c:v>0.12295081967213115</c:v>
                </c:pt>
                <c:pt idx="16">
                  <c:v>0.12950819672131147</c:v>
                </c:pt>
                <c:pt idx="17">
                  <c:v>0</c:v>
                </c:pt>
                <c:pt idx="18">
                  <c:v>9.6721311475409841E-2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0-4926-8C89-87ADA0DC8E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0-4926-8C89-87ADA0DC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13.4'!$Y$44:$Y$60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15</c:v>
                </c:pt>
                <c:pt idx="3">
                  <c:v>45</c:v>
                </c:pt>
                <c:pt idx="4">
                  <c:v>39</c:v>
                </c:pt>
                <c:pt idx="5">
                  <c:v>46</c:v>
                </c:pt>
                <c:pt idx="6">
                  <c:v>25</c:v>
                </c:pt>
                <c:pt idx="7">
                  <c:v>50</c:v>
                </c:pt>
                <c:pt idx="8">
                  <c:v>24</c:v>
                </c:pt>
                <c:pt idx="9">
                  <c:v>22</c:v>
                </c:pt>
                <c:pt idx="10">
                  <c:v>22</c:v>
                </c:pt>
                <c:pt idx="11">
                  <c:v>12</c:v>
                </c:pt>
                <c:pt idx="12">
                  <c:v>15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8-4DFD-9109-A44890B55A94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13.4'!$Y$63:$Y$79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36</c:v>
                </c:pt>
                <c:pt idx="4">
                  <c:v>44</c:v>
                </c:pt>
                <c:pt idx="5">
                  <c:v>53</c:v>
                </c:pt>
                <c:pt idx="6">
                  <c:v>35</c:v>
                </c:pt>
                <c:pt idx="7">
                  <c:v>32</c:v>
                </c:pt>
                <c:pt idx="8">
                  <c:v>34</c:v>
                </c:pt>
                <c:pt idx="9">
                  <c:v>27</c:v>
                </c:pt>
                <c:pt idx="10">
                  <c:v>20</c:v>
                </c:pt>
                <c:pt idx="11">
                  <c:v>15</c:v>
                </c:pt>
                <c:pt idx="12">
                  <c:v>10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8-4DFD-9109-A44890B55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13.4'!$Y$83:$Y$90</c:f>
              <c:numCache>
                <c:formatCode>#,##0</c:formatCode>
                <c:ptCount val="8"/>
                <c:pt idx="0">
                  <c:v>15</c:v>
                </c:pt>
                <c:pt idx="1">
                  <c:v>22</c:v>
                </c:pt>
                <c:pt idx="2">
                  <c:v>12</c:v>
                </c:pt>
                <c:pt idx="3">
                  <c:v>40</c:v>
                </c:pt>
                <c:pt idx="4">
                  <c:v>5</c:v>
                </c:pt>
                <c:pt idx="5">
                  <c:v>11</c:v>
                </c:pt>
                <c:pt idx="6">
                  <c:v>3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E-4CFE-A6CC-88C2BF4274C7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13.4'!$Y$93:$Y$100</c:f>
              <c:numCache>
                <c:formatCode>#,##0</c:formatCode>
                <c:ptCount val="8"/>
                <c:pt idx="0">
                  <c:v>16</c:v>
                </c:pt>
                <c:pt idx="1">
                  <c:v>52</c:v>
                </c:pt>
                <c:pt idx="2">
                  <c:v>0</c:v>
                </c:pt>
                <c:pt idx="3">
                  <c:v>43</c:v>
                </c:pt>
                <c:pt idx="4">
                  <c:v>18</c:v>
                </c:pt>
                <c:pt idx="5">
                  <c:v>7</c:v>
                </c:pt>
                <c:pt idx="6">
                  <c:v>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3E-4CFE-A6CC-88C2BF427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13.4'!$U$8:$Y$8</c:f>
              <c:numCache>
                <c:formatCode>#,##0</c:formatCode>
                <c:ptCount val="5"/>
                <c:pt idx="0">
                  <c:v>25538.62</c:v>
                </c:pt>
                <c:pt idx="1">
                  <c:v>23996.45</c:v>
                </c:pt>
                <c:pt idx="2">
                  <c:v>19419.52</c:v>
                </c:pt>
                <c:pt idx="3">
                  <c:v>32255</c:v>
                </c:pt>
                <c:pt idx="4">
                  <c:v>26949.759999999998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1-4181-B422-F1694A27DBE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1-4181-B422-F1694A27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13.4'!$T$4:$Z$4</c:f>
              <c:numCache>
                <c:formatCode>#,##0</c:formatCode>
                <c:ptCount val="7"/>
                <c:pt idx="0">
                  <c:v>314</c:v>
                </c:pt>
                <c:pt idx="1">
                  <c:v>290</c:v>
                </c:pt>
                <c:pt idx="2">
                  <c:v>242</c:v>
                </c:pt>
                <c:pt idx="3">
                  <c:v>236</c:v>
                </c:pt>
                <c:pt idx="4">
                  <c:v>414</c:v>
                </c:pt>
                <c:pt idx="5">
                  <c:v>647</c:v>
                </c:pt>
                <c:pt idx="6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1-49E1-98E9-F8A030E52507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13.4'!$T$7:$Z$7</c:f>
              <c:numCache>
                <c:formatCode>#,##0</c:formatCode>
                <c:ptCount val="7"/>
                <c:pt idx="0">
                  <c:v>223</c:v>
                </c:pt>
                <c:pt idx="1">
                  <c:v>217</c:v>
                </c:pt>
                <c:pt idx="2">
                  <c:v>168</c:v>
                </c:pt>
                <c:pt idx="3">
                  <c:v>172</c:v>
                </c:pt>
                <c:pt idx="4">
                  <c:v>271</c:v>
                </c:pt>
                <c:pt idx="5">
                  <c:v>406</c:v>
                </c:pt>
                <c:pt idx="6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1-49E1-98E9-F8A030E52507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13.4'!$T$11:$Z$11</c:f>
              <c:numCache>
                <c:formatCode>#,##0</c:formatCode>
                <c:ptCount val="7"/>
                <c:pt idx="0">
                  <c:v>308</c:v>
                </c:pt>
                <c:pt idx="1">
                  <c:v>284</c:v>
                </c:pt>
                <c:pt idx="2">
                  <c:v>241</c:v>
                </c:pt>
                <c:pt idx="3">
                  <c:v>232</c:v>
                </c:pt>
                <c:pt idx="4">
                  <c:v>406</c:v>
                </c:pt>
                <c:pt idx="5">
                  <c:v>629</c:v>
                </c:pt>
                <c:pt idx="6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B1-49E1-98E9-F8A030E52507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13.4'!$T$12:$Z$12</c:f>
              <c:numCache>
                <c:formatCode>#,##0</c:formatCode>
                <c:ptCount val="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16</c:v>
                </c:pt>
                <c:pt idx="5">
                  <c:v>18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B1-49E1-98E9-F8A030E52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2.6229508196721311E-2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1.8032786885245903E-2</c:v>
                </c:pt>
                <c:pt idx="5">
                  <c:v>0</c:v>
                </c:pt>
                <c:pt idx="6">
                  <c:v>0.12131147540983607</c:v>
                </c:pt>
                <c:pt idx="7">
                  <c:v>2.2950819672131147E-2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4.9180327868852463E-3</c:v>
                </c:pt>
                <c:pt idx="12">
                  <c:v>6.7213114754098358E-2</c:v>
                </c:pt>
                <c:pt idx="13">
                  <c:v>4.0983606557377046E-2</c:v>
                </c:pt>
                <c:pt idx="14">
                  <c:v>0.22950819672131148</c:v>
                </c:pt>
                <c:pt idx="15">
                  <c:v>0.12295081967213115</c:v>
                </c:pt>
                <c:pt idx="16">
                  <c:v>0.12950819672131147</c:v>
                </c:pt>
                <c:pt idx="17">
                  <c:v>0</c:v>
                </c:pt>
                <c:pt idx="18">
                  <c:v>9.6721311475409841E-2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B-4F9A-BF93-5F819030D89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B-4F9A-BF93-5F819030D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28</c:v>
                </c:pt>
                <c:pt idx="4">
                  <c:v>41</c:v>
                </c:pt>
                <c:pt idx="5">
                  <c:v>35</c:v>
                </c:pt>
                <c:pt idx="6">
                  <c:v>31</c:v>
                </c:pt>
                <c:pt idx="7">
                  <c:v>31</c:v>
                </c:pt>
                <c:pt idx="8">
                  <c:v>22</c:v>
                </c:pt>
                <c:pt idx="9">
                  <c:v>34</c:v>
                </c:pt>
                <c:pt idx="10">
                  <c:v>27</c:v>
                </c:pt>
                <c:pt idx="11">
                  <c:v>10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9-420C-A39E-E4FE2B4E8516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13.4'!$Z$63:$Z$79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29</c:v>
                </c:pt>
                <c:pt idx="4">
                  <c:v>53</c:v>
                </c:pt>
                <c:pt idx="5">
                  <c:v>36</c:v>
                </c:pt>
                <c:pt idx="6">
                  <c:v>39</c:v>
                </c:pt>
                <c:pt idx="7">
                  <c:v>22</c:v>
                </c:pt>
                <c:pt idx="8">
                  <c:v>36</c:v>
                </c:pt>
                <c:pt idx="9">
                  <c:v>32</c:v>
                </c:pt>
                <c:pt idx="10">
                  <c:v>28</c:v>
                </c:pt>
                <c:pt idx="11">
                  <c:v>20</c:v>
                </c:pt>
                <c:pt idx="12">
                  <c:v>9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9-420C-A39E-E4FE2B4E8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13.4'!$Z$83:$Z$90</c:f>
              <c:numCache>
                <c:formatCode>#,##0</c:formatCode>
                <c:ptCount val="8"/>
                <c:pt idx="0">
                  <c:v>16</c:v>
                </c:pt>
                <c:pt idx="1">
                  <c:v>25</c:v>
                </c:pt>
                <c:pt idx="2">
                  <c:v>8</c:v>
                </c:pt>
                <c:pt idx="3">
                  <c:v>46</c:v>
                </c:pt>
                <c:pt idx="4">
                  <c:v>7</c:v>
                </c:pt>
                <c:pt idx="5">
                  <c:v>6</c:v>
                </c:pt>
                <c:pt idx="6">
                  <c:v>9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0-491D-9B67-10F8542A9FA8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13.4'!$Z$93:$Z$100</c:f>
              <c:numCache>
                <c:formatCode>#,##0</c:formatCode>
                <c:ptCount val="8"/>
                <c:pt idx="0">
                  <c:v>15</c:v>
                </c:pt>
                <c:pt idx="1">
                  <c:v>53</c:v>
                </c:pt>
                <c:pt idx="2">
                  <c:v>0</c:v>
                </c:pt>
                <c:pt idx="3">
                  <c:v>60</c:v>
                </c:pt>
                <c:pt idx="4">
                  <c:v>22</c:v>
                </c:pt>
                <c:pt idx="5">
                  <c:v>10</c:v>
                </c:pt>
                <c:pt idx="6">
                  <c:v>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A0-491D-9B67-10F8542A9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13.1'!$Y$83:$Y$90</c:f>
              <c:numCache>
                <c:formatCode>#,##0</c:formatCode>
                <c:ptCount val="8"/>
                <c:pt idx="0">
                  <c:v>807</c:v>
                </c:pt>
                <c:pt idx="1">
                  <c:v>1064</c:v>
                </c:pt>
                <c:pt idx="2">
                  <c:v>1561</c:v>
                </c:pt>
                <c:pt idx="3">
                  <c:v>1232</c:v>
                </c:pt>
                <c:pt idx="4">
                  <c:v>409</c:v>
                </c:pt>
                <c:pt idx="5">
                  <c:v>348</c:v>
                </c:pt>
                <c:pt idx="6">
                  <c:v>540</c:v>
                </c:pt>
                <c:pt idx="7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4-4E34-AD39-76CE7678373A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13.1'!$Y$93:$Y$100</c:f>
              <c:numCache>
                <c:formatCode>#,##0</c:formatCode>
                <c:ptCount val="8"/>
                <c:pt idx="0">
                  <c:v>752</c:v>
                </c:pt>
                <c:pt idx="1">
                  <c:v>2067</c:v>
                </c:pt>
                <c:pt idx="2">
                  <c:v>225</c:v>
                </c:pt>
                <c:pt idx="3">
                  <c:v>1411</c:v>
                </c:pt>
                <c:pt idx="4">
                  <c:v>1561</c:v>
                </c:pt>
                <c:pt idx="5">
                  <c:v>590</c:v>
                </c:pt>
                <c:pt idx="6">
                  <c:v>49</c:v>
                </c:pt>
                <c:pt idx="7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4-4E34-AD39-76CE76783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13.4'!$T$8:$Z$8</c:f>
              <c:numCache>
                <c:formatCode>#,##0</c:formatCode>
                <c:ptCount val="7"/>
                <c:pt idx="0">
                  <c:v>19029.900000000001</c:v>
                </c:pt>
                <c:pt idx="1">
                  <c:v>25538.62</c:v>
                </c:pt>
                <c:pt idx="2">
                  <c:v>23996.45</c:v>
                </c:pt>
                <c:pt idx="3">
                  <c:v>19419.52</c:v>
                </c:pt>
                <c:pt idx="4">
                  <c:v>32255</c:v>
                </c:pt>
                <c:pt idx="5">
                  <c:v>26949.759999999998</c:v>
                </c:pt>
                <c:pt idx="6">
                  <c:v>27953.15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5-4B17-93DD-7230830D79D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5-4B17-93DD-7230830D7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13.5'!$U$4:$Y$4</c:f>
              <c:numCache>
                <c:formatCode>#,##0</c:formatCode>
                <c:ptCount val="5"/>
                <c:pt idx="0">
                  <c:v>698</c:v>
                </c:pt>
                <c:pt idx="1">
                  <c:v>791</c:v>
                </c:pt>
                <c:pt idx="2">
                  <c:v>714</c:v>
                </c:pt>
                <c:pt idx="3">
                  <c:v>711</c:v>
                </c:pt>
                <c:pt idx="4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3-459C-9AD7-325F40B233F6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13.5'!$U$7:$Y$7</c:f>
              <c:numCache>
                <c:formatCode>#,##0</c:formatCode>
                <c:ptCount val="5"/>
                <c:pt idx="0">
                  <c:v>459</c:v>
                </c:pt>
                <c:pt idx="1">
                  <c:v>497</c:v>
                </c:pt>
                <c:pt idx="2">
                  <c:v>481</c:v>
                </c:pt>
                <c:pt idx="3">
                  <c:v>462</c:v>
                </c:pt>
                <c:pt idx="4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3-459C-9AD7-325F40B233F6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13.5'!$U$11:$Y$11</c:f>
              <c:numCache>
                <c:formatCode>#,##0</c:formatCode>
                <c:ptCount val="5"/>
                <c:pt idx="0">
                  <c:v>607</c:v>
                </c:pt>
                <c:pt idx="1">
                  <c:v>695</c:v>
                </c:pt>
                <c:pt idx="2">
                  <c:v>630</c:v>
                </c:pt>
                <c:pt idx="3">
                  <c:v>635</c:v>
                </c:pt>
                <c:pt idx="4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3-459C-9AD7-325F40B233F6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13.5'!$U$12:$Y$12</c:f>
              <c:numCache>
                <c:formatCode>#,##0</c:formatCode>
                <c:ptCount val="5"/>
                <c:pt idx="0">
                  <c:v>97</c:v>
                </c:pt>
                <c:pt idx="1">
                  <c:v>94</c:v>
                </c:pt>
                <c:pt idx="2">
                  <c:v>83</c:v>
                </c:pt>
                <c:pt idx="3">
                  <c:v>79</c:v>
                </c:pt>
                <c:pt idx="4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A3-459C-9AD7-325F40B23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0.11701081612586037</c:v>
                </c:pt>
                <c:pt idx="1">
                  <c:v>2.7531956735496559E-2</c:v>
                </c:pt>
                <c:pt idx="2">
                  <c:v>1.6715830875122909E-2</c:v>
                </c:pt>
                <c:pt idx="3">
                  <c:v>9.8328416912487715E-4</c:v>
                </c:pt>
                <c:pt idx="4">
                  <c:v>8.8495575221238937E-2</c:v>
                </c:pt>
                <c:pt idx="5">
                  <c:v>2.8515240904621434E-2</c:v>
                </c:pt>
                <c:pt idx="6">
                  <c:v>4.71976401179941E-2</c:v>
                </c:pt>
                <c:pt idx="7">
                  <c:v>4.3264503441494594E-2</c:v>
                </c:pt>
                <c:pt idx="8">
                  <c:v>4.2281219272369712E-2</c:v>
                </c:pt>
                <c:pt idx="9">
                  <c:v>0</c:v>
                </c:pt>
                <c:pt idx="10">
                  <c:v>3.5398230088495575E-2</c:v>
                </c:pt>
                <c:pt idx="11">
                  <c:v>2.7531956735496559E-2</c:v>
                </c:pt>
                <c:pt idx="12">
                  <c:v>3.9331366764995081E-2</c:v>
                </c:pt>
                <c:pt idx="13">
                  <c:v>7.6696165191740412E-2</c:v>
                </c:pt>
                <c:pt idx="14">
                  <c:v>7.4729596853490662E-2</c:v>
                </c:pt>
                <c:pt idx="15">
                  <c:v>0.14749262536873156</c:v>
                </c:pt>
                <c:pt idx="16">
                  <c:v>3.8348082595870206E-2</c:v>
                </c:pt>
                <c:pt idx="17">
                  <c:v>1.4749262536873156E-2</c:v>
                </c:pt>
                <c:pt idx="18">
                  <c:v>4.3264503441494594E-2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2-4F35-82F9-A45FC08DB0C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2-4F35-82F9-A45FC08DB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13.5'!$Y$44:$Y$60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26</c:v>
                </c:pt>
                <c:pt idx="3">
                  <c:v>29</c:v>
                </c:pt>
                <c:pt idx="4">
                  <c:v>50</c:v>
                </c:pt>
                <c:pt idx="5">
                  <c:v>28</c:v>
                </c:pt>
                <c:pt idx="6">
                  <c:v>32</c:v>
                </c:pt>
                <c:pt idx="7">
                  <c:v>27</c:v>
                </c:pt>
                <c:pt idx="8">
                  <c:v>50</c:v>
                </c:pt>
                <c:pt idx="9">
                  <c:v>57</c:v>
                </c:pt>
                <c:pt idx="10">
                  <c:v>37</c:v>
                </c:pt>
                <c:pt idx="11">
                  <c:v>35</c:v>
                </c:pt>
                <c:pt idx="12">
                  <c:v>23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AE3-A609-CE8B51C05C05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18</c:v>
                </c:pt>
                <c:pt idx="3">
                  <c:v>13</c:v>
                </c:pt>
                <c:pt idx="4">
                  <c:v>44</c:v>
                </c:pt>
                <c:pt idx="5">
                  <c:v>23</c:v>
                </c:pt>
                <c:pt idx="6">
                  <c:v>31</c:v>
                </c:pt>
                <c:pt idx="7">
                  <c:v>13</c:v>
                </c:pt>
                <c:pt idx="8">
                  <c:v>40</c:v>
                </c:pt>
                <c:pt idx="9">
                  <c:v>31</c:v>
                </c:pt>
                <c:pt idx="10">
                  <c:v>37</c:v>
                </c:pt>
                <c:pt idx="11">
                  <c:v>29</c:v>
                </c:pt>
                <c:pt idx="12">
                  <c:v>15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3-4AE3-A609-CE8B51C05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13.5'!$Y$83:$Y$90</c:f>
              <c:numCache>
                <c:formatCode>#,##0</c:formatCode>
                <c:ptCount val="8"/>
                <c:pt idx="0">
                  <c:v>23</c:v>
                </c:pt>
                <c:pt idx="1">
                  <c:v>23</c:v>
                </c:pt>
                <c:pt idx="2">
                  <c:v>44</c:v>
                </c:pt>
                <c:pt idx="3">
                  <c:v>16</c:v>
                </c:pt>
                <c:pt idx="4">
                  <c:v>3</c:v>
                </c:pt>
                <c:pt idx="5">
                  <c:v>3</c:v>
                </c:pt>
                <c:pt idx="6">
                  <c:v>45</c:v>
                </c:pt>
                <c:pt idx="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4-4ECC-91D8-B2450723EBE8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13.5'!$Y$93:$Y$100</c:f>
              <c:numCache>
                <c:formatCode>#,##0</c:formatCode>
                <c:ptCount val="8"/>
                <c:pt idx="0">
                  <c:v>15</c:v>
                </c:pt>
                <c:pt idx="1">
                  <c:v>37</c:v>
                </c:pt>
                <c:pt idx="2">
                  <c:v>6</c:v>
                </c:pt>
                <c:pt idx="3">
                  <c:v>32</c:v>
                </c:pt>
                <c:pt idx="4">
                  <c:v>42</c:v>
                </c:pt>
                <c:pt idx="5">
                  <c:v>13</c:v>
                </c:pt>
                <c:pt idx="6">
                  <c:v>6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4-4ECC-91D8-B2450723E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13.5'!$U$8:$Y$8</c:f>
              <c:numCache>
                <c:formatCode>#,##0</c:formatCode>
                <c:ptCount val="5"/>
                <c:pt idx="0">
                  <c:v>42681.07</c:v>
                </c:pt>
                <c:pt idx="1">
                  <c:v>41254.589999999997</c:v>
                </c:pt>
                <c:pt idx="2">
                  <c:v>42779</c:v>
                </c:pt>
                <c:pt idx="3">
                  <c:v>43007.5</c:v>
                </c:pt>
                <c:pt idx="4">
                  <c:v>45746.67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5-4FDF-B540-885D046409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5-4FDF-B540-885D0464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13.5'!$T$4:$Z$4</c:f>
              <c:numCache>
                <c:formatCode>#,##0</c:formatCode>
                <c:ptCount val="7"/>
                <c:pt idx="0">
                  <c:v>632</c:v>
                </c:pt>
                <c:pt idx="1">
                  <c:v>698</c:v>
                </c:pt>
                <c:pt idx="2">
                  <c:v>791</c:v>
                </c:pt>
                <c:pt idx="3">
                  <c:v>714</c:v>
                </c:pt>
                <c:pt idx="4">
                  <c:v>711</c:v>
                </c:pt>
                <c:pt idx="5">
                  <c:v>711</c:v>
                </c:pt>
                <c:pt idx="6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F-4D37-A2FD-913CD85D6AE9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13.5'!$T$7:$Z$7</c:f>
              <c:numCache>
                <c:formatCode>#,##0</c:formatCode>
                <c:ptCount val="7"/>
                <c:pt idx="0">
                  <c:v>436</c:v>
                </c:pt>
                <c:pt idx="1">
                  <c:v>459</c:v>
                </c:pt>
                <c:pt idx="2">
                  <c:v>497</c:v>
                </c:pt>
                <c:pt idx="3">
                  <c:v>481</c:v>
                </c:pt>
                <c:pt idx="4">
                  <c:v>462</c:v>
                </c:pt>
                <c:pt idx="5">
                  <c:v>475</c:v>
                </c:pt>
                <c:pt idx="6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F-4D37-A2FD-913CD85D6AE9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13.5'!$T$11:$Z$11</c:f>
              <c:numCache>
                <c:formatCode>#,##0</c:formatCode>
                <c:ptCount val="7"/>
                <c:pt idx="0">
                  <c:v>543</c:v>
                </c:pt>
                <c:pt idx="1">
                  <c:v>607</c:v>
                </c:pt>
                <c:pt idx="2">
                  <c:v>695</c:v>
                </c:pt>
                <c:pt idx="3">
                  <c:v>630</c:v>
                </c:pt>
                <c:pt idx="4">
                  <c:v>635</c:v>
                </c:pt>
                <c:pt idx="5">
                  <c:v>648</c:v>
                </c:pt>
                <c:pt idx="6">
                  <c:v>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8F-4D37-A2FD-913CD85D6AE9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13.5'!$T$12:$Z$12</c:f>
              <c:numCache>
                <c:formatCode>#,##0</c:formatCode>
                <c:ptCount val="7"/>
                <c:pt idx="0">
                  <c:v>95</c:v>
                </c:pt>
                <c:pt idx="1">
                  <c:v>97</c:v>
                </c:pt>
                <c:pt idx="2">
                  <c:v>94</c:v>
                </c:pt>
                <c:pt idx="3">
                  <c:v>83</c:v>
                </c:pt>
                <c:pt idx="4">
                  <c:v>79</c:v>
                </c:pt>
                <c:pt idx="5">
                  <c:v>63</c:v>
                </c:pt>
                <c:pt idx="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F-4D37-A2FD-913CD85D6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0.11701081612586037</c:v>
                </c:pt>
                <c:pt idx="1">
                  <c:v>2.7531956735496559E-2</c:v>
                </c:pt>
                <c:pt idx="2">
                  <c:v>1.6715830875122909E-2</c:v>
                </c:pt>
                <c:pt idx="3">
                  <c:v>9.8328416912487715E-4</c:v>
                </c:pt>
                <c:pt idx="4">
                  <c:v>8.8495575221238937E-2</c:v>
                </c:pt>
                <c:pt idx="5">
                  <c:v>2.8515240904621434E-2</c:v>
                </c:pt>
                <c:pt idx="6">
                  <c:v>4.71976401179941E-2</c:v>
                </c:pt>
                <c:pt idx="7">
                  <c:v>4.3264503441494594E-2</c:v>
                </c:pt>
                <c:pt idx="8">
                  <c:v>4.2281219272369712E-2</c:v>
                </c:pt>
                <c:pt idx="9">
                  <c:v>0</c:v>
                </c:pt>
                <c:pt idx="10">
                  <c:v>3.5398230088495575E-2</c:v>
                </c:pt>
                <c:pt idx="11">
                  <c:v>2.7531956735496559E-2</c:v>
                </c:pt>
                <c:pt idx="12">
                  <c:v>3.9331366764995081E-2</c:v>
                </c:pt>
                <c:pt idx="13">
                  <c:v>7.6696165191740412E-2</c:v>
                </c:pt>
                <c:pt idx="14">
                  <c:v>7.4729596853490662E-2</c:v>
                </c:pt>
                <c:pt idx="15">
                  <c:v>0.14749262536873156</c:v>
                </c:pt>
                <c:pt idx="16">
                  <c:v>3.8348082595870206E-2</c:v>
                </c:pt>
                <c:pt idx="17">
                  <c:v>1.4749262536873156E-2</c:v>
                </c:pt>
                <c:pt idx="18">
                  <c:v>4.3264503441494594E-2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2-46C8-B222-D6DF0575D9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2-46C8-B222-D6DF0575D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13.5'!$Z$44:$Z$60</c:f>
              <c:numCache>
                <c:formatCode>#,##0</c:formatCode>
                <c:ptCount val="17"/>
                <c:pt idx="0">
                  <c:v>0</c:v>
                </c:pt>
                <c:pt idx="1">
                  <c:v>13</c:v>
                </c:pt>
                <c:pt idx="2">
                  <c:v>40</c:v>
                </c:pt>
                <c:pt idx="3">
                  <c:v>35</c:v>
                </c:pt>
                <c:pt idx="4">
                  <c:v>66</c:v>
                </c:pt>
                <c:pt idx="5">
                  <c:v>46</c:v>
                </c:pt>
                <c:pt idx="6">
                  <c:v>44</c:v>
                </c:pt>
                <c:pt idx="7">
                  <c:v>36</c:v>
                </c:pt>
                <c:pt idx="8">
                  <c:v>71</c:v>
                </c:pt>
                <c:pt idx="9">
                  <c:v>70</c:v>
                </c:pt>
                <c:pt idx="10">
                  <c:v>61</c:v>
                </c:pt>
                <c:pt idx="11">
                  <c:v>56</c:v>
                </c:pt>
                <c:pt idx="12">
                  <c:v>41</c:v>
                </c:pt>
                <c:pt idx="13">
                  <c:v>15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C-40E6-97BB-1FFC54DD109C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13.5'!$Z$63:$Z$79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13</c:v>
                </c:pt>
                <c:pt idx="3">
                  <c:v>48</c:v>
                </c:pt>
                <c:pt idx="4">
                  <c:v>43</c:v>
                </c:pt>
                <c:pt idx="5">
                  <c:v>27</c:v>
                </c:pt>
                <c:pt idx="6">
                  <c:v>23</c:v>
                </c:pt>
                <c:pt idx="7">
                  <c:v>23</c:v>
                </c:pt>
                <c:pt idx="8">
                  <c:v>70</c:v>
                </c:pt>
                <c:pt idx="9">
                  <c:v>53</c:v>
                </c:pt>
                <c:pt idx="10">
                  <c:v>47</c:v>
                </c:pt>
                <c:pt idx="11">
                  <c:v>35</c:v>
                </c:pt>
                <c:pt idx="12">
                  <c:v>16</c:v>
                </c:pt>
                <c:pt idx="13">
                  <c:v>12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C-40E6-97BB-1FFC54DD1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13.5'!$Z$83:$Z$90</c:f>
              <c:numCache>
                <c:formatCode>#,##0</c:formatCode>
                <c:ptCount val="8"/>
                <c:pt idx="0">
                  <c:v>43</c:v>
                </c:pt>
                <c:pt idx="1">
                  <c:v>27</c:v>
                </c:pt>
                <c:pt idx="2">
                  <c:v>62</c:v>
                </c:pt>
                <c:pt idx="3">
                  <c:v>21</c:v>
                </c:pt>
                <c:pt idx="4">
                  <c:v>3</c:v>
                </c:pt>
                <c:pt idx="5">
                  <c:v>8</c:v>
                </c:pt>
                <c:pt idx="6">
                  <c:v>71</c:v>
                </c:pt>
                <c:pt idx="7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E-4628-B4C6-94E278B1A508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13.5'!$Z$93:$Z$100</c:f>
              <c:numCache>
                <c:formatCode>#,##0</c:formatCode>
                <c:ptCount val="8"/>
                <c:pt idx="0">
                  <c:v>19</c:v>
                </c:pt>
                <c:pt idx="1">
                  <c:v>47</c:v>
                </c:pt>
                <c:pt idx="2">
                  <c:v>9</c:v>
                </c:pt>
                <c:pt idx="3">
                  <c:v>41</c:v>
                </c:pt>
                <c:pt idx="4">
                  <c:v>57</c:v>
                </c:pt>
                <c:pt idx="5">
                  <c:v>18</c:v>
                </c:pt>
                <c:pt idx="6">
                  <c:v>5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E-4628-B4C6-94E278B1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13.1'!$U$8:$Y$8</c:f>
              <c:numCache>
                <c:formatCode>#,##0</c:formatCode>
                <c:ptCount val="5"/>
                <c:pt idx="0">
                  <c:v>43712.5</c:v>
                </c:pt>
                <c:pt idx="1">
                  <c:v>43546.97</c:v>
                </c:pt>
                <c:pt idx="2">
                  <c:v>44797.32</c:v>
                </c:pt>
                <c:pt idx="3">
                  <c:v>47256</c:v>
                </c:pt>
                <c:pt idx="4">
                  <c:v>46871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2-4B16-A198-DD13893DAA2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2-4B16-A198-DD13893D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13.5'!$T$8:$Z$8</c:f>
              <c:numCache>
                <c:formatCode>#,##0</c:formatCode>
                <c:ptCount val="7"/>
                <c:pt idx="0">
                  <c:v>44159</c:v>
                </c:pt>
                <c:pt idx="1">
                  <c:v>42681.07</c:v>
                </c:pt>
                <c:pt idx="2">
                  <c:v>41254.589999999997</c:v>
                </c:pt>
                <c:pt idx="3">
                  <c:v>42779</c:v>
                </c:pt>
                <c:pt idx="4">
                  <c:v>43007.5</c:v>
                </c:pt>
                <c:pt idx="5">
                  <c:v>45746.67</c:v>
                </c:pt>
                <c:pt idx="6">
                  <c:v>45951.48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1-4CCA-8F73-1730D89BC5E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1-4CCA-8F73-1730D89BC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13.6'!$U$4:$Y$4</c:f>
              <c:numCache>
                <c:formatCode>#,##0</c:formatCode>
                <c:ptCount val="5"/>
                <c:pt idx="0">
                  <c:v>90066</c:v>
                </c:pt>
                <c:pt idx="1">
                  <c:v>90339</c:v>
                </c:pt>
                <c:pt idx="2">
                  <c:v>89870</c:v>
                </c:pt>
                <c:pt idx="3">
                  <c:v>85735</c:v>
                </c:pt>
                <c:pt idx="4">
                  <c:v>84967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B-43B7-AB01-DC84D564A1EC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13.6'!$U$7:$Y$7</c:f>
              <c:numCache>
                <c:formatCode>#,##0</c:formatCode>
                <c:ptCount val="5"/>
                <c:pt idx="0">
                  <c:v>54947</c:v>
                </c:pt>
                <c:pt idx="1">
                  <c:v>56546</c:v>
                </c:pt>
                <c:pt idx="2">
                  <c:v>56318</c:v>
                </c:pt>
                <c:pt idx="3">
                  <c:v>55328</c:v>
                </c:pt>
                <c:pt idx="4">
                  <c:v>55091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B-43B7-AB01-DC84D564A1EC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13.6'!$U$11:$Y$11</c:f>
              <c:numCache>
                <c:formatCode>#,##0</c:formatCode>
                <c:ptCount val="5"/>
                <c:pt idx="0">
                  <c:v>83785</c:v>
                </c:pt>
                <c:pt idx="1">
                  <c:v>84256</c:v>
                </c:pt>
                <c:pt idx="2">
                  <c:v>84045</c:v>
                </c:pt>
                <c:pt idx="3">
                  <c:v>80166</c:v>
                </c:pt>
                <c:pt idx="4">
                  <c:v>79465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B-43B7-AB01-DC84D564A1EC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13.6'!$U$12:$Y$12</c:f>
              <c:numCache>
                <c:formatCode>#,##0</c:formatCode>
                <c:ptCount val="5"/>
                <c:pt idx="0">
                  <c:v>6279</c:v>
                </c:pt>
                <c:pt idx="1">
                  <c:v>6085</c:v>
                </c:pt>
                <c:pt idx="2">
                  <c:v>5828</c:v>
                </c:pt>
                <c:pt idx="3">
                  <c:v>5568</c:v>
                </c:pt>
                <c:pt idx="4">
                  <c:v>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B-43B7-AB01-DC84D564A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1.9518417755099736E-2</c:v>
                </c:pt>
                <c:pt idx="1">
                  <c:v>9.6971202149396616E-3</c:v>
                </c:pt>
                <c:pt idx="2">
                  <c:v>2.691261302958807E-2</c:v>
                </c:pt>
                <c:pt idx="3">
                  <c:v>9.2907216960364854E-3</c:v>
                </c:pt>
                <c:pt idx="4">
                  <c:v>9.0830068974859735E-2</c:v>
                </c:pt>
                <c:pt idx="5">
                  <c:v>2.1268189155932853E-2</c:v>
                </c:pt>
                <c:pt idx="6">
                  <c:v>7.5748168384453002E-2</c:v>
                </c:pt>
                <c:pt idx="7">
                  <c:v>0.1047379293995462</c:v>
                </c:pt>
                <c:pt idx="8">
                  <c:v>3.3381122788796951E-2</c:v>
                </c:pt>
                <c:pt idx="9">
                  <c:v>7.7215718591603357E-3</c:v>
                </c:pt>
                <c:pt idx="10">
                  <c:v>1.8513710305589109E-2</c:v>
                </c:pt>
                <c:pt idx="11">
                  <c:v>1.9179752322680425E-2</c:v>
                </c:pt>
                <c:pt idx="12">
                  <c:v>6.1456487136357991E-2</c:v>
                </c:pt>
                <c:pt idx="13">
                  <c:v>8.7386970411930054E-2</c:v>
                </c:pt>
                <c:pt idx="14">
                  <c:v>0.106803788537304</c:v>
                </c:pt>
                <c:pt idx="15">
                  <c:v>8.7736924692096679E-2</c:v>
                </c:pt>
                <c:pt idx="16">
                  <c:v>7.8344603366334392E-2</c:v>
                </c:pt>
                <c:pt idx="17">
                  <c:v>4.0989806170484179E-2</c:v>
                </c:pt>
                <c:pt idx="18">
                  <c:v>3.2353837643791697E-2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D-444F-9CAC-A0AF5DC812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D-444F-9CAC-A0AF5DC8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13.6'!$Y$44:$Y$60</c:f>
              <c:numCache>
                <c:formatCode>#,##0</c:formatCode>
                <c:ptCount val="17"/>
                <c:pt idx="0">
                  <c:v>61</c:v>
                </c:pt>
                <c:pt idx="1">
                  <c:v>651</c:v>
                </c:pt>
                <c:pt idx="2">
                  <c:v>2129</c:v>
                </c:pt>
                <c:pt idx="3">
                  <c:v>4452</c:v>
                </c:pt>
                <c:pt idx="4">
                  <c:v>7785</c:v>
                </c:pt>
                <c:pt idx="5">
                  <c:v>6904</c:v>
                </c:pt>
                <c:pt idx="6">
                  <c:v>5051</c:v>
                </c:pt>
                <c:pt idx="7">
                  <c:v>4293</c:v>
                </c:pt>
                <c:pt idx="8">
                  <c:v>3779</c:v>
                </c:pt>
                <c:pt idx="9">
                  <c:v>3363</c:v>
                </c:pt>
                <c:pt idx="10">
                  <c:v>2924</c:v>
                </c:pt>
                <c:pt idx="11">
                  <c:v>2013</c:v>
                </c:pt>
                <c:pt idx="12">
                  <c:v>1047</c:v>
                </c:pt>
                <c:pt idx="13">
                  <c:v>421</c:v>
                </c:pt>
                <c:pt idx="14">
                  <c:v>95</c:v>
                </c:pt>
                <c:pt idx="15">
                  <c:v>32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9-4C24-81FA-E7AD28F1CA7D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13.6'!$Y$63:$Y$79</c:f>
              <c:numCache>
                <c:formatCode>#,##0</c:formatCode>
                <c:ptCount val="17"/>
                <c:pt idx="0">
                  <c:v>71</c:v>
                </c:pt>
                <c:pt idx="1">
                  <c:v>774</c:v>
                </c:pt>
                <c:pt idx="2">
                  <c:v>2007</c:v>
                </c:pt>
                <c:pt idx="3">
                  <c:v>4424</c:v>
                </c:pt>
                <c:pt idx="4">
                  <c:v>7379</c:v>
                </c:pt>
                <c:pt idx="5">
                  <c:v>5825</c:v>
                </c:pt>
                <c:pt idx="6">
                  <c:v>4233</c:v>
                </c:pt>
                <c:pt idx="7">
                  <c:v>3491</c:v>
                </c:pt>
                <c:pt idx="8">
                  <c:v>3399</c:v>
                </c:pt>
                <c:pt idx="9">
                  <c:v>3080</c:v>
                </c:pt>
                <c:pt idx="10">
                  <c:v>2495</c:v>
                </c:pt>
                <c:pt idx="11">
                  <c:v>1633</c:v>
                </c:pt>
                <c:pt idx="12">
                  <c:v>777</c:v>
                </c:pt>
                <c:pt idx="13">
                  <c:v>271</c:v>
                </c:pt>
                <c:pt idx="14">
                  <c:v>59</c:v>
                </c:pt>
                <c:pt idx="15">
                  <c:v>15</c:v>
                </c:pt>
                <c:pt idx="1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9-4C24-81FA-E7AD28F1C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13.6'!$Y$83:$Y$90</c:f>
              <c:numCache>
                <c:formatCode>#,##0</c:formatCode>
                <c:ptCount val="8"/>
                <c:pt idx="0">
                  <c:v>3659</c:v>
                </c:pt>
                <c:pt idx="1">
                  <c:v>4360</c:v>
                </c:pt>
                <c:pt idx="2">
                  <c:v>5515</c:v>
                </c:pt>
                <c:pt idx="3">
                  <c:v>2881</c:v>
                </c:pt>
                <c:pt idx="4">
                  <c:v>1555</c:v>
                </c:pt>
                <c:pt idx="5">
                  <c:v>1129</c:v>
                </c:pt>
                <c:pt idx="6">
                  <c:v>1909</c:v>
                </c:pt>
                <c:pt idx="7">
                  <c:v>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8-4A77-BF35-9AF435BFE534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13.6'!$Y$93:$Y$100</c:f>
              <c:numCache>
                <c:formatCode>#,##0</c:formatCode>
                <c:ptCount val="8"/>
                <c:pt idx="0">
                  <c:v>2581</c:v>
                </c:pt>
                <c:pt idx="1">
                  <c:v>5766</c:v>
                </c:pt>
                <c:pt idx="2">
                  <c:v>827</c:v>
                </c:pt>
                <c:pt idx="3">
                  <c:v>3728</c:v>
                </c:pt>
                <c:pt idx="4">
                  <c:v>4947</c:v>
                </c:pt>
                <c:pt idx="5">
                  <c:v>1854</c:v>
                </c:pt>
                <c:pt idx="6">
                  <c:v>184</c:v>
                </c:pt>
                <c:pt idx="7">
                  <c:v>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78-4A77-BF35-9AF435BFE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13.6'!$U$8:$Y$8</c:f>
              <c:numCache>
                <c:formatCode>#,##0</c:formatCode>
                <c:ptCount val="5"/>
                <c:pt idx="0">
                  <c:v>45382.84</c:v>
                </c:pt>
                <c:pt idx="1">
                  <c:v>46241</c:v>
                </c:pt>
                <c:pt idx="2">
                  <c:v>47470.9</c:v>
                </c:pt>
                <c:pt idx="3">
                  <c:v>49339</c:v>
                </c:pt>
                <c:pt idx="4">
                  <c:v>49309.4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1-40CF-B6DB-B559FC29673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1-40CF-B6DB-B559FC296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13.6'!$T$4:$Z$4</c:f>
              <c:numCache>
                <c:formatCode>#,##0</c:formatCode>
                <c:ptCount val="7"/>
                <c:pt idx="0">
                  <c:v>84265</c:v>
                </c:pt>
                <c:pt idx="1">
                  <c:v>90066</c:v>
                </c:pt>
                <c:pt idx="2">
                  <c:v>90339</c:v>
                </c:pt>
                <c:pt idx="3">
                  <c:v>89870</c:v>
                </c:pt>
                <c:pt idx="4">
                  <c:v>85735</c:v>
                </c:pt>
                <c:pt idx="5">
                  <c:v>84967</c:v>
                </c:pt>
                <c:pt idx="6">
                  <c:v>88583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1-4545-AAC9-48CF53D416F7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13.6'!$T$7:$Z$7</c:f>
              <c:numCache>
                <c:formatCode>#,##0</c:formatCode>
                <c:ptCount val="7"/>
                <c:pt idx="0">
                  <c:v>52819</c:v>
                </c:pt>
                <c:pt idx="1">
                  <c:v>54947</c:v>
                </c:pt>
                <c:pt idx="2">
                  <c:v>56546</c:v>
                </c:pt>
                <c:pt idx="3">
                  <c:v>56318</c:v>
                </c:pt>
                <c:pt idx="4">
                  <c:v>55328</c:v>
                </c:pt>
                <c:pt idx="5">
                  <c:v>55091</c:v>
                </c:pt>
                <c:pt idx="6">
                  <c:v>57940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1-4545-AAC9-48CF53D416F7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13.6'!$T$11:$Z$11</c:f>
              <c:numCache>
                <c:formatCode>#,##0</c:formatCode>
                <c:ptCount val="7"/>
                <c:pt idx="0">
                  <c:v>77818</c:v>
                </c:pt>
                <c:pt idx="1">
                  <c:v>83785</c:v>
                </c:pt>
                <c:pt idx="2">
                  <c:v>84256</c:v>
                </c:pt>
                <c:pt idx="3">
                  <c:v>84045</c:v>
                </c:pt>
                <c:pt idx="4">
                  <c:v>80166</c:v>
                </c:pt>
                <c:pt idx="5">
                  <c:v>79465</c:v>
                </c:pt>
                <c:pt idx="6">
                  <c:v>82957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C1-4545-AAC9-48CF53D416F7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13.6'!$T$12:$Z$12</c:f>
              <c:numCache>
                <c:formatCode>#,##0</c:formatCode>
                <c:ptCount val="7"/>
                <c:pt idx="0">
                  <c:v>6447</c:v>
                </c:pt>
                <c:pt idx="1">
                  <c:v>6279</c:v>
                </c:pt>
                <c:pt idx="2">
                  <c:v>6085</c:v>
                </c:pt>
                <c:pt idx="3">
                  <c:v>5828</c:v>
                </c:pt>
                <c:pt idx="4">
                  <c:v>5568</c:v>
                </c:pt>
                <c:pt idx="5">
                  <c:v>5502</c:v>
                </c:pt>
                <c:pt idx="6">
                  <c:v>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C1-4545-AAC9-48CF53D41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1.9518417755099736E-2</c:v>
                </c:pt>
                <c:pt idx="1">
                  <c:v>9.6971202149396616E-3</c:v>
                </c:pt>
                <c:pt idx="2">
                  <c:v>2.691261302958807E-2</c:v>
                </c:pt>
                <c:pt idx="3">
                  <c:v>9.2907216960364854E-3</c:v>
                </c:pt>
                <c:pt idx="4">
                  <c:v>9.0830068974859735E-2</c:v>
                </c:pt>
                <c:pt idx="5">
                  <c:v>2.1268189155932853E-2</c:v>
                </c:pt>
                <c:pt idx="6">
                  <c:v>7.5748168384453002E-2</c:v>
                </c:pt>
                <c:pt idx="7">
                  <c:v>0.1047379293995462</c:v>
                </c:pt>
                <c:pt idx="8">
                  <c:v>3.3381122788796951E-2</c:v>
                </c:pt>
                <c:pt idx="9">
                  <c:v>7.7215718591603357E-3</c:v>
                </c:pt>
                <c:pt idx="10">
                  <c:v>1.8513710305589109E-2</c:v>
                </c:pt>
                <c:pt idx="11">
                  <c:v>1.9179752322680425E-2</c:v>
                </c:pt>
                <c:pt idx="12">
                  <c:v>6.1456487136357991E-2</c:v>
                </c:pt>
                <c:pt idx="13">
                  <c:v>8.7386970411930054E-2</c:v>
                </c:pt>
                <c:pt idx="14">
                  <c:v>0.106803788537304</c:v>
                </c:pt>
                <c:pt idx="15">
                  <c:v>8.7736924692096679E-2</c:v>
                </c:pt>
                <c:pt idx="16">
                  <c:v>7.8344603366334392E-2</c:v>
                </c:pt>
                <c:pt idx="17">
                  <c:v>4.0989806170484179E-2</c:v>
                </c:pt>
                <c:pt idx="18">
                  <c:v>3.2353837643791697E-2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3-4F25-BCD5-D9F769692A3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3-4F25-BCD5-D9F769692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13.6'!$Z$44:$Z$60</c:f>
              <c:numCache>
                <c:formatCode>#,##0</c:formatCode>
                <c:ptCount val="17"/>
                <c:pt idx="0">
                  <c:v>65</c:v>
                </c:pt>
                <c:pt idx="1">
                  <c:v>670</c:v>
                </c:pt>
                <c:pt idx="2">
                  <c:v>2228</c:v>
                </c:pt>
                <c:pt idx="3">
                  <c:v>4559</c:v>
                </c:pt>
                <c:pt idx="4">
                  <c:v>7922</c:v>
                </c:pt>
                <c:pt idx="5">
                  <c:v>7013</c:v>
                </c:pt>
                <c:pt idx="6">
                  <c:v>5376</c:v>
                </c:pt>
                <c:pt idx="7">
                  <c:v>4410</c:v>
                </c:pt>
                <c:pt idx="8">
                  <c:v>4158</c:v>
                </c:pt>
                <c:pt idx="9">
                  <c:v>3444</c:v>
                </c:pt>
                <c:pt idx="10">
                  <c:v>3090</c:v>
                </c:pt>
                <c:pt idx="11">
                  <c:v>2100</c:v>
                </c:pt>
                <c:pt idx="12">
                  <c:v>1159</c:v>
                </c:pt>
                <c:pt idx="13">
                  <c:v>479</c:v>
                </c:pt>
                <c:pt idx="14">
                  <c:v>120</c:v>
                </c:pt>
                <c:pt idx="15">
                  <c:v>35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5-474C-A467-DCB3D578AC01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13.6'!$Z$63:$Z$79</c:f>
              <c:numCache>
                <c:formatCode>#,##0</c:formatCode>
                <c:ptCount val="17"/>
                <c:pt idx="0">
                  <c:v>79</c:v>
                </c:pt>
                <c:pt idx="1">
                  <c:v>843</c:v>
                </c:pt>
                <c:pt idx="2">
                  <c:v>2191</c:v>
                </c:pt>
                <c:pt idx="3">
                  <c:v>4364</c:v>
                </c:pt>
                <c:pt idx="4">
                  <c:v>7303</c:v>
                </c:pt>
                <c:pt idx="5">
                  <c:v>6148</c:v>
                </c:pt>
                <c:pt idx="6">
                  <c:v>4435</c:v>
                </c:pt>
                <c:pt idx="7">
                  <c:v>3966</c:v>
                </c:pt>
                <c:pt idx="8">
                  <c:v>3588</c:v>
                </c:pt>
                <c:pt idx="9">
                  <c:v>3008</c:v>
                </c:pt>
                <c:pt idx="10">
                  <c:v>2678</c:v>
                </c:pt>
                <c:pt idx="11">
                  <c:v>1713</c:v>
                </c:pt>
                <c:pt idx="12">
                  <c:v>837</c:v>
                </c:pt>
                <c:pt idx="13">
                  <c:v>333</c:v>
                </c:pt>
                <c:pt idx="14">
                  <c:v>57</c:v>
                </c:pt>
                <c:pt idx="15">
                  <c:v>19</c:v>
                </c:pt>
                <c:pt idx="1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5-474C-A467-DCB3D578A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13.6'!$Z$83:$Z$90</c:f>
              <c:numCache>
                <c:formatCode>#,##0</c:formatCode>
                <c:ptCount val="8"/>
                <c:pt idx="0">
                  <c:v>3868</c:v>
                </c:pt>
                <c:pt idx="1">
                  <c:v>4627</c:v>
                </c:pt>
                <c:pt idx="2">
                  <c:v>5466</c:v>
                </c:pt>
                <c:pt idx="3">
                  <c:v>3279</c:v>
                </c:pt>
                <c:pt idx="4">
                  <c:v>1682</c:v>
                </c:pt>
                <c:pt idx="5">
                  <c:v>1206</c:v>
                </c:pt>
                <c:pt idx="6">
                  <c:v>1920</c:v>
                </c:pt>
                <c:pt idx="7">
                  <c:v>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2-4961-8EBD-4BE362073722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13.6'!$Z$93:$Z$100</c:f>
              <c:numCache>
                <c:formatCode>#,##0</c:formatCode>
                <c:ptCount val="8"/>
                <c:pt idx="0">
                  <c:v>2753</c:v>
                </c:pt>
                <c:pt idx="1">
                  <c:v>6132</c:v>
                </c:pt>
                <c:pt idx="2">
                  <c:v>846</c:v>
                </c:pt>
                <c:pt idx="3">
                  <c:v>4217</c:v>
                </c:pt>
                <c:pt idx="4">
                  <c:v>5015</c:v>
                </c:pt>
                <c:pt idx="5">
                  <c:v>1976</c:v>
                </c:pt>
                <c:pt idx="6">
                  <c:v>213</c:v>
                </c:pt>
                <c:pt idx="7">
                  <c:v>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2-4961-8EBD-4BE362073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13.1'!$T$4:$Z$4</c:f>
              <c:numCache>
                <c:formatCode>#,##0</c:formatCode>
                <c:ptCount val="7"/>
                <c:pt idx="0">
                  <c:v>24778</c:v>
                </c:pt>
                <c:pt idx="1">
                  <c:v>25862</c:v>
                </c:pt>
                <c:pt idx="2">
                  <c:v>24343</c:v>
                </c:pt>
                <c:pt idx="3">
                  <c:v>25017</c:v>
                </c:pt>
                <c:pt idx="4">
                  <c:v>24879</c:v>
                </c:pt>
                <c:pt idx="5">
                  <c:v>26290</c:v>
                </c:pt>
                <c:pt idx="6">
                  <c:v>32303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C-4117-BC56-9B6135AEE984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13.1'!$T$7:$Z$7</c:f>
              <c:numCache>
                <c:formatCode>#,##0</c:formatCode>
                <c:ptCount val="7"/>
                <c:pt idx="0">
                  <c:v>15699</c:v>
                </c:pt>
                <c:pt idx="1">
                  <c:v>15725</c:v>
                </c:pt>
                <c:pt idx="2">
                  <c:v>15784</c:v>
                </c:pt>
                <c:pt idx="3">
                  <c:v>15819</c:v>
                </c:pt>
                <c:pt idx="4">
                  <c:v>15828</c:v>
                </c:pt>
                <c:pt idx="5">
                  <c:v>16545</c:v>
                </c:pt>
                <c:pt idx="6">
                  <c:v>20927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C-4117-BC56-9B6135AEE984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13.1'!$T$11:$Z$11</c:f>
              <c:numCache>
                <c:formatCode>#,##0</c:formatCode>
                <c:ptCount val="7"/>
                <c:pt idx="0">
                  <c:v>23160</c:v>
                </c:pt>
                <c:pt idx="1">
                  <c:v>24373</c:v>
                </c:pt>
                <c:pt idx="2">
                  <c:v>22908</c:v>
                </c:pt>
                <c:pt idx="3">
                  <c:v>23600</c:v>
                </c:pt>
                <c:pt idx="4">
                  <c:v>23512</c:v>
                </c:pt>
                <c:pt idx="5">
                  <c:v>24842</c:v>
                </c:pt>
                <c:pt idx="6">
                  <c:v>30572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C-4117-BC56-9B6135AEE984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13.1'!$T$12:$Z$12</c:f>
              <c:numCache>
                <c:formatCode>#,##0</c:formatCode>
                <c:ptCount val="7"/>
                <c:pt idx="0">
                  <c:v>1615</c:v>
                </c:pt>
                <c:pt idx="1">
                  <c:v>1490</c:v>
                </c:pt>
                <c:pt idx="2">
                  <c:v>1434</c:v>
                </c:pt>
                <c:pt idx="3">
                  <c:v>1415</c:v>
                </c:pt>
                <c:pt idx="4">
                  <c:v>1365</c:v>
                </c:pt>
                <c:pt idx="5">
                  <c:v>1448</c:v>
                </c:pt>
                <c:pt idx="6">
                  <c:v>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EC-4117-BC56-9B6135AEE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13.6'!$T$8:$Z$8</c:f>
              <c:numCache>
                <c:formatCode>#,##0</c:formatCode>
                <c:ptCount val="7"/>
                <c:pt idx="0">
                  <c:v>42757.66</c:v>
                </c:pt>
                <c:pt idx="1">
                  <c:v>45382.84</c:v>
                </c:pt>
                <c:pt idx="2">
                  <c:v>46241</c:v>
                </c:pt>
                <c:pt idx="3">
                  <c:v>47470.9</c:v>
                </c:pt>
                <c:pt idx="4">
                  <c:v>49339</c:v>
                </c:pt>
                <c:pt idx="5">
                  <c:v>49309.4</c:v>
                </c:pt>
                <c:pt idx="6">
                  <c:v>49280.23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3-4F6F-B624-9D46AC6DBF1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3-4F6F-B624-9D46AC6D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13.7'!$U$4:$Y$4</c:f>
              <c:numCache>
                <c:formatCode>#,##0</c:formatCode>
                <c:ptCount val="5"/>
                <c:pt idx="0">
                  <c:v>867</c:v>
                </c:pt>
                <c:pt idx="1">
                  <c:v>928</c:v>
                </c:pt>
                <c:pt idx="2">
                  <c:v>1018</c:v>
                </c:pt>
                <c:pt idx="3">
                  <c:v>913</c:v>
                </c:pt>
                <c:pt idx="4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F-4A9B-96DB-F9BA97049707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13.7'!$U$7:$Y$7</c:f>
              <c:numCache>
                <c:formatCode>#,##0</c:formatCode>
                <c:ptCount val="5"/>
                <c:pt idx="0">
                  <c:v>619</c:v>
                </c:pt>
                <c:pt idx="1">
                  <c:v>697</c:v>
                </c:pt>
                <c:pt idx="2">
                  <c:v>762</c:v>
                </c:pt>
                <c:pt idx="3">
                  <c:v>705</c:v>
                </c:pt>
                <c:pt idx="4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F-4A9B-96DB-F9BA97049707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13.7'!$U$11:$Y$11</c:f>
              <c:numCache>
                <c:formatCode>#,##0</c:formatCode>
                <c:ptCount val="5"/>
                <c:pt idx="0">
                  <c:v>855</c:v>
                </c:pt>
                <c:pt idx="1">
                  <c:v>917</c:v>
                </c:pt>
                <c:pt idx="2">
                  <c:v>1004</c:v>
                </c:pt>
                <c:pt idx="3">
                  <c:v>904</c:v>
                </c:pt>
                <c:pt idx="4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F-4A9B-96DB-F9BA97049707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13.7'!$U$12:$Y$12</c:f>
              <c:numCache>
                <c:formatCode>#,##0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19</c:v>
                </c:pt>
                <c:pt idx="3">
                  <c:v>6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6F-4A9B-96DB-F9BA97049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0</c:v>
                </c:pt>
                <c:pt idx="1">
                  <c:v>3.1380753138075312E-2</c:v>
                </c:pt>
                <c:pt idx="2">
                  <c:v>8.368200836820083E-3</c:v>
                </c:pt>
                <c:pt idx="3">
                  <c:v>2.0920502092050207E-3</c:v>
                </c:pt>
                <c:pt idx="4">
                  <c:v>5.1255230125523014E-2</c:v>
                </c:pt>
                <c:pt idx="5">
                  <c:v>0</c:v>
                </c:pt>
                <c:pt idx="6">
                  <c:v>0.14016736401673641</c:v>
                </c:pt>
                <c:pt idx="7">
                  <c:v>2.1966527196652718E-2</c:v>
                </c:pt>
                <c:pt idx="8">
                  <c:v>4.4979079497907949E-2</c:v>
                </c:pt>
                <c:pt idx="9">
                  <c:v>0</c:v>
                </c:pt>
                <c:pt idx="10">
                  <c:v>1.2552301255230125E-2</c:v>
                </c:pt>
                <c:pt idx="11">
                  <c:v>0</c:v>
                </c:pt>
                <c:pt idx="12">
                  <c:v>1.1506276150627616E-2</c:v>
                </c:pt>
                <c:pt idx="13">
                  <c:v>8.1589958158995821E-2</c:v>
                </c:pt>
                <c:pt idx="14">
                  <c:v>0.11820083682008369</c:v>
                </c:pt>
                <c:pt idx="15">
                  <c:v>0.15899581589958159</c:v>
                </c:pt>
                <c:pt idx="16">
                  <c:v>0.12133891213389121</c:v>
                </c:pt>
                <c:pt idx="17">
                  <c:v>8.368200836820083E-3</c:v>
                </c:pt>
                <c:pt idx="18">
                  <c:v>0.11820083682008369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A-46C9-929E-DBD58119595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A-46C9-929E-DBD581195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40</c:v>
                </c:pt>
                <c:pt idx="4">
                  <c:v>53</c:v>
                </c:pt>
                <c:pt idx="5">
                  <c:v>70</c:v>
                </c:pt>
                <c:pt idx="6">
                  <c:v>80</c:v>
                </c:pt>
                <c:pt idx="7">
                  <c:v>54</c:v>
                </c:pt>
                <c:pt idx="8">
                  <c:v>53</c:v>
                </c:pt>
                <c:pt idx="9">
                  <c:v>42</c:v>
                </c:pt>
                <c:pt idx="10">
                  <c:v>49</c:v>
                </c:pt>
                <c:pt idx="11">
                  <c:v>22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C-4AD6-A42F-30FBD5F8711D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24</c:v>
                </c:pt>
                <c:pt idx="4">
                  <c:v>56</c:v>
                </c:pt>
                <c:pt idx="5">
                  <c:v>79</c:v>
                </c:pt>
                <c:pt idx="6">
                  <c:v>58</c:v>
                </c:pt>
                <c:pt idx="7">
                  <c:v>45</c:v>
                </c:pt>
                <c:pt idx="8">
                  <c:v>33</c:v>
                </c:pt>
                <c:pt idx="9">
                  <c:v>51</c:v>
                </c:pt>
                <c:pt idx="10">
                  <c:v>38</c:v>
                </c:pt>
                <c:pt idx="11">
                  <c:v>18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C-4AD6-A42F-30FBD5F87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13.7'!$Y$83:$Y$90</c:f>
              <c:numCache>
                <c:formatCode>#,##0</c:formatCode>
                <c:ptCount val="8"/>
                <c:pt idx="0">
                  <c:v>18</c:v>
                </c:pt>
                <c:pt idx="1">
                  <c:v>50</c:v>
                </c:pt>
                <c:pt idx="2">
                  <c:v>32</c:v>
                </c:pt>
                <c:pt idx="3">
                  <c:v>91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8-4A7F-88B0-38A667C63007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13.7'!$Y$93:$Y$100</c:f>
              <c:numCache>
                <c:formatCode>#,##0</c:formatCode>
                <c:ptCount val="8"/>
                <c:pt idx="0">
                  <c:v>11</c:v>
                </c:pt>
                <c:pt idx="1">
                  <c:v>53</c:v>
                </c:pt>
                <c:pt idx="2">
                  <c:v>0</c:v>
                </c:pt>
                <c:pt idx="3">
                  <c:v>104</c:v>
                </c:pt>
                <c:pt idx="4">
                  <c:v>34</c:v>
                </c:pt>
                <c:pt idx="5">
                  <c:v>17</c:v>
                </c:pt>
                <c:pt idx="6">
                  <c:v>0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8-4A7F-88B0-38A667C63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13.7'!$U$8:$Y$8</c:f>
              <c:numCache>
                <c:formatCode>#,##0</c:formatCode>
                <c:ptCount val="5"/>
                <c:pt idx="0">
                  <c:v>20660.099999999999</c:v>
                </c:pt>
                <c:pt idx="1">
                  <c:v>20277.78</c:v>
                </c:pt>
                <c:pt idx="2">
                  <c:v>17621.39</c:v>
                </c:pt>
                <c:pt idx="3">
                  <c:v>21025.94</c:v>
                </c:pt>
                <c:pt idx="4">
                  <c:v>21893.919999999998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5-49DC-9EA8-32768D680C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5-49DC-9EA8-32768D680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13.7'!$T$4:$Z$4</c:f>
              <c:numCache>
                <c:formatCode>#,##0</c:formatCode>
                <c:ptCount val="7"/>
                <c:pt idx="0">
                  <c:v>827</c:v>
                </c:pt>
                <c:pt idx="1">
                  <c:v>867</c:v>
                </c:pt>
                <c:pt idx="2">
                  <c:v>928</c:v>
                </c:pt>
                <c:pt idx="3">
                  <c:v>1018</c:v>
                </c:pt>
                <c:pt idx="4">
                  <c:v>913</c:v>
                </c:pt>
                <c:pt idx="5">
                  <c:v>905</c:v>
                </c:pt>
                <c:pt idx="6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D-404B-AA5F-4E5C6E790944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13.7'!$T$7:$Z$7</c:f>
              <c:numCache>
                <c:formatCode>#,##0</c:formatCode>
                <c:ptCount val="7"/>
                <c:pt idx="0">
                  <c:v>554</c:v>
                </c:pt>
                <c:pt idx="1">
                  <c:v>619</c:v>
                </c:pt>
                <c:pt idx="2">
                  <c:v>697</c:v>
                </c:pt>
                <c:pt idx="3">
                  <c:v>762</c:v>
                </c:pt>
                <c:pt idx="4">
                  <c:v>705</c:v>
                </c:pt>
                <c:pt idx="5">
                  <c:v>667</c:v>
                </c:pt>
                <c:pt idx="6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D-404B-AA5F-4E5C6E790944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13.7'!$T$11:$Z$11</c:f>
              <c:numCache>
                <c:formatCode>#,##0</c:formatCode>
                <c:ptCount val="7"/>
                <c:pt idx="0">
                  <c:v>809</c:v>
                </c:pt>
                <c:pt idx="1">
                  <c:v>855</c:v>
                </c:pt>
                <c:pt idx="2">
                  <c:v>917</c:v>
                </c:pt>
                <c:pt idx="3">
                  <c:v>1004</c:v>
                </c:pt>
                <c:pt idx="4">
                  <c:v>904</c:v>
                </c:pt>
                <c:pt idx="5">
                  <c:v>889</c:v>
                </c:pt>
                <c:pt idx="6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AD-404B-AA5F-4E5C6E790944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13.7'!$T$12:$Z$12</c:f>
              <c:numCache>
                <c:formatCode>#,##0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16</c:v>
                </c:pt>
                <c:pt idx="3">
                  <c:v>19</c:v>
                </c:pt>
                <c:pt idx="4">
                  <c:v>6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AD-404B-AA5F-4E5C6E790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0</c:v>
                </c:pt>
                <c:pt idx="1">
                  <c:v>3.1380753138075312E-2</c:v>
                </c:pt>
                <c:pt idx="2">
                  <c:v>8.368200836820083E-3</c:v>
                </c:pt>
                <c:pt idx="3">
                  <c:v>2.0920502092050207E-3</c:v>
                </c:pt>
                <c:pt idx="4">
                  <c:v>5.1255230125523014E-2</c:v>
                </c:pt>
                <c:pt idx="5">
                  <c:v>0</c:v>
                </c:pt>
                <c:pt idx="6">
                  <c:v>0.14016736401673641</c:v>
                </c:pt>
                <c:pt idx="7">
                  <c:v>2.1966527196652718E-2</c:v>
                </c:pt>
                <c:pt idx="8">
                  <c:v>4.4979079497907949E-2</c:v>
                </c:pt>
                <c:pt idx="9">
                  <c:v>0</c:v>
                </c:pt>
                <c:pt idx="10">
                  <c:v>1.2552301255230125E-2</c:v>
                </c:pt>
                <c:pt idx="11">
                  <c:v>0</c:v>
                </c:pt>
                <c:pt idx="12">
                  <c:v>1.1506276150627616E-2</c:v>
                </c:pt>
                <c:pt idx="13">
                  <c:v>8.1589958158995821E-2</c:v>
                </c:pt>
                <c:pt idx="14">
                  <c:v>0.11820083682008369</c:v>
                </c:pt>
                <c:pt idx="15">
                  <c:v>0.15899581589958159</c:v>
                </c:pt>
                <c:pt idx="16">
                  <c:v>0.12133891213389121</c:v>
                </c:pt>
                <c:pt idx="17">
                  <c:v>8.368200836820083E-3</c:v>
                </c:pt>
                <c:pt idx="18">
                  <c:v>0.11820083682008369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5-4E40-B223-58F2C1847EA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5-4E40-B223-58F2C1847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44</c:v>
                </c:pt>
                <c:pt idx="4">
                  <c:v>64</c:v>
                </c:pt>
                <c:pt idx="5">
                  <c:v>81</c:v>
                </c:pt>
                <c:pt idx="6">
                  <c:v>57</c:v>
                </c:pt>
                <c:pt idx="7">
                  <c:v>66</c:v>
                </c:pt>
                <c:pt idx="8">
                  <c:v>40</c:v>
                </c:pt>
                <c:pt idx="9">
                  <c:v>48</c:v>
                </c:pt>
                <c:pt idx="10">
                  <c:v>36</c:v>
                </c:pt>
                <c:pt idx="11">
                  <c:v>38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8-41A3-962A-5AD4ABF1E57A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13.7'!$Z$63:$Z$79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14</c:v>
                </c:pt>
                <c:pt idx="3">
                  <c:v>24</c:v>
                </c:pt>
                <c:pt idx="4">
                  <c:v>61</c:v>
                </c:pt>
                <c:pt idx="5">
                  <c:v>78</c:v>
                </c:pt>
                <c:pt idx="6">
                  <c:v>81</c:v>
                </c:pt>
                <c:pt idx="7">
                  <c:v>44</c:v>
                </c:pt>
                <c:pt idx="8">
                  <c:v>45</c:v>
                </c:pt>
                <c:pt idx="9">
                  <c:v>32</c:v>
                </c:pt>
                <c:pt idx="10">
                  <c:v>24</c:v>
                </c:pt>
                <c:pt idx="11">
                  <c:v>24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C8-41A3-962A-5AD4ABF1E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13.7'!$Z$83:$Z$90</c:f>
              <c:numCache>
                <c:formatCode>#,##0</c:formatCode>
                <c:ptCount val="8"/>
                <c:pt idx="0">
                  <c:v>25</c:v>
                </c:pt>
                <c:pt idx="1">
                  <c:v>73</c:v>
                </c:pt>
                <c:pt idx="2">
                  <c:v>31</c:v>
                </c:pt>
                <c:pt idx="3">
                  <c:v>72</c:v>
                </c:pt>
                <c:pt idx="4">
                  <c:v>0</c:v>
                </c:pt>
                <c:pt idx="5">
                  <c:v>10</c:v>
                </c:pt>
                <c:pt idx="6">
                  <c:v>18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5-424B-89AA-6DBC84DC6CF6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13.7'!$Z$93:$Z$100</c:f>
              <c:numCache>
                <c:formatCode>#,##0</c:formatCode>
                <c:ptCount val="8"/>
                <c:pt idx="0">
                  <c:v>9</c:v>
                </c:pt>
                <c:pt idx="1">
                  <c:v>80</c:v>
                </c:pt>
                <c:pt idx="2">
                  <c:v>0</c:v>
                </c:pt>
                <c:pt idx="3">
                  <c:v>92</c:v>
                </c:pt>
                <c:pt idx="4">
                  <c:v>34</c:v>
                </c:pt>
                <c:pt idx="5">
                  <c:v>9</c:v>
                </c:pt>
                <c:pt idx="6">
                  <c:v>1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F5-424B-89AA-6DBC84DC6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1.8636039996285176E-2</c:v>
                </c:pt>
                <c:pt idx="1">
                  <c:v>5.3864966102219608E-3</c:v>
                </c:pt>
                <c:pt idx="2">
                  <c:v>1.4549732223013343E-2</c:v>
                </c:pt>
                <c:pt idx="3">
                  <c:v>6.9652973408042594E-3</c:v>
                </c:pt>
                <c:pt idx="4">
                  <c:v>5.6186731882487698E-2</c:v>
                </c:pt>
                <c:pt idx="5">
                  <c:v>1.8326471225582765E-2</c:v>
                </c:pt>
                <c:pt idx="6">
                  <c:v>9.290158808779371E-2</c:v>
                </c:pt>
                <c:pt idx="7">
                  <c:v>8.5874376992848958E-2</c:v>
                </c:pt>
                <c:pt idx="8">
                  <c:v>3.1885583382348391E-2</c:v>
                </c:pt>
                <c:pt idx="9">
                  <c:v>1.501408537906696E-2</c:v>
                </c:pt>
                <c:pt idx="10">
                  <c:v>1.2351793951026221E-2</c:v>
                </c:pt>
                <c:pt idx="11">
                  <c:v>1.4611645977153824E-2</c:v>
                </c:pt>
                <c:pt idx="12">
                  <c:v>4.4887471751849671E-2</c:v>
                </c:pt>
                <c:pt idx="13">
                  <c:v>5.4731758660186362E-2</c:v>
                </c:pt>
                <c:pt idx="14">
                  <c:v>0.12147478562362629</c:v>
                </c:pt>
                <c:pt idx="15">
                  <c:v>8.2654861777543887E-2</c:v>
                </c:pt>
                <c:pt idx="16">
                  <c:v>0.12757329040646379</c:v>
                </c:pt>
                <c:pt idx="17">
                  <c:v>3.5817106770269017E-2</c:v>
                </c:pt>
                <c:pt idx="18">
                  <c:v>6.8693310218865114E-2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5-4310-A428-A9F1A0F8B0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5-4310-A428-A9F1A0F8B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13.7'!$T$8:$Z$8</c:f>
              <c:numCache>
                <c:formatCode>#,##0</c:formatCode>
                <c:ptCount val="7"/>
                <c:pt idx="0">
                  <c:v>19704.43</c:v>
                </c:pt>
                <c:pt idx="1">
                  <c:v>20660.099999999999</c:v>
                </c:pt>
                <c:pt idx="2">
                  <c:v>20277.78</c:v>
                </c:pt>
                <c:pt idx="3">
                  <c:v>17621.39</c:v>
                </c:pt>
                <c:pt idx="4">
                  <c:v>21025.94</c:v>
                </c:pt>
                <c:pt idx="5">
                  <c:v>21893.919999999998</c:v>
                </c:pt>
                <c:pt idx="6">
                  <c:v>22995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9-44EA-B60C-E0F2F6B32E7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9-44EA-B60C-E0F2F6B32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13.8'!$U$4:$Y$4</c:f>
              <c:numCache>
                <c:formatCode>#,##0</c:formatCode>
                <c:ptCount val="5"/>
                <c:pt idx="0">
                  <c:v>7979</c:v>
                </c:pt>
                <c:pt idx="1">
                  <c:v>7981</c:v>
                </c:pt>
                <c:pt idx="2">
                  <c:v>7976</c:v>
                </c:pt>
                <c:pt idx="3">
                  <c:v>8566</c:v>
                </c:pt>
                <c:pt idx="4">
                  <c:v>10165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A-4C56-8F26-CAB881454A57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13.8'!$U$7:$Y$7</c:f>
              <c:numCache>
                <c:formatCode>#,##0</c:formatCode>
                <c:ptCount val="5"/>
                <c:pt idx="0">
                  <c:v>5146</c:v>
                </c:pt>
                <c:pt idx="1">
                  <c:v>5159</c:v>
                </c:pt>
                <c:pt idx="2">
                  <c:v>5135</c:v>
                </c:pt>
                <c:pt idx="3">
                  <c:v>5664</c:v>
                </c:pt>
                <c:pt idx="4">
                  <c:v>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A-4C56-8F26-CAB881454A57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13.8'!$U$11:$Y$11</c:f>
              <c:numCache>
                <c:formatCode>#,##0</c:formatCode>
                <c:ptCount val="5"/>
                <c:pt idx="0">
                  <c:v>7560</c:v>
                </c:pt>
                <c:pt idx="1">
                  <c:v>7569</c:v>
                </c:pt>
                <c:pt idx="2">
                  <c:v>7562</c:v>
                </c:pt>
                <c:pt idx="3">
                  <c:v>8078</c:v>
                </c:pt>
                <c:pt idx="4">
                  <c:v>9648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A-4C56-8F26-CAB881454A57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13.8'!$U$12:$Y$12</c:f>
              <c:numCache>
                <c:formatCode>#,##0</c:formatCode>
                <c:ptCount val="5"/>
                <c:pt idx="0">
                  <c:v>423</c:v>
                </c:pt>
                <c:pt idx="1">
                  <c:v>412</c:v>
                </c:pt>
                <c:pt idx="2">
                  <c:v>418</c:v>
                </c:pt>
                <c:pt idx="3">
                  <c:v>485</c:v>
                </c:pt>
                <c:pt idx="4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1A-4C56-8F26-CAB881454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7.0689145223306715E-2</c:v>
                </c:pt>
                <c:pt idx="1">
                  <c:v>1.1929409444937394E-2</c:v>
                </c:pt>
                <c:pt idx="2">
                  <c:v>2.1788425515133589E-2</c:v>
                </c:pt>
                <c:pt idx="3">
                  <c:v>1.4887114265996254E-2</c:v>
                </c:pt>
                <c:pt idx="4">
                  <c:v>8.5280489007197077E-2</c:v>
                </c:pt>
                <c:pt idx="5">
                  <c:v>2.1295474711623779E-2</c:v>
                </c:pt>
                <c:pt idx="6">
                  <c:v>6.1618850438726218E-2</c:v>
                </c:pt>
                <c:pt idx="7">
                  <c:v>8.468894804298531E-2</c:v>
                </c:pt>
                <c:pt idx="8">
                  <c:v>2.2281376318643398E-2</c:v>
                </c:pt>
                <c:pt idx="9">
                  <c:v>5.1266883565020214E-3</c:v>
                </c:pt>
                <c:pt idx="10">
                  <c:v>1.1535048802129548E-2</c:v>
                </c:pt>
                <c:pt idx="11">
                  <c:v>1.2225179927043282E-2</c:v>
                </c:pt>
                <c:pt idx="12">
                  <c:v>3.1351671103223899E-2</c:v>
                </c:pt>
                <c:pt idx="13">
                  <c:v>9.8097209898452137E-2</c:v>
                </c:pt>
                <c:pt idx="14">
                  <c:v>0.13556147096519766</c:v>
                </c:pt>
                <c:pt idx="15">
                  <c:v>7.8083407275953864E-2</c:v>
                </c:pt>
                <c:pt idx="16">
                  <c:v>0.10559006211180125</c:v>
                </c:pt>
                <c:pt idx="17">
                  <c:v>1.0351966873706004E-2</c:v>
                </c:pt>
                <c:pt idx="18">
                  <c:v>5.1069703243616288E-2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6-489B-957D-8C02CBF1B73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6-489B-957D-8C02CBF1B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13.8'!$Y$44:$Y$60</c:f>
              <c:numCache>
                <c:formatCode>#,##0</c:formatCode>
                <c:ptCount val="17"/>
                <c:pt idx="0">
                  <c:v>7</c:v>
                </c:pt>
                <c:pt idx="1">
                  <c:v>94</c:v>
                </c:pt>
                <c:pt idx="2">
                  <c:v>356</c:v>
                </c:pt>
                <c:pt idx="3">
                  <c:v>559</c:v>
                </c:pt>
                <c:pt idx="4">
                  <c:v>920</c:v>
                </c:pt>
                <c:pt idx="5">
                  <c:v>717</c:v>
                </c:pt>
                <c:pt idx="6">
                  <c:v>563</c:v>
                </c:pt>
                <c:pt idx="7">
                  <c:v>450</c:v>
                </c:pt>
                <c:pt idx="8">
                  <c:v>464</c:v>
                </c:pt>
                <c:pt idx="9">
                  <c:v>410</c:v>
                </c:pt>
                <c:pt idx="10">
                  <c:v>337</c:v>
                </c:pt>
                <c:pt idx="11">
                  <c:v>210</c:v>
                </c:pt>
                <c:pt idx="12">
                  <c:v>147</c:v>
                </c:pt>
                <c:pt idx="13">
                  <c:v>60</c:v>
                </c:pt>
                <c:pt idx="14">
                  <c:v>17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6-417A-B8C7-284193E185C2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13.8'!$Y$63:$Y$79</c:f>
              <c:numCache>
                <c:formatCode>#,##0</c:formatCode>
                <c:ptCount val="17"/>
                <c:pt idx="0">
                  <c:v>19</c:v>
                </c:pt>
                <c:pt idx="1">
                  <c:v>103</c:v>
                </c:pt>
                <c:pt idx="2">
                  <c:v>317</c:v>
                </c:pt>
                <c:pt idx="3">
                  <c:v>528</c:v>
                </c:pt>
                <c:pt idx="4">
                  <c:v>847</c:v>
                </c:pt>
                <c:pt idx="5">
                  <c:v>671</c:v>
                </c:pt>
                <c:pt idx="6">
                  <c:v>453</c:v>
                </c:pt>
                <c:pt idx="7">
                  <c:v>430</c:v>
                </c:pt>
                <c:pt idx="8">
                  <c:v>488</c:v>
                </c:pt>
                <c:pt idx="9">
                  <c:v>351</c:v>
                </c:pt>
                <c:pt idx="10">
                  <c:v>327</c:v>
                </c:pt>
                <c:pt idx="11">
                  <c:v>181</c:v>
                </c:pt>
                <c:pt idx="12">
                  <c:v>89</c:v>
                </c:pt>
                <c:pt idx="13">
                  <c:v>25</c:v>
                </c:pt>
                <c:pt idx="14">
                  <c:v>14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6-417A-B8C7-284193E18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13.8'!$Y$83:$Y$90</c:f>
              <c:numCache>
                <c:formatCode>#,##0</c:formatCode>
                <c:ptCount val="8"/>
                <c:pt idx="0">
                  <c:v>369</c:v>
                </c:pt>
                <c:pt idx="1">
                  <c:v>318</c:v>
                </c:pt>
                <c:pt idx="2">
                  <c:v>558</c:v>
                </c:pt>
                <c:pt idx="3">
                  <c:v>574</c:v>
                </c:pt>
                <c:pt idx="4">
                  <c:v>108</c:v>
                </c:pt>
                <c:pt idx="5">
                  <c:v>94</c:v>
                </c:pt>
                <c:pt idx="6">
                  <c:v>232</c:v>
                </c:pt>
                <c:pt idx="7">
                  <c:v>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9-4285-A5F0-7AA1CBA64A12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13.8'!$Y$93:$Y$100</c:f>
              <c:numCache>
                <c:formatCode>#,##0</c:formatCode>
                <c:ptCount val="8"/>
                <c:pt idx="0">
                  <c:v>280</c:v>
                </c:pt>
                <c:pt idx="1">
                  <c:v>476</c:v>
                </c:pt>
                <c:pt idx="2">
                  <c:v>80</c:v>
                </c:pt>
                <c:pt idx="3">
                  <c:v>685</c:v>
                </c:pt>
                <c:pt idx="4">
                  <c:v>523</c:v>
                </c:pt>
                <c:pt idx="5">
                  <c:v>177</c:v>
                </c:pt>
                <c:pt idx="6">
                  <c:v>15</c:v>
                </c:pt>
                <c:pt idx="7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9-4285-A5F0-7AA1CBA64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13.8'!$U$8:$Y$8</c:f>
              <c:numCache>
                <c:formatCode>#,##0</c:formatCode>
                <c:ptCount val="5"/>
                <c:pt idx="0">
                  <c:v>40989.65</c:v>
                </c:pt>
                <c:pt idx="1">
                  <c:v>41532</c:v>
                </c:pt>
                <c:pt idx="2">
                  <c:v>41366</c:v>
                </c:pt>
                <c:pt idx="3">
                  <c:v>43470.05</c:v>
                </c:pt>
                <c:pt idx="4">
                  <c:v>38944.39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F-4F20-BF86-C5077E3C05D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F-4F20-BF86-C5077E3C0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13.8'!$T$4:$Z$4</c:f>
              <c:numCache>
                <c:formatCode>#,##0</c:formatCode>
                <c:ptCount val="7"/>
                <c:pt idx="0">
                  <c:v>7587</c:v>
                </c:pt>
                <c:pt idx="1">
                  <c:v>7979</c:v>
                </c:pt>
                <c:pt idx="2">
                  <c:v>7981</c:v>
                </c:pt>
                <c:pt idx="3">
                  <c:v>7976</c:v>
                </c:pt>
                <c:pt idx="4">
                  <c:v>8566</c:v>
                </c:pt>
                <c:pt idx="5">
                  <c:v>10165</c:v>
                </c:pt>
                <c:pt idx="6">
                  <c:v>10143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2-425B-8D53-EC25C41C9220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13.8'!$T$7:$Z$7</c:f>
              <c:numCache>
                <c:formatCode>#,##0</c:formatCode>
                <c:ptCount val="7"/>
                <c:pt idx="0">
                  <c:v>5027</c:v>
                </c:pt>
                <c:pt idx="1">
                  <c:v>5146</c:v>
                </c:pt>
                <c:pt idx="2">
                  <c:v>5159</c:v>
                </c:pt>
                <c:pt idx="3">
                  <c:v>5135</c:v>
                </c:pt>
                <c:pt idx="4">
                  <c:v>5664</c:v>
                </c:pt>
                <c:pt idx="5">
                  <c:v>6691</c:v>
                </c:pt>
                <c:pt idx="6">
                  <c:v>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2-425B-8D53-EC25C41C9220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13.8'!$T$11:$Z$11</c:f>
              <c:numCache>
                <c:formatCode>#,##0</c:formatCode>
                <c:ptCount val="7"/>
                <c:pt idx="0">
                  <c:v>7182</c:v>
                </c:pt>
                <c:pt idx="1">
                  <c:v>7560</c:v>
                </c:pt>
                <c:pt idx="2">
                  <c:v>7569</c:v>
                </c:pt>
                <c:pt idx="3">
                  <c:v>7562</c:v>
                </c:pt>
                <c:pt idx="4">
                  <c:v>8078</c:v>
                </c:pt>
                <c:pt idx="5">
                  <c:v>9648</c:v>
                </c:pt>
                <c:pt idx="6">
                  <c:v>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2-425B-8D53-EC25C41C9220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13.8'!$T$12:$Z$12</c:f>
              <c:numCache>
                <c:formatCode>#,##0</c:formatCode>
                <c:ptCount val="7"/>
                <c:pt idx="0">
                  <c:v>410</c:v>
                </c:pt>
                <c:pt idx="1">
                  <c:v>423</c:v>
                </c:pt>
                <c:pt idx="2">
                  <c:v>412</c:v>
                </c:pt>
                <c:pt idx="3">
                  <c:v>418</c:v>
                </c:pt>
                <c:pt idx="4">
                  <c:v>485</c:v>
                </c:pt>
                <c:pt idx="5">
                  <c:v>517</c:v>
                </c:pt>
                <c:pt idx="6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52-425B-8D53-EC25C41C9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7.0689145223306715E-2</c:v>
                </c:pt>
                <c:pt idx="1">
                  <c:v>1.1929409444937394E-2</c:v>
                </c:pt>
                <c:pt idx="2">
                  <c:v>2.1788425515133589E-2</c:v>
                </c:pt>
                <c:pt idx="3">
                  <c:v>1.4887114265996254E-2</c:v>
                </c:pt>
                <c:pt idx="4">
                  <c:v>8.5280489007197077E-2</c:v>
                </c:pt>
                <c:pt idx="5">
                  <c:v>2.1295474711623779E-2</c:v>
                </c:pt>
                <c:pt idx="6">
                  <c:v>6.1618850438726218E-2</c:v>
                </c:pt>
                <c:pt idx="7">
                  <c:v>8.468894804298531E-2</c:v>
                </c:pt>
                <c:pt idx="8">
                  <c:v>2.2281376318643398E-2</c:v>
                </c:pt>
                <c:pt idx="9">
                  <c:v>5.1266883565020214E-3</c:v>
                </c:pt>
                <c:pt idx="10">
                  <c:v>1.1535048802129548E-2</c:v>
                </c:pt>
                <c:pt idx="11">
                  <c:v>1.2225179927043282E-2</c:v>
                </c:pt>
                <c:pt idx="12">
                  <c:v>3.1351671103223899E-2</c:v>
                </c:pt>
                <c:pt idx="13">
                  <c:v>9.8097209898452137E-2</c:v>
                </c:pt>
                <c:pt idx="14">
                  <c:v>0.13556147096519766</c:v>
                </c:pt>
                <c:pt idx="15">
                  <c:v>7.8083407275953864E-2</c:v>
                </c:pt>
                <c:pt idx="16">
                  <c:v>0.10559006211180125</c:v>
                </c:pt>
                <c:pt idx="17">
                  <c:v>1.0351966873706004E-2</c:v>
                </c:pt>
                <c:pt idx="18">
                  <c:v>5.1069703243616288E-2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A-4C39-897B-A01BC7532D5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0A-4C39-897B-A01BC7532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13.8'!$Z$44:$Z$60</c:f>
              <c:numCache>
                <c:formatCode>#,##0</c:formatCode>
                <c:ptCount val="17"/>
                <c:pt idx="0">
                  <c:v>7</c:v>
                </c:pt>
                <c:pt idx="1">
                  <c:v>101</c:v>
                </c:pt>
                <c:pt idx="2">
                  <c:v>339</c:v>
                </c:pt>
                <c:pt idx="3">
                  <c:v>571</c:v>
                </c:pt>
                <c:pt idx="4">
                  <c:v>876</c:v>
                </c:pt>
                <c:pt idx="5">
                  <c:v>751</c:v>
                </c:pt>
                <c:pt idx="6">
                  <c:v>572</c:v>
                </c:pt>
                <c:pt idx="7">
                  <c:v>404</c:v>
                </c:pt>
                <c:pt idx="8">
                  <c:v>462</c:v>
                </c:pt>
                <c:pt idx="9">
                  <c:v>421</c:v>
                </c:pt>
                <c:pt idx="10">
                  <c:v>375</c:v>
                </c:pt>
                <c:pt idx="11">
                  <c:v>227</c:v>
                </c:pt>
                <c:pt idx="12">
                  <c:v>152</c:v>
                </c:pt>
                <c:pt idx="13">
                  <c:v>62</c:v>
                </c:pt>
                <c:pt idx="14">
                  <c:v>22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C-4E1F-9E2E-19E0D9CAC838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13.8'!$Z$63:$Z$79</c:f>
              <c:numCache>
                <c:formatCode>#,##0</c:formatCode>
                <c:ptCount val="17"/>
                <c:pt idx="0">
                  <c:v>14</c:v>
                </c:pt>
                <c:pt idx="1">
                  <c:v>110</c:v>
                </c:pt>
                <c:pt idx="2">
                  <c:v>307</c:v>
                </c:pt>
                <c:pt idx="3">
                  <c:v>498</c:v>
                </c:pt>
                <c:pt idx="4">
                  <c:v>837</c:v>
                </c:pt>
                <c:pt idx="5">
                  <c:v>670</c:v>
                </c:pt>
                <c:pt idx="6">
                  <c:v>455</c:v>
                </c:pt>
                <c:pt idx="7">
                  <c:v>361</c:v>
                </c:pt>
                <c:pt idx="8">
                  <c:v>465</c:v>
                </c:pt>
                <c:pt idx="9">
                  <c:v>370</c:v>
                </c:pt>
                <c:pt idx="10">
                  <c:v>328</c:v>
                </c:pt>
                <c:pt idx="11">
                  <c:v>198</c:v>
                </c:pt>
                <c:pt idx="12">
                  <c:v>96</c:v>
                </c:pt>
                <c:pt idx="13">
                  <c:v>37</c:v>
                </c:pt>
                <c:pt idx="14">
                  <c:v>14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AC-4E1F-9E2E-19E0D9CAC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13.8'!$Z$83:$Z$90</c:f>
              <c:numCache>
                <c:formatCode>#,##0</c:formatCode>
                <c:ptCount val="8"/>
                <c:pt idx="0">
                  <c:v>378</c:v>
                </c:pt>
                <c:pt idx="1">
                  <c:v>315</c:v>
                </c:pt>
                <c:pt idx="2">
                  <c:v>625</c:v>
                </c:pt>
                <c:pt idx="3">
                  <c:v>473</c:v>
                </c:pt>
                <c:pt idx="4">
                  <c:v>108</c:v>
                </c:pt>
                <c:pt idx="5">
                  <c:v>97</c:v>
                </c:pt>
                <c:pt idx="6">
                  <c:v>253</c:v>
                </c:pt>
                <c:pt idx="7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5-4A5E-8AA1-1895AB7D0DA6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13.8'!$Z$93:$Z$100</c:f>
              <c:numCache>
                <c:formatCode>#,##0</c:formatCode>
                <c:ptCount val="8"/>
                <c:pt idx="0">
                  <c:v>312</c:v>
                </c:pt>
                <c:pt idx="1">
                  <c:v>510</c:v>
                </c:pt>
                <c:pt idx="2">
                  <c:v>81</c:v>
                </c:pt>
                <c:pt idx="3">
                  <c:v>613</c:v>
                </c:pt>
                <c:pt idx="4">
                  <c:v>547</c:v>
                </c:pt>
                <c:pt idx="5">
                  <c:v>167</c:v>
                </c:pt>
                <c:pt idx="6">
                  <c:v>25</c:v>
                </c:pt>
                <c:pt idx="7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5-4A5E-8AA1-1895AB7D0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13.1'!$Z$44:$Z$60</c:f>
              <c:numCache>
                <c:formatCode>#,##0</c:formatCode>
                <c:ptCount val="17"/>
                <c:pt idx="0">
                  <c:v>32</c:v>
                </c:pt>
                <c:pt idx="1">
                  <c:v>317</c:v>
                </c:pt>
                <c:pt idx="2">
                  <c:v>872</c:v>
                </c:pt>
                <c:pt idx="3">
                  <c:v>1529</c:v>
                </c:pt>
                <c:pt idx="4">
                  <c:v>2536</c:v>
                </c:pt>
                <c:pt idx="5">
                  <c:v>2170</c:v>
                </c:pt>
                <c:pt idx="6">
                  <c:v>1696</c:v>
                </c:pt>
                <c:pt idx="7">
                  <c:v>1395</c:v>
                </c:pt>
                <c:pt idx="8">
                  <c:v>1457</c:v>
                </c:pt>
                <c:pt idx="9">
                  <c:v>1268</c:v>
                </c:pt>
                <c:pt idx="10">
                  <c:v>1087</c:v>
                </c:pt>
                <c:pt idx="11">
                  <c:v>922</c:v>
                </c:pt>
                <c:pt idx="12">
                  <c:v>504</c:v>
                </c:pt>
                <c:pt idx="13">
                  <c:v>137</c:v>
                </c:pt>
                <c:pt idx="14">
                  <c:v>61</c:v>
                </c:pt>
                <c:pt idx="15">
                  <c:v>18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6-444C-ABBE-94B15E5BF469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13.1'!$Z$63:$Z$79</c:f>
              <c:numCache>
                <c:formatCode>#,##0</c:formatCode>
                <c:ptCount val="17"/>
                <c:pt idx="0">
                  <c:v>25</c:v>
                </c:pt>
                <c:pt idx="1">
                  <c:v>334</c:v>
                </c:pt>
                <c:pt idx="2">
                  <c:v>777</c:v>
                </c:pt>
                <c:pt idx="3">
                  <c:v>1528</c:v>
                </c:pt>
                <c:pt idx="4">
                  <c:v>2672</c:v>
                </c:pt>
                <c:pt idx="5">
                  <c:v>2190</c:v>
                </c:pt>
                <c:pt idx="6">
                  <c:v>1696</c:v>
                </c:pt>
                <c:pt idx="7">
                  <c:v>1437</c:v>
                </c:pt>
                <c:pt idx="8">
                  <c:v>1548</c:v>
                </c:pt>
                <c:pt idx="9">
                  <c:v>1359</c:v>
                </c:pt>
                <c:pt idx="10">
                  <c:v>1179</c:v>
                </c:pt>
                <c:pt idx="11">
                  <c:v>880</c:v>
                </c:pt>
                <c:pt idx="12">
                  <c:v>393</c:v>
                </c:pt>
                <c:pt idx="13">
                  <c:v>140</c:v>
                </c:pt>
                <c:pt idx="14">
                  <c:v>56</c:v>
                </c:pt>
                <c:pt idx="15">
                  <c:v>9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6-444C-ABBE-94B15E5BF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13.8'!$T$8:$Z$8</c:f>
              <c:numCache>
                <c:formatCode>#,##0</c:formatCode>
                <c:ptCount val="7"/>
                <c:pt idx="0">
                  <c:v>39000.35</c:v>
                </c:pt>
                <c:pt idx="1">
                  <c:v>40989.65</c:v>
                </c:pt>
                <c:pt idx="2">
                  <c:v>41532</c:v>
                </c:pt>
                <c:pt idx="3">
                  <c:v>41366</c:v>
                </c:pt>
                <c:pt idx="4">
                  <c:v>43470.05</c:v>
                </c:pt>
                <c:pt idx="5">
                  <c:v>38944.39</c:v>
                </c:pt>
                <c:pt idx="6">
                  <c:v>44906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E-412D-87CE-73F85393258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E-412D-87CE-73F853932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13.9'!$U$4:$Y$4</c:f>
              <c:numCache>
                <c:formatCode>#,##0</c:formatCode>
                <c:ptCount val="5"/>
                <c:pt idx="0">
                  <c:v>14893</c:v>
                </c:pt>
                <c:pt idx="1">
                  <c:v>15535</c:v>
                </c:pt>
                <c:pt idx="2">
                  <c:v>16614</c:v>
                </c:pt>
                <c:pt idx="3">
                  <c:v>16321</c:v>
                </c:pt>
                <c:pt idx="4">
                  <c:v>17822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A-40F1-9584-06359C895BFF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13.9'!$U$7:$Y$7</c:f>
              <c:numCache>
                <c:formatCode>#,##0</c:formatCode>
                <c:ptCount val="5"/>
                <c:pt idx="0">
                  <c:v>9794</c:v>
                </c:pt>
                <c:pt idx="1">
                  <c:v>10363</c:v>
                </c:pt>
                <c:pt idx="2">
                  <c:v>10974</c:v>
                </c:pt>
                <c:pt idx="3">
                  <c:v>11031</c:v>
                </c:pt>
                <c:pt idx="4">
                  <c:v>11937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A-40F1-9584-06359C895BFF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13.9'!$U$11:$Y$11</c:f>
              <c:numCache>
                <c:formatCode>#,##0</c:formatCode>
                <c:ptCount val="5"/>
                <c:pt idx="0">
                  <c:v>13049</c:v>
                </c:pt>
                <c:pt idx="1">
                  <c:v>13822</c:v>
                </c:pt>
                <c:pt idx="2">
                  <c:v>14933</c:v>
                </c:pt>
                <c:pt idx="3">
                  <c:v>14721</c:v>
                </c:pt>
                <c:pt idx="4">
                  <c:v>16167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A-40F1-9584-06359C895BFF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13.9'!$U$12:$Y$12</c:f>
              <c:numCache>
                <c:formatCode>#,##0</c:formatCode>
                <c:ptCount val="5"/>
                <c:pt idx="0">
                  <c:v>1844</c:v>
                </c:pt>
                <c:pt idx="1">
                  <c:v>1714</c:v>
                </c:pt>
                <c:pt idx="2">
                  <c:v>1680</c:v>
                </c:pt>
                <c:pt idx="3">
                  <c:v>1601</c:v>
                </c:pt>
                <c:pt idx="4">
                  <c:v>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0A-40F1-9584-06359C895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4.1463534741714679E-2</c:v>
                </c:pt>
                <c:pt idx="1">
                  <c:v>2.2159846358398582E-2</c:v>
                </c:pt>
                <c:pt idx="2">
                  <c:v>4.3581031171517209E-2</c:v>
                </c:pt>
                <c:pt idx="3">
                  <c:v>1.1670852415423254E-2</c:v>
                </c:pt>
                <c:pt idx="4">
                  <c:v>0.17171418722607967</c:v>
                </c:pt>
                <c:pt idx="5">
                  <c:v>3.1713202344019302E-2</c:v>
                </c:pt>
                <c:pt idx="6">
                  <c:v>7.3619934012901955E-2</c:v>
                </c:pt>
                <c:pt idx="7">
                  <c:v>5.4267001526567195E-2</c:v>
                </c:pt>
                <c:pt idx="8">
                  <c:v>5.0179740976018121E-2</c:v>
                </c:pt>
                <c:pt idx="9">
                  <c:v>3.939528241493081E-3</c:v>
                </c:pt>
                <c:pt idx="10">
                  <c:v>1.5856601172009651E-2</c:v>
                </c:pt>
                <c:pt idx="11">
                  <c:v>1.8368050425961492E-2</c:v>
                </c:pt>
                <c:pt idx="12">
                  <c:v>4.988427635790614E-2</c:v>
                </c:pt>
                <c:pt idx="13">
                  <c:v>7.6919288915152415E-2</c:v>
                </c:pt>
                <c:pt idx="14">
                  <c:v>9.9768552715812281E-2</c:v>
                </c:pt>
                <c:pt idx="15">
                  <c:v>6.6676515487270396E-2</c:v>
                </c:pt>
                <c:pt idx="16">
                  <c:v>4.2645393214162601E-2</c:v>
                </c:pt>
                <c:pt idx="17">
                  <c:v>1.9746885310484071E-2</c:v>
                </c:pt>
                <c:pt idx="18">
                  <c:v>3.9543014723986802E-2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3-4004-A49E-A7DDF74DC39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3-4004-A49E-A7DDF74DC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13.9'!$Y$44:$Y$60</c:f>
              <c:numCache>
                <c:formatCode>#,##0</c:formatCode>
                <c:ptCount val="17"/>
                <c:pt idx="0">
                  <c:v>10</c:v>
                </c:pt>
                <c:pt idx="1">
                  <c:v>198</c:v>
                </c:pt>
                <c:pt idx="2">
                  <c:v>630</c:v>
                </c:pt>
                <c:pt idx="3">
                  <c:v>972</c:v>
                </c:pt>
                <c:pt idx="4">
                  <c:v>1095</c:v>
                </c:pt>
                <c:pt idx="5">
                  <c:v>1081</c:v>
                </c:pt>
                <c:pt idx="6">
                  <c:v>920</c:v>
                </c:pt>
                <c:pt idx="7">
                  <c:v>1024</c:v>
                </c:pt>
                <c:pt idx="8">
                  <c:v>1220</c:v>
                </c:pt>
                <c:pt idx="9">
                  <c:v>984</c:v>
                </c:pt>
                <c:pt idx="10">
                  <c:v>825</c:v>
                </c:pt>
                <c:pt idx="11">
                  <c:v>497</c:v>
                </c:pt>
                <c:pt idx="12">
                  <c:v>249</c:v>
                </c:pt>
                <c:pt idx="13">
                  <c:v>82</c:v>
                </c:pt>
                <c:pt idx="14">
                  <c:v>24</c:v>
                </c:pt>
                <c:pt idx="15">
                  <c:v>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3-4EAB-B1B3-2E6E44B1F515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13.9'!$Y$63:$Y$79</c:f>
              <c:numCache>
                <c:formatCode>#,##0</c:formatCode>
                <c:ptCount val="17"/>
                <c:pt idx="0">
                  <c:v>11</c:v>
                </c:pt>
                <c:pt idx="1">
                  <c:v>256</c:v>
                </c:pt>
                <c:pt idx="2">
                  <c:v>563</c:v>
                </c:pt>
                <c:pt idx="3">
                  <c:v>704</c:v>
                </c:pt>
                <c:pt idx="4">
                  <c:v>835</c:v>
                </c:pt>
                <c:pt idx="5">
                  <c:v>784</c:v>
                </c:pt>
                <c:pt idx="6">
                  <c:v>823</c:v>
                </c:pt>
                <c:pt idx="7">
                  <c:v>863</c:v>
                </c:pt>
                <c:pt idx="8">
                  <c:v>1006</c:v>
                </c:pt>
                <c:pt idx="9">
                  <c:v>877</c:v>
                </c:pt>
                <c:pt idx="10">
                  <c:v>625</c:v>
                </c:pt>
                <c:pt idx="11">
                  <c:v>400</c:v>
                </c:pt>
                <c:pt idx="12">
                  <c:v>175</c:v>
                </c:pt>
                <c:pt idx="13">
                  <c:v>61</c:v>
                </c:pt>
                <c:pt idx="14">
                  <c:v>12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3-4EAB-B1B3-2E6E44B1F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13.9'!$Y$83:$Y$90</c:f>
              <c:numCache>
                <c:formatCode>#,##0</c:formatCode>
                <c:ptCount val="8"/>
                <c:pt idx="0">
                  <c:v>755</c:v>
                </c:pt>
                <c:pt idx="1">
                  <c:v>423</c:v>
                </c:pt>
                <c:pt idx="2">
                  <c:v>1806</c:v>
                </c:pt>
                <c:pt idx="3">
                  <c:v>412</c:v>
                </c:pt>
                <c:pt idx="4">
                  <c:v>203</c:v>
                </c:pt>
                <c:pt idx="5">
                  <c:v>195</c:v>
                </c:pt>
                <c:pt idx="6">
                  <c:v>783</c:v>
                </c:pt>
                <c:pt idx="7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5-43FD-AD70-F6352E8222E4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13.9'!$Y$93:$Y$100</c:f>
              <c:numCache>
                <c:formatCode>#,##0</c:formatCode>
                <c:ptCount val="8"/>
                <c:pt idx="0">
                  <c:v>546</c:v>
                </c:pt>
                <c:pt idx="1">
                  <c:v>852</c:v>
                </c:pt>
                <c:pt idx="2">
                  <c:v>270</c:v>
                </c:pt>
                <c:pt idx="3">
                  <c:v>636</c:v>
                </c:pt>
                <c:pt idx="4">
                  <c:v>1396</c:v>
                </c:pt>
                <c:pt idx="5">
                  <c:v>414</c:v>
                </c:pt>
                <c:pt idx="6">
                  <c:v>115</c:v>
                </c:pt>
                <c:pt idx="7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5-43FD-AD70-F6352E82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13.9'!$U$8:$Y$8</c:f>
              <c:numCache>
                <c:formatCode>#,##0</c:formatCode>
                <c:ptCount val="5"/>
                <c:pt idx="0">
                  <c:v>52872.55</c:v>
                </c:pt>
                <c:pt idx="1">
                  <c:v>54216.05</c:v>
                </c:pt>
                <c:pt idx="2">
                  <c:v>55268.83</c:v>
                </c:pt>
                <c:pt idx="3">
                  <c:v>56242</c:v>
                </c:pt>
                <c:pt idx="4">
                  <c:v>55505.27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E-41E4-A704-8CF40B70657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E-41E4-A704-8CF40B706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13.9'!$T$4:$Z$4</c:f>
              <c:numCache>
                <c:formatCode>#,##0</c:formatCode>
                <c:ptCount val="7"/>
                <c:pt idx="0">
                  <c:v>13654</c:v>
                </c:pt>
                <c:pt idx="1">
                  <c:v>14893</c:v>
                </c:pt>
                <c:pt idx="2">
                  <c:v>15535</c:v>
                </c:pt>
                <c:pt idx="3">
                  <c:v>16614</c:v>
                </c:pt>
                <c:pt idx="4">
                  <c:v>16321</c:v>
                </c:pt>
                <c:pt idx="5">
                  <c:v>17822</c:v>
                </c:pt>
                <c:pt idx="6">
                  <c:v>20307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4-4B5F-A0DC-993D7D3CC0E4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13.9'!$T$7:$Z$7</c:f>
              <c:numCache>
                <c:formatCode>#,##0</c:formatCode>
                <c:ptCount val="7"/>
                <c:pt idx="0">
                  <c:v>9181</c:v>
                </c:pt>
                <c:pt idx="1">
                  <c:v>9794</c:v>
                </c:pt>
                <c:pt idx="2">
                  <c:v>10363</c:v>
                </c:pt>
                <c:pt idx="3">
                  <c:v>10974</c:v>
                </c:pt>
                <c:pt idx="4">
                  <c:v>11031</c:v>
                </c:pt>
                <c:pt idx="5">
                  <c:v>11937</c:v>
                </c:pt>
                <c:pt idx="6">
                  <c:v>13778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4-4B5F-A0DC-993D7D3CC0E4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13.9'!$T$11:$Z$11</c:f>
              <c:numCache>
                <c:formatCode>#,##0</c:formatCode>
                <c:ptCount val="7"/>
                <c:pt idx="0">
                  <c:v>11834</c:v>
                </c:pt>
                <c:pt idx="1">
                  <c:v>13049</c:v>
                </c:pt>
                <c:pt idx="2">
                  <c:v>13822</c:v>
                </c:pt>
                <c:pt idx="3">
                  <c:v>14933</c:v>
                </c:pt>
                <c:pt idx="4">
                  <c:v>14721</c:v>
                </c:pt>
                <c:pt idx="5">
                  <c:v>16167</c:v>
                </c:pt>
                <c:pt idx="6">
                  <c:v>18428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14-4B5F-A0DC-993D7D3CC0E4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13.9'!$T$12:$Z$12</c:f>
              <c:numCache>
                <c:formatCode>#,##0</c:formatCode>
                <c:ptCount val="7"/>
                <c:pt idx="0">
                  <c:v>1822</c:v>
                </c:pt>
                <c:pt idx="1">
                  <c:v>1844</c:v>
                </c:pt>
                <c:pt idx="2">
                  <c:v>1714</c:v>
                </c:pt>
                <c:pt idx="3">
                  <c:v>1680</c:v>
                </c:pt>
                <c:pt idx="4">
                  <c:v>1601</c:v>
                </c:pt>
                <c:pt idx="5">
                  <c:v>1655</c:v>
                </c:pt>
                <c:pt idx="6">
                  <c:v>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14-4B5F-A0DC-993D7D3CC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4.1463534741714679E-2</c:v>
                </c:pt>
                <c:pt idx="1">
                  <c:v>2.2159846358398582E-2</c:v>
                </c:pt>
                <c:pt idx="2">
                  <c:v>4.3581031171517209E-2</c:v>
                </c:pt>
                <c:pt idx="3">
                  <c:v>1.1670852415423254E-2</c:v>
                </c:pt>
                <c:pt idx="4">
                  <c:v>0.17171418722607967</c:v>
                </c:pt>
                <c:pt idx="5">
                  <c:v>3.1713202344019302E-2</c:v>
                </c:pt>
                <c:pt idx="6">
                  <c:v>7.3619934012901955E-2</c:v>
                </c:pt>
                <c:pt idx="7">
                  <c:v>5.4267001526567195E-2</c:v>
                </c:pt>
                <c:pt idx="8">
                  <c:v>5.0179740976018121E-2</c:v>
                </c:pt>
                <c:pt idx="9">
                  <c:v>3.939528241493081E-3</c:v>
                </c:pt>
                <c:pt idx="10">
                  <c:v>1.5856601172009651E-2</c:v>
                </c:pt>
                <c:pt idx="11">
                  <c:v>1.8368050425961492E-2</c:v>
                </c:pt>
                <c:pt idx="12">
                  <c:v>4.988427635790614E-2</c:v>
                </c:pt>
                <c:pt idx="13">
                  <c:v>7.6919288915152415E-2</c:v>
                </c:pt>
                <c:pt idx="14">
                  <c:v>9.9768552715812281E-2</c:v>
                </c:pt>
                <c:pt idx="15">
                  <c:v>6.6676515487270396E-2</c:v>
                </c:pt>
                <c:pt idx="16">
                  <c:v>4.2645393214162601E-2</c:v>
                </c:pt>
                <c:pt idx="17">
                  <c:v>1.9746885310484071E-2</c:v>
                </c:pt>
                <c:pt idx="18">
                  <c:v>3.9543014723986802E-2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8-4F81-B806-27FF3193B2C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F8-4F81-B806-27FF3193B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13.9'!$Z$44:$Z$60</c:f>
              <c:numCache>
                <c:formatCode>#,##0</c:formatCode>
                <c:ptCount val="17"/>
                <c:pt idx="0">
                  <c:v>20</c:v>
                </c:pt>
                <c:pt idx="1">
                  <c:v>307</c:v>
                </c:pt>
                <c:pt idx="2">
                  <c:v>816</c:v>
                </c:pt>
                <c:pt idx="3">
                  <c:v>1040</c:v>
                </c:pt>
                <c:pt idx="4">
                  <c:v>1307</c:v>
                </c:pt>
                <c:pt idx="5">
                  <c:v>1179</c:v>
                </c:pt>
                <c:pt idx="6">
                  <c:v>1038</c:v>
                </c:pt>
                <c:pt idx="7">
                  <c:v>1112</c:v>
                </c:pt>
                <c:pt idx="8">
                  <c:v>1356</c:v>
                </c:pt>
                <c:pt idx="9">
                  <c:v>1118</c:v>
                </c:pt>
                <c:pt idx="10">
                  <c:v>1069</c:v>
                </c:pt>
                <c:pt idx="11">
                  <c:v>642</c:v>
                </c:pt>
                <c:pt idx="12">
                  <c:v>289</c:v>
                </c:pt>
                <c:pt idx="13">
                  <c:v>118</c:v>
                </c:pt>
                <c:pt idx="14">
                  <c:v>32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7-4240-A526-E44241883CF5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13.9'!$Z$63:$Z$79</c:f>
              <c:numCache>
                <c:formatCode>#,##0</c:formatCode>
                <c:ptCount val="17"/>
                <c:pt idx="0">
                  <c:v>21</c:v>
                </c:pt>
                <c:pt idx="1">
                  <c:v>312</c:v>
                </c:pt>
                <c:pt idx="2">
                  <c:v>659</c:v>
                </c:pt>
                <c:pt idx="3">
                  <c:v>790</c:v>
                </c:pt>
                <c:pt idx="4">
                  <c:v>898</c:v>
                </c:pt>
                <c:pt idx="5">
                  <c:v>859</c:v>
                </c:pt>
                <c:pt idx="6">
                  <c:v>869</c:v>
                </c:pt>
                <c:pt idx="7">
                  <c:v>949</c:v>
                </c:pt>
                <c:pt idx="8">
                  <c:v>1044</c:v>
                </c:pt>
                <c:pt idx="9">
                  <c:v>930</c:v>
                </c:pt>
                <c:pt idx="10">
                  <c:v>760</c:v>
                </c:pt>
                <c:pt idx="11">
                  <c:v>442</c:v>
                </c:pt>
                <c:pt idx="12">
                  <c:v>222</c:v>
                </c:pt>
                <c:pt idx="13">
                  <c:v>74</c:v>
                </c:pt>
                <c:pt idx="14">
                  <c:v>8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7-4240-A526-E44241883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13.9'!$Z$83:$Z$90</c:f>
              <c:numCache>
                <c:formatCode>#,##0</c:formatCode>
                <c:ptCount val="8"/>
                <c:pt idx="0">
                  <c:v>812</c:v>
                </c:pt>
                <c:pt idx="1">
                  <c:v>469</c:v>
                </c:pt>
                <c:pt idx="2">
                  <c:v>1990</c:v>
                </c:pt>
                <c:pt idx="3">
                  <c:v>551</c:v>
                </c:pt>
                <c:pt idx="4">
                  <c:v>215</c:v>
                </c:pt>
                <c:pt idx="5">
                  <c:v>215</c:v>
                </c:pt>
                <c:pt idx="6">
                  <c:v>911</c:v>
                </c:pt>
                <c:pt idx="7">
                  <c:v>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2-4386-9EAE-7674B3369C75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13.9'!$Z$93:$Z$100</c:f>
              <c:numCache>
                <c:formatCode>#,##0</c:formatCode>
                <c:ptCount val="8"/>
                <c:pt idx="0">
                  <c:v>660</c:v>
                </c:pt>
                <c:pt idx="1">
                  <c:v>928</c:v>
                </c:pt>
                <c:pt idx="2">
                  <c:v>275</c:v>
                </c:pt>
                <c:pt idx="3">
                  <c:v>708</c:v>
                </c:pt>
                <c:pt idx="4">
                  <c:v>1474</c:v>
                </c:pt>
                <c:pt idx="5">
                  <c:v>467</c:v>
                </c:pt>
                <c:pt idx="6">
                  <c:v>124</c:v>
                </c:pt>
                <c:pt idx="7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2-4386-9EAE-7674B336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13.1'!$Z$83:$Z$90</c:f>
              <c:numCache>
                <c:formatCode>#,##0</c:formatCode>
                <c:ptCount val="8"/>
                <c:pt idx="0">
                  <c:v>973</c:v>
                </c:pt>
                <c:pt idx="1">
                  <c:v>1279</c:v>
                </c:pt>
                <c:pt idx="2">
                  <c:v>1718</c:v>
                </c:pt>
                <c:pt idx="3">
                  <c:v>1719</c:v>
                </c:pt>
                <c:pt idx="4">
                  <c:v>477</c:v>
                </c:pt>
                <c:pt idx="5">
                  <c:v>396</c:v>
                </c:pt>
                <c:pt idx="6">
                  <c:v>643</c:v>
                </c:pt>
                <c:pt idx="7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B-4D36-9726-451E4AECCA00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13.1'!$Z$93:$Z$100</c:f>
              <c:numCache>
                <c:formatCode>#,##0</c:formatCode>
                <c:ptCount val="8"/>
                <c:pt idx="0">
                  <c:v>893</c:v>
                </c:pt>
                <c:pt idx="1">
                  <c:v>2370</c:v>
                </c:pt>
                <c:pt idx="2">
                  <c:v>280</c:v>
                </c:pt>
                <c:pt idx="3">
                  <c:v>2001</c:v>
                </c:pt>
                <c:pt idx="4">
                  <c:v>1672</c:v>
                </c:pt>
                <c:pt idx="5">
                  <c:v>630</c:v>
                </c:pt>
                <c:pt idx="6">
                  <c:v>75</c:v>
                </c:pt>
                <c:pt idx="7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B-4D36-9726-451E4AECC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13.9'!$T$8:$Z$8</c:f>
              <c:numCache>
                <c:formatCode>#,##0</c:formatCode>
                <c:ptCount val="7"/>
                <c:pt idx="0">
                  <c:v>50078.5</c:v>
                </c:pt>
                <c:pt idx="1">
                  <c:v>52872.55</c:v>
                </c:pt>
                <c:pt idx="2">
                  <c:v>54216.05</c:v>
                </c:pt>
                <c:pt idx="3">
                  <c:v>55268.83</c:v>
                </c:pt>
                <c:pt idx="4">
                  <c:v>56242</c:v>
                </c:pt>
                <c:pt idx="5">
                  <c:v>55505.27</c:v>
                </c:pt>
                <c:pt idx="6">
                  <c:v>57142.11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0-412B-8A5E-D472995B5B6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42481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  <c:pt idx="6">
                  <c:v>48519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0-412B-8A5E-D472995B5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13.10'!$U$4:$Y$4</c:f>
              <c:numCache>
                <c:formatCode>#,##0</c:formatCode>
                <c:ptCount val="5"/>
                <c:pt idx="0">
                  <c:v>650</c:v>
                </c:pt>
                <c:pt idx="1">
                  <c:v>630</c:v>
                </c:pt>
                <c:pt idx="2">
                  <c:v>694</c:v>
                </c:pt>
                <c:pt idx="3">
                  <c:v>563</c:v>
                </c:pt>
                <c:pt idx="4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2-4CB5-A5BC-D2BC9F5D0D85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13.10'!$U$7:$Y$7</c:f>
              <c:numCache>
                <c:formatCode>#,##0</c:formatCode>
                <c:ptCount val="5"/>
                <c:pt idx="0">
                  <c:v>470</c:v>
                </c:pt>
                <c:pt idx="1">
                  <c:v>461</c:v>
                </c:pt>
                <c:pt idx="2">
                  <c:v>473</c:v>
                </c:pt>
                <c:pt idx="3">
                  <c:v>391</c:v>
                </c:pt>
                <c:pt idx="4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2-4CB5-A5BC-D2BC9F5D0D85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13.10'!$U$11:$Y$11</c:f>
              <c:numCache>
                <c:formatCode>#,##0</c:formatCode>
                <c:ptCount val="5"/>
                <c:pt idx="0">
                  <c:v>640</c:v>
                </c:pt>
                <c:pt idx="1">
                  <c:v>619</c:v>
                </c:pt>
                <c:pt idx="2">
                  <c:v>687</c:v>
                </c:pt>
                <c:pt idx="3">
                  <c:v>558</c:v>
                </c:pt>
                <c:pt idx="4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62-4CB5-A5BC-D2BC9F5D0D85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13.10'!$U$12:$Y$12</c:f>
              <c:numCache>
                <c:formatCode>#,##0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62-4CB5-A5BC-D2BC9F5D0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4.8919226393629126E-2</c:v>
                </c:pt>
                <c:pt idx="1">
                  <c:v>0</c:v>
                </c:pt>
                <c:pt idx="2">
                  <c:v>7.9635949943117172E-3</c:v>
                </c:pt>
                <c:pt idx="3">
                  <c:v>0</c:v>
                </c:pt>
                <c:pt idx="4">
                  <c:v>2.6166097838452786E-2</c:v>
                </c:pt>
                <c:pt idx="5">
                  <c:v>5.6882821387940841E-3</c:v>
                </c:pt>
                <c:pt idx="6">
                  <c:v>8.3048919226393625E-2</c:v>
                </c:pt>
                <c:pt idx="7">
                  <c:v>0.10466439135381114</c:v>
                </c:pt>
                <c:pt idx="8">
                  <c:v>0</c:v>
                </c:pt>
                <c:pt idx="9">
                  <c:v>5.6882821387940841E-3</c:v>
                </c:pt>
                <c:pt idx="10">
                  <c:v>6.8259385665529011E-3</c:v>
                </c:pt>
                <c:pt idx="11">
                  <c:v>1.4789533560864619E-2</c:v>
                </c:pt>
                <c:pt idx="12">
                  <c:v>4.4368600682593858E-2</c:v>
                </c:pt>
                <c:pt idx="13">
                  <c:v>3.2992036405005691E-2</c:v>
                </c:pt>
                <c:pt idx="14">
                  <c:v>0.21274175199089876</c:v>
                </c:pt>
                <c:pt idx="15">
                  <c:v>0.10238907849829351</c:v>
                </c:pt>
                <c:pt idx="16">
                  <c:v>0.1626848691695108</c:v>
                </c:pt>
                <c:pt idx="17">
                  <c:v>1.0238907849829351E-2</c:v>
                </c:pt>
                <c:pt idx="18">
                  <c:v>6.7121729237770197E-2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4-40BA-8CF7-B1990CFB616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D4-40BA-8CF7-B1990CFB6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51</c:v>
                </c:pt>
                <c:pt idx="5">
                  <c:v>63</c:v>
                </c:pt>
                <c:pt idx="6">
                  <c:v>23</c:v>
                </c:pt>
                <c:pt idx="7">
                  <c:v>33</c:v>
                </c:pt>
                <c:pt idx="8">
                  <c:v>27</c:v>
                </c:pt>
                <c:pt idx="9">
                  <c:v>23</c:v>
                </c:pt>
                <c:pt idx="10">
                  <c:v>19</c:v>
                </c:pt>
                <c:pt idx="11">
                  <c:v>10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E-4578-A0D8-345B1D16D1C4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13.10'!$Y$63:$Y$79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20</c:v>
                </c:pt>
                <c:pt idx="4">
                  <c:v>71</c:v>
                </c:pt>
                <c:pt idx="5">
                  <c:v>45</c:v>
                </c:pt>
                <c:pt idx="6">
                  <c:v>26</c:v>
                </c:pt>
                <c:pt idx="7">
                  <c:v>29</c:v>
                </c:pt>
                <c:pt idx="8">
                  <c:v>26</c:v>
                </c:pt>
                <c:pt idx="9">
                  <c:v>18</c:v>
                </c:pt>
                <c:pt idx="10">
                  <c:v>38</c:v>
                </c:pt>
                <c:pt idx="11">
                  <c:v>16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E-4578-A0D8-345B1D16D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13.10'!$Y$83:$Y$90</c:f>
              <c:numCache>
                <c:formatCode>#,##0</c:formatCode>
                <c:ptCount val="8"/>
                <c:pt idx="0">
                  <c:v>12</c:v>
                </c:pt>
                <c:pt idx="1">
                  <c:v>23</c:v>
                </c:pt>
                <c:pt idx="2">
                  <c:v>11</c:v>
                </c:pt>
                <c:pt idx="3">
                  <c:v>45</c:v>
                </c:pt>
                <c:pt idx="4">
                  <c:v>3</c:v>
                </c:pt>
                <c:pt idx="5">
                  <c:v>7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F-4658-8E56-F1BB97D6578C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13.10'!$Y$93:$Y$100</c:f>
              <c:numCache>
                <c:formatCode>#,##0</c:formatCode>
                <c:ptCount val="8"/>
                <c:pt idx="0">
                  <c:v>13</c:v>
                </c:pt>
                <c:pt idx="1">
                  <c:v>31</c:v>
                </c:pt>
                <c:pt idx="2">
                  <c:v>0</c:v>
                </c:pt>
                <c:pt idx="3">
                  <c:v>70</c:v>
                </c:pt>
                <c:pt idx="4">
                  <c:v>8</c:v>
                </c:pt>
                <c:pt idx="5">
                  <c:v>0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0F-4658-8E56-F1BB97D65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13.10'!$U$8:$Y$8</c:f>
              <c:numCache>
                <c:formatCode>#,##0</c:formatCode>
                <c:ptCount val="5"/>
                <c:pt idx="0">
                  <c:v>21123.21</c:v>
                </c:pt>
                <c:pt idx="1">
                  <c:v>22168.95</c:v>
                </c:pt>
                <c:pt idx="2">
                  <c:v>19084</c:v>
                </c:pt>
                <c:pt idx="3">
                  <c:v>19499.810000000001</c:v>
                </c:pt>
                <c:pt idx="4">
                  <c:v>19986.41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E-4700-A29B-D7811825F65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E-4700-A29B-D7811825F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13.10'!$T$4:$Z$4</c:f>
              <c:numCache>
                <c:formatCode>#,##0</c:formatCode>
                <c:ptCount val="7"/>
                <c:pt idx="0">
                  <c:v>681</c:v>
                </c:pt>
                <c:pt idx="1">
                  <c:v>650</c:v>
                </c:pt>
                <c:pt idx="2">
                  <c:v>630</c:v>
                </c:pt>
                <c:pt idx="3">
                  <c:v>694</c:v>
                </c:pt>
                <c:pt idx="4">
                  <c:v>563</c:v>
                </c:pt>
                <c:pt idx="5">
                  <c:v>592</c:v>
                </c:pt>
                <c:pt idx="6">
                  <c:v>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0-4EB8-8FB6-F35289D1AF4D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13.10'!$T$7:$Z$7</c:f>
              <c:numCache>
                <c:formatCode>#,##0</c:formatCode>
                <c:ptCount val="7"/>
                <c:pt idx="0">
                  <c:v>475</c:v>
                </c:pt>
                <c:pt idx="1">
                  <c:v>470</c:v>
                </c:pt>
                <c:pt idx="2">
                  <c:v>461</c:v>
                </c:pt>
                <c:pt idx="3">
                  <c:v>473</c:v>
                </c:pt>
                <c:pt idx="4">
                  <c:v>391</c:v>
                </c:pt>
                <c:pt idx="5">
                  <c:v>406</c:v>
                </c:pt>
                <c:pt idx="6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0-4EB8-8FB6-F35289D1AF4D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13.10'!$T$11:$Z$11</c:f>
              <c:numCache>
                <c:formatCode>#,##0</c:formatCode>
                <c:ptCount val="7"/>
                <c:pt idx="0">
                  <c:v>668</c:v>
                </c:pt>
                <c:pt idx="1">
                  <c:v>640</c:v>
                </c:pt>
                <c:pt idx="2">
                  <c:v>619</c:v>
                </c:pt>
                <c:pt idx="3">
                  <c:v>687</c:v>
                </c:pt>
                <c:pt idx="4">
                  <c:v>558</c:v>
                </c:pt>
                <c:pt idx="5">
                  <c:v>588</c:v>
                </c:pt>
                <c:pt idx="6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10-4EB8-8FB6-F35289D1AF4D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13.10'!$T$12:$Z$12</c:f>
              <c:numCache>
                <c:formatCode>#,##0</c:formatCode>
                <c:ptCount val="7"/>
                <c:pt idx="0">
                  <c:v>9</c:v>
                </c:pt>
                <c:pt idx="1">
                  <c:v>4</c:v>
                </c:pt>
                <c:pt idx="2">
                  <c:v>8</c:v>
                </c:pt>
                <c:pt idx="3">
                  <c:v>8</c:v>
                </c:pt>
                <c:pt idx="4">
                  <c:v>0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10-4EB8-8FB6-F35289D1A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4.8919226393629126E-2</c:v>
                </c:pt>
                <c:pt idx="1">
                  <c:v>0</c:v>
                </c:pt>
                <c:pt idx="2">
                  <c:v>7.9635949943117172E-3</c:v>
                </c:pt>
                <c:pt idx="3">
                  <c:v>0</c:v>
                </c:pt>
                <c:pt idx="4">
                  <c:v>2.6166097838452786E-2</c:v>
                </c:pt>
                <c:pt idx="5">
                  <c:v>5.6882821387940841E-3</c:v>
                </c:pt>
                <c:pt idx="6">
                  <c:v>8.3048919226393625E-2</c:v>
                </c:pt>
                <c:pt idx="7">
                  <c:v>0.10466439135381114</c:v>
                </c:pt>
                <c:pt idx="8">
                  <c:v>0</c:v>
                </c:pt>
                <c:pt idx="9">
                  <c:v>5.6882821387940841E-3</c:v>
                </c:pt>
                <c:pt idx="10">
                  <c:v>6.8259385665529011E-3</c:v>
                </c:pt>
                <c:pt idx="11">
                  <c:v>1.4789533560864619E-2</c:v>
                </c:pt>
                <c:pt idx="12">
                  <c:v>4.4368600682593858E-2</c:v>
                </c:pt>
                <c:pt idx="13">
                  <c:v>3.2992036405005691E-2</c:v>
                </c:pt>
                <c:pt idx="14">
                  <c:v>0.21274175199089876</c:v>
                </c:pt>
                <c:pt idx="15">
                  <c:v>0.10238907849829351</c:v>
                </c:pt>
                <c:pt idx="16">
                  <c:v>0.1626848691695108</c:v>
                </c:pt>
                <c:pt idx="17">
                  <c:v>1.0238907849829351E-2</c:v>
                </c:pt>
                <c:pt idx="18">
                  <c:v>6.7121729237770197E-2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D-43B7-8606-D9ACF400351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2.6161862221184055E-2</c:v>
                </c:pt>
                <c:pt idx="1">
                  <c:v>1.462070543592775E-2</c:v>
                </c:pt>
                <c:pt idx="2">
                  <c:v>2.6853092181474084E-2</c:v>
                </c:pt>
                <c:pt idx="3">
                  <c:v>9.2243446424910974E-3</c:v>
                </c:pt>
                <c:pt idx="4">
                  <c:v>9.6614880035848616E-2</c:v>
                </c:pt>
                <c:pt idx="5">
                  <c:v>2.2047852181664766E-2</c:v>
                </c:pt>
                <c:pt idx="6">
                  <c:v>8.0692755433305841E-2</c:v>
                </c:pt>
                <c:pt idx="7">
                  <c:v>9.013161971864557E-2</c:v>
                </c:pt>
                <c:pt idx="8">
                  <c:v>3.5438644998593706E-2</c:v>
                </c:pt>
                <c:pt idx="9">
                  <c:v>7.3937770235161203E-3</c:v>
                </c:pt>
                <c:pt idx="10">
                  <c:v>1.6112808729519333E-2</c:v>
                </c:pt>
                <c:pt idx="11">
                  <c:v>1.6804038689809363E-2</c:v>
                </c:pt>
                <c:pt idx="12">
                  <c:v>5.0745813291637069E-2</c:v>
                </c:pt>
                <c:pt idx="13">
                  <c:v>7.8299669639750019E-2</c:v>
                </c:pt>
                <c:pt idx="14">
                  <c:v>0.11589781237635326</c:v>
                </c:pt>
                <c:pt idx="15">
                  <c:v>8.4477835353790567E-2</c:v>
                </c:pt>
                <c:pt idx="16">
                  <c:v>8.4206110472848969E-2</c:v>
                </c:pt>
                <c:pt idx="17">
                  <c:v>3.0838390435284191E-2</c:v>
                </c:pt>
                <c:pt idx="18">
                  <c:v>4.4534277855375622E-2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D-43B7-8606-D9ACF400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13.10'!$Z$44:$Z$60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15</c:v>
                </c:pt>
                <c:pt idx="3">
                  <c:v>27</c:v>
                </c:pt>
                <c:pt idx="4">
                  <c:v>85</c:v>
                </c:pt>
                <c:pt idx="5">
                  <c:v>46</c:v>
                </c:pt>
                <c:pt idx="6">
                  <c:v>84</c:v>
                </c:pt>
                <c:pt idx="7">
                  <c:v>44</c:v>
                </c:pt>
                <c:pt idx="8">
                  <c:v>38</c:v>
                </c:pt>
                <c:pt idx="9">
                  <c:v>37</c:v>
                </c:pt>
                <c:pt idx="10">
                  <c:v>32</c:v>
                </c:pt>
                <c:pt idx="11">
                  <c:v>12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A-474E-B07D-E8D18F6B53C0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13.10'!$Z$63:$Z$79</c:f>
              <c:numCache>
                <c:formatCode>#,##0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25</c:v>
                </c:pt>
                <c:pt idx="3">
                  <c:v>36</c:v>
                </c:pt>
                <c:pt idx="4">
                  <c:v>101</c:v>
                </c:pt>
                <c:pt idx="5">
                  <c:v>72</c:v>
                </c:pt>
                <c:pt idx="6">
                  <c:v>46</c:v>
                </c:pt>
                <c:pt idx="7">
                  <c:v>40</c:v>
                </c:pt>
                <c:pt idx="8">
                  <c:v>24</c:v>
                </c:pt>
                <c:pt idx="9">
                  <c:v>30</c:v>
                </c:pt>
                <c:pt idx="10">
                  <c:v>25</c:v>
                </c:pt>
                <c:pt idx="11">
                  <c:v>19</c:v>
                </c:pt>
                <c:pt idx="12">
                  <c:v>10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A-474E-B07D-E8D18F6B5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13.10'!$Z$83:$Z$90</c:f>
              <c:numCache>
                <c:formatCode>#,##0</c:formatCode>
                <c:ptCount val="8"/>
                <c:pt idx="0">
                  <c:v>18</c:v>
                </c:pt>
                <c:pt idx="1">
                  <c:v>37</c:v>
                </c:pt>
                <c:pt idx="2">
                  <c:v>15</c:v>
                </c:pt>
                <c:pt idx="3">
                  <c:v>70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B-4CEC-8243-B003C6F23949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13.10'!$Z$93:$Z$100</c:f>
              <c:numCache>
                <c:formatCode>#,##0</c:formatCode>
                <c:ptCount val="8"/>
                <c:pt idx="0">
                  <c:v>12</c:v>
                </c:pt>
                <c:pt idx="1">
                  <c:v>45</c:v>
                </c:pt>
                <c:pt idx="2">
                  <c:v>4</c:v>
                </c:pt>
                <c:pt idx="3">
                  <c:v>90</c:v>
                </c:pt>
                <c:pt idx="4">
                  <c:v>14</c:v>
                </c:pt>
                <c:pt idx="5">
                  <c:v>3</c:v>
                </c:pt>
                <c:pt idx="6">
                  <c:v>0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B-4CEC-8243-B003C6F23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C164C-B60D-436D-BF04-67385F73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869CC4-9B3B-4DB8-B2B0-5EC89BC5E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C82ECE-1BB3-4ADD-8606-13A9F8739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249B34-C084-48BD-B95A-0EF26D10E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D80CBD-05F9-4521-AF36-406AE9084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3DD38D-AC26-48A0-866D-A7E4423DB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5B199F-F725-4DFC-BEDE-2DCB34E28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772F6C2-1062-4D5E-912C-C888C9220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E7606C9-5DA7-4F88-8476-C878D34FD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CEBAD09-9593-4788-BC68-2D229F52D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AF41D25-7364-4F4D-88F2-B9EB7205A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5C2E6A2-32E1-4FD9-9BFB-8B44A65B8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7A0346-BC61-4917-9F50-8AF070BEC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D32AEE-BB00-4097-BA38-D490366B3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2A8FE0-1FF8-4A43-A6B2-BEF22ADE9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A2FBE5-B713-4688-9C9B-1EFE277EF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287AE6-1AB0-49F0-89D7-9F7754FEF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17DFFF-C31F-427C-8933-0FFFBB1F4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22544D3-62FB-4B1C-B5C7-62FAABD2B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92FEC8-44A0-4164-BE61-06741626D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172144A-DA2D-4D7C-A39B-8A4389D32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2A28EE9-28FD-4D27-8BCD-9181F8329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2D3DA0A-1D8F-4A96-8972-ED267237D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4E6B90-26B9-4608-9114-B28D30B5F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9A3998-88C8-4FA0-A84D-BDC742120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41A644-142D-4048-B3E4-2CE60BE22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2DAE1A-7943-4433-BAAC-D83F2C0B3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471DEB-22C2-45C8-A74D-FF1E691D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92273DB-4576-4E19-8BAE-CBE0525D6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CC61084-386F-4A61-8659-ABF48CFBC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6981E52-F31F-4AA9-BCF1-ACE66E0D3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AA169B3-F936-490D-98A2-617ECAE16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C58F712-793E-4EE0-AF79-A46029034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29280AC-0734-4C23-9CC1-46F2B5A59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854F02-B72F-4881-909D-1C1A9CDCE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F57E2B-F926-4BD5-B3D5-3C0603F02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58923C-3285-43B6-876C-001E644FA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A8BD3B-396B-4265-A4FC-46BB8BEE3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D10E4C-846F-4634-B796-9EB58B1B0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46010AC-ED53-4B9D-8B04-1373015BC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35EB26-DE21-4C3F-A3FD-C610C74FD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D3CB3C5-D931-4C34-A061-C231A71EF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47EF3AE-BFE2-4362-ABBA-BD759F3E5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6074659-34E9-4293-8125-988A55B09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6DA4BB9-D897-4F41-A820-88A1196FE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0DF5A9-4AB8-4160-AB7B-B92A4FCDA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909AE3-8A8C-4C26-BAE0-3D93C26B4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2990AB6-7D25-4618-9E99-87852C5CF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91EE66-4302-4886-A52B-8626107D1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2AAFEF-A239-4143-AB68-5B0A0EF05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8415518-89A0-43A5-9611-AD0D14F54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C863FC7-BA7D-49EF-BB6E-563A6C615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BD4AE25-E5FD-4F2B-A6B1-DFAA56D0E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6E6E34C-8FED-427F-9C6C-4DA62E27F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1DE64B8-15D6-4405-8B0F-426D5445F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C4BE5FF-43EC-4761-ADC8-089DCF4ED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1EFD7D-79A8-4041-8B9B-AE794ADB8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426CA9-205E-4A82-8C80-5B7437AFF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730A8C-42D0-4E81-B5A6-BE5E455B3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624D37-416D-4DD0-B645-F5606E4DA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8ADF17-330B-4110-85F7-1BBEA9C19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5AE669-2208-466D-89B6-FBEEE62A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695DE21-1E7F-466D-BED9-A912FB95C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04099B2-982E-4006-B7B9-BD8798B50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B499F2E-1D25-432B-BA37-841733480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E9261FF-5C0B-46BE-918D-E7DC02050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630EEBC-DCAA-4032-AAF6-2D20290FA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5C5358-F200-40F5-95E5-8D2BB4F34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3DF1B4-850B-4941-AFB4-1CDBFC6B4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92E077-7A23-4E0B-A5EF-E1AF91220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D9C40ED-E1E4-4949-9BD1-DCA02B3C0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DEA0815-AE29-4439-AF6B-C308272AF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65E1D8E-B359-4AF5-AAB5-90D93EA63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6EF34D8-1D92-40D1-A61C-EE33DCB41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C3A6CAC-7D55-407C-8CA8-59CA146BE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E8B4FF-ECE3-4C5C-BB3A-CADF8689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8E7B404-F1DE-47C2-BA55-063231A53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DAE947B-7767-4288-BF15-2409ABB7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961B74-F291-4EF2-8F7E-782B1866D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DC54A7-D595-4C0F-8A53-2531C1028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82301D-AA23-43ED-BDCE-183FBD408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66ED36-4A4D-4EFB-B10A-3AF6DF614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C8A81AC-FEA1-45E9-9FA6-FBD2AF09C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98F6E6-5E8E-47A4-9130-4823F4831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C4178D3-6089-4FCA-9B36-CF7051C59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209E11-BEF2-4DF3-956D-1BD2ACE2C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3C17D6-71AB-48A1-A3ED-7EE6D6899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9B4D9F3-3B01-472D-ADC0-4E7A5B111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A9E6E88-7060-4A4C-B875-8D78326EF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39B37D-EF3D-4178-9FA6-FC5E2E38D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BC8146-1CD9-42D8-B0CE-275FE7BD2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D86820-06BC-4B91-A93E-F93B653B8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DED404-E05C-40BD-BFF7-6DDE5FFD9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D93B520-AB99-4B3E-8D5F-8C5D03D12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ACED560-6C8F-4213-93BB-E0A1F2775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69AA711-EF6C-47D5-97C8-7990C501D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3A41D4F-DCFD-4FFF-9AF8-98D067601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CEF0D87-2037-4BFA-B01C-EFF1020D4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41E247-BE85-4BB4-BF16-D310030D0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E29B227-3678-4962-A63A-2B790601C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0B6FCC-B9C9-49BE-A923-63C10EB4B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DB1F0E-E1DD-4500-9D09-54E02455E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529414-4225-4E62-A8F5-386840312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0A8D87-C8FE-4628-B1C9-8D5733621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8BD1079-7A8E-4406-93DD-910ECADF9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AB0CAA-4693-4106-A106-8E77AEB84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FE09178-69CF-4833-8773-FB903C068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4D31C9E-1670-4BDD-B8BF-E826EE89B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959BC12-BC17-4695-8D1D-D1A1D2930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0647AB6-F1C2-47E6-87A8-73040B055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ED33D94-031D-4313-B8AB-E3855931C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0AD19D-A36B-4CC9-888B-BF8B258B7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0AC1EC-4F96-4DDA-860B-53FE616BE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92A1F4-E4AF-45CC-BFE7-595D4495A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64CF61-5211-46F2-ADBF-BC1D87A8D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33104A9-620F-4E29-BFA4-C097B7301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0DC4A9-9207-48D1-81E1-1E1BC07DD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E26535B-46B7-46CD-93F4-B7D08A7A5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744367-D10F-471E-ACDF-17F0DF663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1C380CB-9207-4EC9-B4FA-58D6292B2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FC7B575-9E99-4D6D-BD31-5621072D9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24E42DC-340F-4AA0-9BC6-53A02A76E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7FB14D-09E5-4626-A75B-9ACCA66A2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9703D6-4A71-402A-88E2-D2419D1D8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38E548-2C04-4718-BBA7-688D1CF65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5750AF-45E0-414F-A792-A1387B6EC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7EFBD5-A73E-49D0-B33E-5E2E1B12F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9E60BB-160F-4BC3-BF73-13728ACB7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000C108-3477-4BAD-8984-D922262AD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A04F67-EEB2-4A87-A43F-90CF42619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2B76743-0BC5-426D-A28A-4888AB751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2C1EE8-C740-43E0-A844-A9C59B838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DBF12DF-FC8A-4A6C-8EB7-7A3D2C013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5C9ECC-DB87-48A2-BA40-F7FE81225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CD7804-AB3B-4EEA-8620-F583ECB35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CE32E76-9831-4CE2-88AC-A25315D28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729CA21-C54F-4640-9EBB-8EA895E6D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E3ADD0-2206-407D-9D3B-551004A9A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D30C4DA-6687-4061-9CE4-97F2508B3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32FCF0B-B783-40A6-8536-1620A9BB9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ABC5F1A-DE2B-4A5C-B10D-0E082B068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96229A7-E42C-4DC2-A8ED-E59D621BA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E583BD9-74BE-4954-BF8A-B05886D1B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E0A2C15-7044-443F-96FD-E87406139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0DF563-BA38-41D3-869E-331AE5F99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2E6EEB-40BC-4DC2-B7FD-0F6E2B253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096ABE-16EE-499F-891A-EBD1CC208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6CB277-2C96-4FF4-866A-37BC3D652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DFDE9E-D46B-42C6-B75B-ECCC96A2E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E1297DA-D0E8-46B4-8168-71C56D82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9ECE46B-A897-4AAD-8215-5B6FD51FB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AAFF1BA-1245-471F-9812-5C4BB549C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F56F443-3816-4155-9EA5-DCAEAAA47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3B07BA9-8C3D-448A-9DCC-0ACE5FF55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EEA79C2-D011-48E2-93A6-911C5322B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8FB928-CEA8-43EF-B878-881256E7C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B162A7-EEC6-4372-BA9F-BD688B16C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B042DF-083B-4BAA-A353-4B100A7AE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7DB072-F44A-4DFA-B20A-C63A65A8A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4208240-E335-41E7-B09B-7854EC204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B369159-7EE8-4753-A63F-0A0D2768B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5740569-F3BB-4FDB-ACEA-8E96DD3DA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FBB84E5-4D07-444E-B011-AB3615D54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F224CB4-59E3-4F4F-AC5E-B63612877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EDC6D8-E07A-4FC0-B9EA-208BAF912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91EBE32-E932-45EF-BCA5-3FF5F2483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8FA923-C745-411B-B831-C11B0C6E9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309DC9-3BCE-48CC-8775-8113FBF5D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3102A7-9350-4504-A280-EACA8FCCF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956798-6FEA-4EC6-9246-357148958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9E17EAF-B9C5-468D-A9D9-7FDFBB3A0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0E6ADD1-2216-4E0F-B507-E1A6FDB60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BBDAAE4-EF89-4D40-8883-BFF0F82A5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4ED7BD5-491D-4A41-B5EA-DC6A611AE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4E8E061-7C41-463D-9F02-9EDE96A2A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1727F78-D784-4F8B-960A-6678089B8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2B67F4-6014-4A24-9DDD-E51CFFD47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3EE17D-9B90-4299-AC11-087CFE254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D0CCBF-9567-4092-882B-0009D1FD3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5E407A-E361-4BFF-A687-9272AE157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D9CD2D-7E76-4F96-AFEA-9DE1FC79E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593502-2EE3-42A9-A961-289ACF663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7380E2-79DC-479C-837A-F1357841D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2D49E23-1AC7-47CE-9B3E-CF76D2EC9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5D137B1-7360-47DE-BD2F-5973ABFB9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E72EAE1-F278-4BEE-9A35-EBFE147C9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06FE989-3248-422B-872E-87EAD309E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8B8B6ED-74D1-48DA-85C5-F68C6FCAF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E5A9-3B7E-4D0B-9B9B-5F201B663AE6}">
  <sheetPr codeName="Sheet7"/>
  <dimension ref="A1:C35"/>
  <sheetViews>
    <sheetView showGridLines="0" tabSelected="1" workbookViewId="0">
      <pane ySplit="3" topLeftCell="A4" activePane="bottomLeft" state="frozen"/>
      <selection activeCell="A4" sqref="A4"/>
      <selection pane="bottomLeft" sqref="A1:C1"/>
    </sheetView>
  </sheetViews>
  <sheetFormatPr defaultRowHeight="15" x14ac:dyDescent="0.25"/>
  <cols>
    <col min="1" max="2" width="7.7109375" style="104" customWidth="1"/>
    <col min="3" max="3" width="70.85546875" style="104" customWidth="1"/>
    <col min="4" max="4" width="25.5703125" style="104" customWidth="1"/>
    <col min="5" max="5" width="52.28515625" style="104" customWidth="1"/>
    <col min="6" max="256" width="9.140625" style="104"/>
    <col min="257" max="258" width="7.7109375" style="104" customWidth="1"/>
    <col min="259" max="259" width="140.7109375" style="104" customWidth="1"/>
    <col min="260" max="260" width="25.5703125" style="104" customWidth="1"/>
    <col min="261" max="261" width="52.28515625" style="104" customWidth="1"/>
    <col min="262" max="512" width="9.140625" style="104"/>
    <col min="513" max="514" width="7.7109375" style="104" customWidth="1"/>
    <col min="515" max="515" width="140.7109375" style="104" customWidth="1"/>
    <col min="516" max="516" width="25.5703125" style="104" customWidth="1"/>
    <col min="517" max="517" width="52.28515625" style="104" customWidth="1"/>
    <col min="518" max="768" width="9.140625" style="104"/>
    <col min="769" max="770" width="7.7109375" style="104" customWidth="1"/>
    <col min="771" max="771" width="140.7109375" style="104" customWidth="1"/>
    <col min="772" max="772" width="25.5703125" style="104" customWidth="1"/>
    <col min="773" max="773" width="52.28515625" style="104" customWidth="1"/>
    <col min="774" max="1024" width="9.140625" style="104"/>
    <col min="1025" max="1026" width="7.7109375" style="104" customWidth="1"/>
    <col min="1027" max="1027" width="140.7109375" style="104" customWidth="1"/>
    <col min="1028" max="1028" width="25.5703125" style="104" customWidth="1"/>
    <col min="1029" max="1029" width="52.28515625" style="104" customWidth="1"/>
    <col min="1030" max="1280" width="9.140625" style="104"/>
    <col min="1281" max="1282" width="7.7109375" style="104" customWidth="1"/>
    <col min="1283" max="1283" width="140.7109375" style="104" customWidth="1"/>
    <col min="1284" max="1284" width="25.5703125" style="104" customWidth="1"/>
    <col min="1285" max="1285" width="52.28515625" style="104" customWidth="1"/>
    <col min="1286" max="1536" width="9.140625" style="104"/>
    <col min="1537" max="1538" width="7.7109375" style="104" customWidth="1"/>
    <col min="1539" max="1539" width="140.7109375" style="104" customWidth="1"/>
    <col min="1540" max="1540" width="25.5703125" style="104" customWidth="1"/>
    <col min="1541" max="1541" width="52.28515625" style="104" customWidth="1"/>
    <col min="1542" max="1792" width="9.140625" style="104"/>
    <col min="1793" max="1794" width="7.7109375" style="104" customWidth="1"/>
    <col min="1795" max="1795" width="140.7109375" style="104" customWidth="1"/>
    <col min="1796" max="1796" width="25.5703125" style="104" customWidth="1"/>
    <col min="1797" max="1797" width="52.28515625" style="104" customWidth="1"/>
    <col min="1798" max="2048" width="9.140625" style="104"/>
    <col min="2049" max="2050" width="7.7109375" style="104" customWidth="1"/>
    <col min="2051" max="2051" width="140.7109375" style="104" customWidth="1"/>
    <col min="2052" max="2052" width="25.5703125" style="104" customWidth="1"/>
    <col min="2053" max="2053" width="52.28515625" style="104" customWidth="1"/>
    <col min="2054" max="2304" width="9.140625" style="104"/>
    <col min="2305" max="2306" width="7.7109375" style="104" customWidth="1"/>
    <col min="2307" max="2307" width="140.7109375" style="104" customWidth="1"/>
    <col min="2308" max="2308" width="25.5703125" style="104" customWidth="1"/>
    <col min="2309" max="2309" width="52.28515625" style="104" customWidth="1"/>
    <col min="2310" max="2560" width="9.140625" style="104"/>
    <col min="2561" max="2562" width="7.7109375" style="104" customWidth="1"/>
    <col min="2563" max="2563" width="140.7109375" style="104" customWidth="1"/>
    <col min="2564" max="2564" width="25.5703125" style="104" customWidth="1"/>
    <col min="2565" max="2565" width="52.28515625" style="104" customWidth="1"/>
    <col min="2566" max="2816" width="9.140625" style="104"/>
    <col min="2817" max="2818" width="7.7109375" style="104" customWidth="1"/>
    <col min="2819" max="2819" width="140.7109375" style="104" customWidth="1"/>
    <col min="2820" max="2820" width="25.5703125" style="104" customWidth="1"/>
    <col min="2821" max="2821" width="52.28515625" style="104" customWidth="1"/>
    <col min="2822" max="3072" width="9.140625" style="104"/>
    <col min="3073" max="3074" width="7.7109375" style="104" customWidth="1"/>
    <col min="3075" max="3075" width="140.7109375" style="104" customWidth="1"/>
    <col min="3076" max="3076" width="25.5703125" style="104" customWidth="1"/>
    <col min="3077" max="3077" width="52.28515625" style="104" customWidth="1"/>
    <col min="3078" max="3328" width="9.140625" style="104"/>
    <col min="3329" max="3330" width="7.7109375" style="104" customWidth="1"/>
    <col min="3331" max="3331" width="140.7109375" style="104" customWidth="1"/>
    <col min="3332" max="3332" width="25.5703125" style="104" customWidth="1"/>
    <col min="3333" max="3333" width="52.28515625" style="104" customWidth="1"/>
    <col min="3334" max="3584" width="9.140625" style="104"/>
    <col min="3585" max="3586" width="7.7109375" style="104" customWidth="1"/>
    <col min="3587" max="3587" width="140.7109375" style="104" customWidth="1"/>
    <col min="3588" max="3588" width="25.5703125" style="104" customWidth="1"/>
    <col min="3589" max="3589" width="52.28515625" style="104" customWidth="1"/>
    <col min="3590" max="3840" width="9.140625" style="104"/>
    <col min="3841" max="3842" width="7.7109375" style="104" customWidth="1"/>
    <col min="3843" max="3843" width="140.7109375" style="104" customWidth="1"/>
    <col min="3844" max="3844" width="25.5703125" style="104" customWidth="1"/>
    <col min="3845" max="3845" width="52.28515625" style="104" customWidth="1"/>
    <col min="3846" max="4096" width="9.140625" style="104"/>
    <col min="4097" max="4098" width="7.7109375" style="104" customWidth="1"/>
    <col min="4099" max="4099" width="140.7109375" style="104" customWidth="1"/>
    <col min="4100" max="4100" width="25.5703125" style="104" customWidth="1"/>
    <col min="4101" max="4101" width="52.28515625" style="104" customWidth="1"/>
    <col min="4102" max="4352" width="9.140625" style="104"/>
    <col min="4353" max="4354" width="7.7109375" style="104" customWidth="1"/>
    <col min="4355" max="4355" width="140.7109375" style="104" customWidth="1"/>
    <col min="4356" max="4356" width="25.5703125" style="104" customWidth="1"/>
    <col min="4357" max="4357" width="52.28515625" style="104" customWidth="1"/>
    <col min="4358" max="4608" width="9.140625" style="104"/>
    <col min="4609" max="4610" width="7.7109375" style="104" customWidth="1"/>
    <col min="4611" max="4611" width="140.7109375" style="104" customWidth="1"/>
    <col min="4612" max="4612" width="25.5703125" style="104" customWidth="1"/>
    <col min="4613" max="4613" width="52.28515625" style="104" customWidth="1"/>
    <col min="4614" max="4864" width="9.140625" style="104"/>
    <col min="4865" max="4866" width="7.7109375" style="104" customWidth="1"/>
    <col min="4867" max="4867" width="140.7109375" style="104" customWidth="1"/>
    <col min="4868" max="4868" width="25.5703125" style="104" customWidth="1"/>
    <col min="4869" max="4869" width="52.28515625" style="104" customWidth="1"/>
    <col min="4870" max="5120" width="9.140625" style="104"/>
    <col min="5121" max="5122" width="7.7109375" style="104" customWidth="1"/>
    <col min="5123" max="5123" width="140.7109375" style="104" customWidth="1"/>
    <col min="5124" max="5124" width="25.5703125" style="104" customWidth="1"/>
    <col min="5125" max="5125" width="52.28515625" style="104" customWidth="1"/>
    <col min="5126" max="5376" width="9.140625" style="104"/>
    <col min="5377" max="5378" width="7.7109375" style="104" customWidth="1"/>
    <col min="5379" max="5379" width="140.7109375" style="104" customWidth="1"/>
    <col min="5380" max="5380" width="25.5703125" style="104" customWidth="1"/>
    <col min="5381" max="5381" width="52.28515625" style="104" customWidth="1"/>
    <col min="5382" max="5632" width="9.140625" style="104"/>
    <col min="5633" max="5634" width="7.7109375" style="104" customWidth="1"/>
    <col min="5635" max="5635" width="140.7109375" style="104" customWidth="1"/>
    <col min="5636" max="5636" width="25.5703125" style="104" customWidth="1"/>
    <col min="5637" max="5637" width="52.28515625" style="104" customWidth="1"/>
    <col min="5638" max="5888" width="9.140625" style="104"/>
    <col min="5889" max="5890" width="7.7109375" style="104" customWidth="1"/>
    <col min="5891" max="5891" width="140.7109375" style="104" customWidth="1"/>
    <col min="5892" max="5892" width="25.5703125" style="104" customWidth="1"/>
    <col min="5893" max="5893" width="52.28515625" style="104" customWidth="1"/>
    <col min="5894" max="6144" width="9.140625" style="104"/>
    <col min="6145" max="6146" width="7.7109375" style="104" customWidth="1"/>
    <col min="6147" max="6147" width="140.7109375" style="104" customWidth="1"/>
    <col min="6148" max="6148" width="25.5703125" style="104" customWidth="1"/>
    <col min="6149" max="6149" width="52.28515625" style="104" customWidth="1"/>
    <col min="6150" max="6400" width="9.140625" style="104"/>
    <col min="6401" max="6402" width="7.7109375" style="104" customWidth="1"/>
    <col min="6403" max="6403" width="140.7109375" style="104" customWidth="1"/>
    <col min="6404" max="6404" width="25.5703125" style="104" customWidth="1"/>
    <col min="6405" max="6405" width="52.28515625" style="104" customWidth="1"/>
    <col min="6406" max="6656" width="9.140625" style="104"/>
    <col min="6657" max="6658" width="7.7109375" style="104" customWidth="1"/>
    <col min="6659" max="6659" width="140.7109375" style="104" customWidth="1"/>
    <col min="6660" max="6660" width="25.5703125" style="104" customWidth="1"/>
    <col min="6661" max="6661" width="52.28515625" style="104" customWidth="1"/>
    <col min="6662" max="6912" width="9.140625" style="104"/>
    <col min="6913" max="6914" width="7.7109375" style="104" customWidth="1"/>
    <col min="6915" max="6915" width="140.7109375" style="104" customWidth="1"/>
    <col min="6916" max="6916" width="25.5703125" style="104" customWidth="1"/>
    <col min="6917" max="6917" width="52.28515625" style="104" customWidth="1"/>
    <col min="6918" max="7168" width="9.140625" style="104"/>
    <col min="7169" max="7170" width="7.7109375" style="104" customWidth="1"/>
    <col min="7171" max="7171" width="140.7109375" style="104" customWidth="1"/>
    <col min="7172" max="7172" width="25.5703125" style="104" customWidth="1"/>
    <col min="7173" max="7173" width="52.28515625" style="104" customWidth="1"/>
    <col min="7174" max="7424" width="9.140625" style="104"/>
    <col min="7425" max="7426" width="7.7109375" style="104" customWidth="1"/>
    <col min="7427" max="7427" width="140.7109375" style="104" customWidth="1"/>
    <col min="7428" max="7428" width="25.5703125" style="104" customWidth="1"/>
    <col min="7429" max="7429" width="52.28515625" style="104" customWidth="1"/>
    <col min="7430" max="7680" width="9.140625" style="104"/>
    <col min="7681" max="7682" width="7.7109375" style="104" customWidth="1"/>
    <col min="7683" max="7683" width="140.7109375" style="104" customWidth="1"/>
    <col min="7684" max="7684" width="25.5703125" style="104" customWidth="1"/>
    <col min="7685" max="7685" width="52.28515625" style="104" customWidth="1"/>
    <col min="7686" max="7936" width="9.140625" style="104"/>
    <col min="7937" max="7938" width="7.7109375" style="104" customWidth="1"/>
    <col min="7939" max="7939" width="140.7109375" style="104" customWidth="1"/>
    <col min="7940" max="7940" width="25.5703125" style="104" customWidth="1"/>
    <col min="7941" max="7941" width="52.28515625" style="104" customWidth="1"/>
    <col min="7942" max="8192" width="9.140625" style="104"/>
    <col min="8193" max="8194" width="7.7109375" style="104" customWidth="1"/>
    <col min="8195" max="8195" width="140.7109375" style="104" customWidth="1"/>
    <col min="8196" max="8196" width="25.5703125" style="104" customWidth="1"/>
    <col min="8197" max="8197" width="52.28515625" style="104" customWidth="1"/>
    <col min="8198" max="8448" width="9.140625" style="104"/>
    <col min="8449" max="8450" width="7.7109375" style="104" customWidth="1"/>
    <col min="8451" max="8451" width="140.7109375" style="104" customWidth="1"/>
    <col min="8452" max="8452" width="25.5703125" style="104" customWidth="1"/>
    <col min="8453" max="8453" width="52.28515625" style="104" customWidth="1"/>
    <col min="8454" max="8704" width="9.140625" style="104"/>
    <col min="8705" max="8706" width="7.7109375" style="104" customWidth="1"/>
    <col min="8707" max="8707" width="140.7109375" style="104" customWidth="1"/>
    <col min="8708" max="8708" width="25.5703125" style="104" customWidth="1"/>
    <col min="8709" max="8709" width="52.28515625" style="104" customWidth="1"/>
    <col min="8710" max="8960" width="9.140625" style="104"/>
    <col min="8961" max="8962" width="7.7109375" style="104" customWidth="1"/>
    <col min="8963" max="8963" width="140.7109375" style="104" customWidth="1"/>
    <col min="8964" max="8964" width="25.5703125" style="104" customWidth="1"/>
    <col min="8965" max="8965" width="52.28515625" style="104" customWidth="1"/>
    <col min="8966" max="9216" width="9.140625" style="104"/>
    <col min="9217" max="9218" width="7.7109375" style="104" customWidth="1"/>
    <col min="9219" max="9219" width="140.7109375" style="104" customWidth="1"/>
    <col min="9220" max="9220" width="25.5703125" style="104" customWidth="1"/>
    <col min="9221" max="9221" width="52.28515625" style="104" customWidth="1"/>
    <col min="9222" max="9472" width="9.140625" style="104"/>
    <col min="9473" max="9474" width="7.7109375" style="104" customWidth="1"/>
    <col min="9475" max="9475" width="140.7109375" style="104" customWidth="1"/>
    <col min="9476" max="9476" width="25.5703125" style="104" customWidth="1"/>
    <col min="9477" max="9477" width="52.28515625" style="104" customWidth="1"/>
    <col min="9478" max="9728" width="9.140625" style="104"/>
    <col min="9729" max="9730" width="7.7109375" style="104" customWidth="1"/>
    <col min="9731" max="9731" width="140.7109375" style="104" customWidth="1"/>
    <col min="9732" max="9732" width="25.5703125" style="104" customWidth="1"/>
    <col min="9733" max="9733" width="52.28515625" style="104" customWidth="1"/>
    <col min="9734" max="9984" width="9.140625" style="104"/>
    <col min="9985" max="9986" width="7.7109375" style="104" customWidth="1"/>
    <col min="9987" max="9987" width="140.7109375" style="104" customWidth="1"/>
    <col min="9988" max="9988" width="25.5703125" style="104" customWidth="1"/>
    <col min="9989" max="9989" width="52.28515625" style="104" customWidth="1"/>
    <col min="9990" max="10240" width="9.140625" style="104"/>
    <col min="10241" max="10242" width="7.7109375" style="104" customWidth="1"/>
    <col min="10243" max="10243" width="140.7109375" style="104" customWidth="1"/>
    <col min="10244" max="10244" width="25.5703125" style="104" customWidth="1"/>
    <col min="10245" max="10245" width="52.28515625" style="104" customWidth="1"/>
    <col min="10246" max="10496" width="9.140625" style="104"/>
    <col min="10497" max="10498" width="7.7109375" style="104" customWidth="1"/>
    <col min="10499" max="10499" width="140.7109375" style="104" customWidth="1"/>
    <col min="10500" max="10500" width="25.5703125" style="104" customWidth="1"/>
    <col min="10501" max="10501" width="52.28515625" style="104" customWidth="1"/>
    <col min="10502" max="10752" width="9.140625" style="104"/>
    <col min="10753" max="10754" width="7.7109375" style="104" customWidth="1"/>
    <col min="10755" max="10755" width="140.7109375" style="104" customWidth="1"/>
    <col min="10756" max="10756" width="25.5703125" style="104" customWidth="1"/>
    <col min="10757" max="10757" width="52.28515625" style="104" customWidth="1"/>
    <col min="10758" max="11008" width="9.140625" style="104"/>
    <col min="11009" max="11010" width="7.7109375" style="104" customWidth="1"/>
    <col min="11011" max="11011" width="140.7109375" style="104" customWidth="1"/>
    <col min="11012" max="11012" width="25.5703125" style="104" customWidth="1"/>
    <col min="11013" max="11013" width="52.28515625" style="104" customWidth="1"/>
    <col min="11014" max="11264" width="9.140625" style="104"/>
    <col min="11265" max="11266" width="7.7109375" style="104" customWidth="1"/>
    <col min="11267" max="11267" width="140.7109375" style="104" customWidth="1"/>
    <col min="11268" max="11268" width="25.5703125" style="104" customWidth="1"/>
    <col min="11269" max="11269" width="52.28515625" style="104" customWidth="1"/>
    <col min="11270" max="11520" width="9.140625" style="104"/>
    <col min="11521" max="11522" width="7.7109375" style="104" customWidth="1"/>
    <col min="11523" max="11523" width="140.7109375" style="104" customWidth="1"/>
    <col min="11524" max="11524" width="25.5703125" style="104" customWidth="1"/>
    <col min="11525" max="11525" width="52.28515625" style="104" customWidth="1"/>
    <col min="11526" max="11776" width="9.140625" style="104"/>
    <col min="11777" max="11778" width="7.7109375" style="104" customWidth="1"/>
    <col min="11779" max="11779" width="140.7109375" style="104" customWidth="1"/>
    <col min="11780" max="11780" width="25.5703125" style="104" customWidth="1"/>
    <col min="11781" max="11781" width="52.28515625" style="104" customWidth="1"/>
    <col min="11782" max="12032" width="9.140625" style="104"/>
    <col min="12033" max="12034" width="7.7109375" style="104" customWidth="1"/>
    <col min="12035" max="12035" width="140.7109375" style="104" customWidth="1"/>
    <col min="12036" max="12036" width="25.5703125" style="104" customWidth="1"/>
    <col min="12037" max="12037" width="52.28515625" style="104" customWidth="1"/>
    <col min="12038" max="12288" width="9.140625" style="104"/>
    <col min="12289" max="12290" width="7.7109375" style="104" customWidth="1"/>
    <col min="12291" max="12291" width="140.7109375" style="104" customWidth="1"/>
    <col min="12292" max="12292" width="25.5703125" style="104" customWidth="1"/>
    <col min="12293" max="12293" width="52.28515625" style="104" customWidth="1"/>
    <col min="12294" max="12544" width="9.140625" style="104"/>
    <col min="12545" max="12546" width="7.7109375" style="104" customWidth="1"/>
    <col min="12547" max="12547" width="140.7109375" style="104" customWidth="1"/>
    <col min="12548" max="12548" width="25.5703125" style="104" customWidth="1"/>
    <col min="12549" max="12549" width="52.28515625" style="104" customWidth="1"/>
    <col min="12550" max="12800" width="9.140625" style="104"/>
    <col min="12801" max="12802" width="7.7109375" style="104" customWidth="1"/>
    <col min="12803" max="12803" width="140.7109375" style="104" customWidth="1"/>
    <col min="12804" max="12804" width="25.5703125" style="104" customWidth="1"/>
    <col min="12805" max="12805" width="52.28515625" style="104" customWidth="1"/>
    <col min="12806" max="13056" width="9.140625" style="104"/>
    <col min="13057" max="13058" width="7.7109375" style="104" customWidth="1"/>
    <col min="13059" max="13059" width="140.7109375" style="104" customWidth="1"/>
    <col min="13060" max="13060" width="25.5703125" style="104" customWidth="1"/>
    <col min="13061" max="13061" width="52.28515625" style="104" customWidth="1"/>
    <col min="13062" max="13312" width="9.140625" style="104"/>
    <col min="13313" max="13314" width="7.7109375" style="104" customWidth="1"/>
    <col min="13315" max="13315" width="140.7109375" style="104" customWidth="1"/>
    <col min="13316" max="13316" width="25.5703125" style="104" customWidth="1"/>
    <col min="13317" max="13317" width="52.28515625" style="104" customWidth="1"/>
    <col min="13318" max="13568" width="9.140625" style="104"/>
    <col min="13569" max="13570" width="7.7109375" style="104" customWidth="1"/>
    <col min="13571" max="13571" width="140.7109375" style="104" customWidth="1"/>
    <col min="13572" max="13572" width="25.5703125" style="104" customWidth="1"/>
    <col min="13573" max="13573" width="52.28515625" style="104" customWidth="1"/>
    <col min="13574" max="13824" width="9.140625" style="104"/>
    <col min="13825" max="13826" width="7.7109375" style="104" customWidth="1"/>
    <col min="13827" max="13827" width="140.7109375" style="104" customWidth="1"/>
    <col min="13828" max="13828" width="25.5703125" style="104" customWidth="1"/>
    <col min="13829" max="13829" width="52.28515625" style="104" customWidth="1"/>
    <col min="13830" max="14080" width="9.140625" style="104"/>
    <col min="14081" max="14082" width="7.7109375" style="104" customWidth="1"/>
    <col min="14083" max="14083" width="140.7109375" style="104" customWidth="1"/>
    <col min="14084" max="14084" width="25.5703125" style="104" customWidth="1"/>
    <col min="14085" max="14085" width="52.28515625" style="104" customWidth="1"/>
    <col min="14086" max="14336" width="9.140625" style="104"/>
    <col min="14337" max="14338" width="7.7109375" style="104" customWidth="1"/>
    <col min="14339" max="14339" width="140.7109375" style="104" customWidth="1"/>
    <col min="14340" max="14340" width="25.5703125" style="104" customWidth="1"/>
    <col min="14341" max="14341" width="52.28515625" style="104" customWidth="1"/>
    <col min="14342" max="14592" width="9.140625" style="104"/>
    <col min="14593" max="14594" width="7.7109375" style="104" customWidth="1"/>
    <col min="14595" max="14595" width="140.7109375" style="104" customWidth="1"/>
    <col min="14596" max="14596" width="25.5703125" style="104" customWidth="1"/>
    <col min="14597" max="14597" width="52.28515625" style="104" customWidth="1"/>
    <col min="14598" max="14848" width="9.140625" style="104"/>
    <col min="14849" max="14850" width="7.7109375" style="104" customWidth="1"/>
    <col min="14851" max="14851" width="140.7109375" style="104" customWidth="1"/>
    <col min="14852" max="14852" width="25.5703125" style="104" customWidth="1"/>
    <col min="14853" max="14853" width="52.28515625" style="104" customWidth="1"/>
    <col min="14854" max="15104" width="9.140625" style="104"/>
    <col min="15105" max="15106" width="7.7109375" style="104" customWidth="1"/>
    <col min="15107" max="15107" width="140.7109375" style="104" customWidth="1"/>
    <col min="15108" max="15108" width="25.5703125" style="104" customWidth="1"/>
    <col min="15109" max="15109" width="52.28515625" style="104" customWidth="1"/>
    <col min="15110" max="15360" width="9.140625" style="104"/>
    <col min="15361" max="15362" width="7.7109375" style="104" customWidth="1"/>
    <col min="15363" max="15363" width="140.7109375" style="104" customWidth="1"/>
    <col min="15364" max="15364" width="25.5703125" style="104" customWidth="1"/>
    <col min="15365" max="15365" width="52.28515625" style="104" customWidth="1"/>
    <col min="15366" max="15616" width="9.140625" style="104"/>
    <col min="15617" max="15618" width="7.7109375" style="104" customWidth="1"/>
    <col min="15619" max="15619" width="140.7109375" style="104" customWidth="1"/>
    <col min="15620" max="15620" width="25.5703125" style="104" customWidth="1"/>
    <col min="15621" max="15621" width="52.28515625" style="104" customWidth="1"/>
    <col min="15622" max="15872" width="9.140625" style="104"/>
    <col min="15873" max="15874" width="7.7109375" style="104" customWidth="1"/>
    <col min="15875" max="15875" width="140.7109375" style="104" customWidth="1"/>
    <col min="15876" max="15876" width="25.5703125" style="104" customWidth="1"/>
    <col min="15877" max="15877" width="52.28515625" style="104" customWidth="1"/>
    <col min="15878" max="16128" width="9.140625" style="104"/>
    <col min="16129" max="16130" width="7.7109375" style="104" customWidth="1"/>
    <col min="16131" max="16131" width="140.7109375" style="104" customWidth="1"/>
    <col min="16132" max="16132" width="25.5703125" style="104" customWidth="1"/>
    <col min="16133" max="16133" width="52.28515625" style="104" customWidth="1"/>
    <col min="16134" max="16384" width="9.140625" style="104"/>
  </cols>
  <sheetData>
    <row r="1" spans="1:3" ht="60" customHeight="1" x14ac:dyDescent="0.25">
      <c r="A1" s="146" t="s">
        <v>84</v>
      </c>
      <c r="B1" s="146"/>
      <c r="C1" s="146"/>
    </row>
    <row r="2" spans="1:3" ht="19.5" customHeight="1" x14ac:dyDescent="0.25">
      <c r="A2" s="10" t="s">
        <v>166</v>
      </c>
    </row>
    <row r="3" spans="1:3" ht="12.75" customHeight="1" x14ac:dyDescent="0.25">
      <c r="A3" s="31" t="s">
        <v>163</v>
      </c>
    </row>
    <row r="4" spans="1:3" ht="12.75" customHeight="1" x14ac:dyDescent="0.25"/>
    <row r="5" spans="1:3" ht="12.75" customHeight="1" x14ac:dyDescent="0.25">
      <c r="B5" s="11" t="s">
        <v>96</v>
      </c>
    </row>
    <row r="6" spans="1:3" ht="12.75" customHeight="1" x14ac:dyDescent="0.25">
      <c r="B6" s="12" t="s">
        <v>97</v>
      </c>
    </row>
    <row r="7" spans="1:3" ht="12.75" customHeight="1" x14ac:dyDescent="0.25">
      <c r="A7" s="13"/>
      <c r="B7" s="21">
        <v>13.1</v>
      </c>
      <c r="C7" s="22" t="s">
        <v>115</v>
      </c>
    </row>
    <row r="8" spans="1:3" ht="12.75" customHeight="1" x14ac:dyDescent="0.25">
      <c r="A8" s="13"/>
      <c r="B8" s="21">
        <v>13.2</v>
      </c>
      <c r="C8" s="22" t="s">
        <v>116</v>
      </c>
    </row>
    <row r="9" spans="1:3" ht="12.75" customHeight="1" x14ac:dyDescent="0.25">
      <c r="A9" s="13"/>
      <c r="B9" s="21">
        <v>13.3</v>
      </c>
      <c r="C9" s="22" t="s">
        <v>117</v>
      </c>
    </row>
    <row r="10" spans="1:3" ht="12.75" customHeight="1" x14ac:dyDescent="0.25">
      <c r="A10" s="13"/>
      <c r="B10" s="21">
        <v>13.4</v>
      </c>
      <c r="C10" s="22" t="s">
        <v>118</v>
      </c>
    </row>
    <row r="11" spans="1:3" ht="12.75" customHeight="1" x14ac:dyDescent="0.25">
      <c r="A11" s="13"/>
      <c r="B11" s="21">
        <v>13.5</v>
      </c>
      <c r="C11" s="22" t="s">
        <v>119</v>
      </c>
    </row>
    <row r="12" spans="1:3" ht="12.75" customHeight="1" x14ac:dyDescent="0.25">
      <c r="B12" s="21">
        <v>13.6</v>
      </c>
      <c r="C12" s="22" t="s">
        <v>120</v>
      </c>
    </row>
    <row r="13" spans="1:3" ht="12.75" customHeight="1" x14ac:dyDescent="0.25">
      <c r="B13" s="21">
        <v>13.7</v>
      </c>
      <c r="C13" s="22" t="s">
        <v>121</v>
      </c>
    </row>
    <row r="14" spans="1:3" ht="12.75" customHeight="1" x14ac:dyDescent="0.25">
      <c r="B14" s="21">
        <v>13.8</v>
      </c>
      <c r="C14" s="22" t="s">
        <v>122</v>
      </c>
    </row>
    <row r="15" spans="1:3" ht="12.75" customHeight="1" x14ac:dyDescent="0.25">
      <c r="B15" s="21">
        <v>13.9</v>
      </c>
      <c r="C15" s="22" t="s">
        <v>123</v>
      </c>
    </row>
    <row r="16" spans="1:3" ht="12.75" customHeight="1" x14ac:dyDescent="0.25">
      <c r="B16" s="103" t="s">
        <v>125</v>
      </c>
      <c r="C16" s="22" t="s">
        <v>124</v>
      </c>
    </row>
    <row r="17" spans="2:3" ht="12.75" customHeight="1" x14ac:dyDescent="0.25">
      <c r="B17" s="21">
        <v>13.11</v>
      </c>
      <c r="C17" s="22" t="s">
        <v>126</v>
      </c>
    </row>
    <row r="18" spans="2:3" ht="12.75" customHeight="1" x14ac:dyDescent="0.25">
      <c r="B18" s="21">
        <v>13.12</v>
      </c>
      <c r="C18" s="22" t="s">
        <v>127</v>
      </c>
    </row>
    <row r="19" spans="2:3" ht="12.75" customHeight="1" x14ac:dyDescent="0.25">
      <c r="B19" s="21">
        <v>13.13</v>
      </c>
      <c r="C19" s="22" t="s">
        <v>128</v>
      </c>
    </row>
    <row r="20" spans="2:3" ht="12.75" customHeight="1" x14ac:dyDescent="0.25">
      <c r="B20" s="21">
        <v>13.14</v>
      </c>
      <c r="C20" s="22" t="s">
        <v>129</v>
      </c>
    </row>
    <row r="21" spans="2:3" ht="12.75" customHeight="1" x14ac:dyDescent="0.25">
      <c r="B21" s="21">
        <v>13.15</v>
      </c>
      <c r="C21" s="22" t="s">
        <v>130</v>
      </c>
    </row>
    <row r="22" spans="2:3" ht="12.75" customHeight="1" x14ac:dyDescent="0.25">
      <c r="B22" s="21">
        <v>13.16</v>
      </c>
      <c r="C22" s="22" t="s">
        <v>131</v>
      </c>
    </row>
    <row r="23" spans="2:3" ht="12.75" customHeight="1" x14ac:dyDescent="0.25">
      <c r="B23" s="21">
        <v>13.17</v>
      </c>
      <c r="C23" s="22" t="s">
        <v>132</v>
      </c>
    </row>
    <row r="24" spans="2:3" x14ac:dyDescent="0.25">
      <c r="B24" s="14"/>
      <c r="C24" s="15"/>
    </row>
    <row r="25" spans="2:3" x14ac:dyDescent="0.25">
      <c r="B25" s="105"/>
      <c r="C25" s="105"/>
    </row>
    <row r="26" spans="2:3" ht="15.75" x14ac:dyDescent="0.25">
      <c r="B26" s="16" t="s">
        <v>98</v>
      </c>
      <c r="C26" s="17"/>
    </row>
    <row r="27" spans="2:3" ht="15.75" x14ac:dyDescent="0.25">
      <c r="B27" s="11"/>
      <c r="C27" s="105"/>
    </row>
    <row r="28" spans="2:3" x14ac:dyDescent="0.25">
      <c r="B28" s="18"/>
      <c r="C28" s="105"/>
    </row>
    <row r="29" spans="2:3" x14ac:dyDescent="0.25">
      <c r="B29" s="18"/>
      <c r="C29" s="105"/>
    </row>
    <row r="30" spans="2:3" ht="15.75" x14ac:dyDescent="0.25">
      <c r="B30" s="19" t="s">
        <v>99</v>
      </c>
      <c r="C30" s="105"/>
    </row>
    <row r="31" spans="2:3" x14ac:dyDescent="0.25">
      <c r="B31" s="20"/>
      <c r="C31" s="20"/>
    </row>
    <row r="32" spans="2:3" ht="21" customHeight="1" x14ac:dyDescent="0.25">
      <c r="B32" s="147" t="s">
        <v>100</v>
      </c>
      <c r="C32" s="147"/>
    </row>
    <row r="33" spans="2:3" x14ac:dyDescent="0.25">
      <c r="B33" s="20"/>
      <c r="C33" s="20"/>
    </row>
    <row r="34" spans="2:3" x14ac:dyDescent="0.25">
      <c r="B34" s="20"/>
      <c r="C34" s="20"/>
    </row>
    <row r="35" spans="2:3" x14ac:dyDescent="0.25">
      <c r="B35" s="148" t="s">
        <v>142</v>
      </c>
      <c r="C35" s="148"/>
    </row>
  </sheetData>
  <mergeCells count="3">
    <mergeCell ref="A1:C1"/>
    <mergeCell ref="B32:C32"/>
    <mergeCell ref="B35:C35"/>
  </mergeCells>
  <hyperlinks>
    <hyperlink ref="B26:C26" r:id="rId1" display="More information available from the ABS web site" xr:uid="{E21A29DA-5E04-4602-BFF1-581C78361A1B}"/>
    <hyperlink ref="B35:C35" r:id="rId2" display="© Commonwealth of Australia &lt;&lt;yyyy&gt;&gt;" xr:uid="{2EA8208F-1690-4ADD-BD23-B53313CE48A6}"/>
    <hyperlink ref="B7" location="'Table 13.1'!A1" display="13.1" xr:uid="{0F543E98-AE21-4BF6-B5EE-E72F60327A0B}"/>
    <hyperlink ref="B8" location="'Table 13.2'!A1" display="13.2" xr:uid="{1CDB22CD-9A7A-4803-B1EF-864392FB196D}"/>
    <hyperlink ref="B9" location="'Table 13.3'!A1" display="13.3" xr:uid="{A37B5878-A96D-400A-BC96-8E5CCB72E2F4}"/>
    <hyperlink ref="B10" location="'Table 13.4'!A1" display="13.4" xr:uid="{62733B38-AE1B-48D0-BC23-7BB927F82D6C}"/>
    <hyperlink ref="B11" location="'Table 13.5'!A1" display="13.5" xr:uid="{1383841D-FA25-4147-94E7-76A6A7D5C627}"/>
    <hyperlink ref="B12" location="'Table 13.6'!A1" display="13.6" xr:uid="{FCD54661-40CD-488E-9FC6-7C741B2CE1BE}"/>
    <hyperlink ref="B13" location="'Table 13.7'!A1" display="13.7" xr:uid="{C675C1D5-6965-433C-84C9-EF768D30C882}"/>
    <hyperlink ref="B14" location="'Table 13.8'!A1" display="13.8" xr:uid="{837C9499-B35D-4C36-92E5-D39CEB55423D}"/>
    <hyperlink ref="B15" location="'Table 13.9'!A1" display="13.9" xr:uid="{0BBE7925-56AD-42A7-85FF-1430AC156E8B}"/>
    <hyperlink ref="B16" location="'Table 13.10'!A1" display="13.10" xr:uid="{AA7F4BE6-5310-4457-8891-6E72192A2426}"/>
    <hyperlink ref="B17" location="'Table 13.11'!A1" display="13.11" xr:uid="{C0F55264-A838-44D4-AE8E-FFB0BEF564CA}"/>
    <hyperlink ref="B18" location="'Table 13.12'!A1" display="13.12" xr:uid="{6B19AC1D-C61E-45D7-BE90-F3449D8BA104}"/>
    <hyperlink ref="B19" location="'Table 13.13'!A1" display="13.13" xr:uid="{4CA6D249-B053-4728-9F9B-C7632E38355A}"/>
    <hyperlink ref="B20" location="'Table 13.14'!A1" display="13.14" xr:uid="{FD5116C7-584C-48D0-8625-F496E4031443}"/>
    <hyperlink ref="B21" location="'Table 13.15'!A1" display="13.15" xr:uid="{8F8AACC2-DDA5-42B0-BB5C-C4CC513F7049}"/>
    <hyperlink ref="B22" location="'Table 13.16'!A1" display="13.16" xr:uid="{B1F9E2CA-0ED1-4BD3-A55D-4AFE0C85ADFA}"/>
    <hyperlink ref="B23" location="'Table 13.17'!A1" display="13.17" xr:uid="{3129F862-FA55-4BA0-847F-2C7C24394C79}"/>
  </hyperlinks>
  <pageMargins left="0.7" right="0.7" top="0.75" bottom="0.75" header="0.3" footer="0.3"/>
  <pageSetup paperSize="9"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B1DE-E46F-428E-A6A1-07DA07E11232}">
  <sheetPr codeName="Sheet73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Litchfield</v>
      </c>
      <c r="T1" s="112"/>
      <c r="U1" s="112"/>
      <c r="V1" s="112"/>
      <c r="W1" s="112"/>
      <c r="X1" s="112"/>
      <c r="Y1" s="113" t="str">
        <f>Y3</f>
        <v>13.9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123</v>
      </c>
      <c r="Y3" s="117" t="s">
        <v>153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13.9 Litchfield,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13654</v>
      </c>
      <c r="U4" s="120">
        <v>14893</v>
      </c>
      <c r="V4" s="120">
        <v>15535</v>
      </c>
      <c r="W4" s="120">
        <v>16614</v>
      </c>
      <c r="X4" s="120">
        <v>16321</v>
      </c>
      <c r="Y4" s="120">
        <v>17822</v>
      </c>
      <c r="Z4" s="120">
        <v>20307</v>
      </c>
      <c r="AB4" s="121" t="str">
        <f>TEXT(Z4,"###,###")</f>
        <v>20,307</v>
      </c>
      <c r="AD4" s="122">
        <f>Z4/Y4-1</f>
        <v>0.1394344069128044</v>
      </c>
      <c r="AF4" s="122">
        <f t="shared" ref="AF4:AF9" si="0">Z4/T4-1</f>
        <v>0.48725648161710855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7357</v>
      </c>
      <c r="U5" s="120">
        <v>8053</v>
      </c>
      <c r="V5" s="120">
        <v>8509</v>
      </c>
      <c r="W5" s="120">
        <v>9170</v>
      </c>
      <c r="X5" s="120">
        <v>8942</v>
      </c>
      <c r="Y5" s="120">
        <v>9820</v>
      </c>
      <c r="Z5" s="120">
        <v>11459</v>
      </c>
      <c r="AB5" s="121" t="str">
        <f>TEXT(Z5,"###,###")</f>
        <v>11,459</v>
      </c>
      <c r="AD5" s="122">
        <f t="shared" ref="AD5:AD9" si="1">Z5/Y5-1</f>
        <v>0.16690427698574339</v>
      </c>
      <c r="AF5" s="122">
        <f t="shared" si="0"/>
        <v>0.55756422454804944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6301</v>
      </c>
      <c r="U6" s="120">
        <v>6841</v>
      </c>
      <c r="V6" s="120">
        <v>7028</v>
      </c>
      <c r="W6" s="120">
        <v>7444</v>
      </c>
      <c r="X6" s="120">
        <v>7381</v>
      </c>
      <c r="Y6" s="120">
        <v>8002</v>
      </c>
      <c r="Z6" s="120">
        <v>8850</v>
      </c>
      <c r="AB6" s="121" t="str">
        <f>TEXT(Z6,"###,###")</f>
        <v>8,850</v>
      </c>
      <c r="AD6" s="122">
        <f t="shared" si="1"/>
        <v>0.10597350662334426</v>
      </c>
      <c r="AF6" s="122">
        <f t="shared" si="0"/>
        <v>0.40453896206951279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9181</v>
      </c>
      <c r="U7" s="120">
        <v>9794</v>
      </c>
      <c r="V7" s="120">
        <v>10363</v>
      </c>
      <c r="W7" s="120">
        <v>10974</v>
      </c>
      <c r="X7" s="120">
        <v>11031</v>
      </c>
      <c r="Y7" s="120">
        <v>11937</v>
      </c>
      <c r="Z7" s="120">
        <v>13778</v>
      </c>
      <c r="AB7" s="121" t="str">
        <f>TEXT(Z7,"###,###")</f>
        <v>13,778</v>
      </c>
      <c r="AD7" s="122">
        <f t="shared" si="1"/>
        <v>0.15422635503057713</v>
      </c>
      <c r="AF7" s="122">
        <f t="shared" si="0"/>
        <v>0.50070798387975168</v>
      </c>
    </row>
    <row r="8" spans="1:32" ht="17.25" customHeight="1" x14ac:dyDescent="0.25">
      <c r="A8" s="43" t="s">
        <v>13</v>
      </c>
      <c r="B8" s="44"/>
      <c r="C8" s="45"/>
      <c r="D8" s="46" t="str">
        <f>AB4</f>
        <v>20,307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13,778</v>
      </c>
      <c r="P8" s="47"/>
      <c r="S8" s="119" t="s">
        <v>88</v>
      </c>
      <c r="T8" s="120">
        <v>50078.5</v>
      </c>
      <c r="U8" s="120">
        <v>52872.55</v>
      </c>
      <c r="V8" s="120">
        <v>54216.05</v>
      </c>
      <c r="W8" s="120">
        <v>55268.83</v>
      </c>
      <c r="X8" s="120">
        <v>56242</v>
      </c>
      <c r="Y8" s="120">
        <v>55505.27</v>
      </c>
      <c r="Z8" s="120">
        <v>57142.11</v>
      </c>
      <c r="AB8" s="121" t="str">
        <f>TEXT(Z8,"$###,###")</f>
        <v>$57,142</v>
      </c>
      <c r="AD8" s="122">
        <f t="shared" si="1"/>
        <v>2.9489812408803884E-2</v>
      </c>
      <c r="AF8" s="122">
        <f t="shared" si="0"/>
        <v>0.14105075032199443</v>
      </c>
    </row>
    <row r="9" spans="1:32" x14ac:dyDescent="0.25">
      <c r="A9" s="51" t="s">
        <v>15</v>
      </c>
      <c r="B9" s="52"/>
      <c r="C9" s="53"/>
      <c r="D9" s="54">
        <f>AD104</f>
        <v>73.437730831732893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56.597474234286551</v>
      </c>
      <c r="P9" s="55" t="s">
        <v>89</v>
      </c>
      <c r="S9" s="119" t="s">
        <v>7</v>
      </c>
      <c r="T9" s="120">
        <v>550109017</v>
      </c>
      <c r="U9" s="120">
        <v>619082581</v>
      </c>
      <c r="V9" s="120">
        <v>688180486</v>
      </c>
      <c r="W9" s="120">
        <v>744463647</v>
      </c>
      <c r="X9" s="120">
        <v>760389643</v>
      </c>
      <c r="Y9" s="120">
        <v>822908181</v>
      </c>
      <c r="Z9" s="120">
        <v>965279400</v>
      </c>
      <c r="AB9" s="121" t="str">
        <f>TEXT(Z9/1000000,"$#,###.0")&amp;" mil"</f>
        <v>$965.3 mil</v>
      </c>
      <c r="AD9" s="122">
        <f t="shared" si="1"/>
        <v>0.17300984761992533</v>
      </c>
      <c r="AF9" s="122">
        <f t="shared" si="0"/>
        <v>0.75470564955309571</v>
      </c>
    </row>
    <row r="10" spans="1:32" x14ac:dyDescent="0.25">
      <c r="A10" s="51" t="s">
        <v>18</v>
      </c>
      <c r="B10" s="52"/>
      <c r="C10" s="53"/>
      <c r="D10" s="54">
        <f>AD105</f>
        <v>17.565371546757273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43.395267818260997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93.300914501379012</v>
      </c>
      <c r="P11" s="55" t="s">
        <v>89</v>
      </c>
      <c r="S11" s="119" t="s">
        <v>30</v>
      </c>
      <c r="T11" s="124">
        <v>11834</v>
      </c>
      <c r="U11" s="124">
        <v>13049</v>
      </c>
      <c r="V11" s="124">
        <v>13822</v>
      </c>
      <c r="W11" s="124">
        <v>14933</v>
      </c>
      <c r="X11" s="124">
        <v>14721</v>
      </c>
      <c r="Y11" s="124">
        <v>16167</v>
      </c>
      <c r="Z11" s="124">
        <v>18428</v>
      </c>
    </row>
    <row r="12" spans="1:32" ht="28.5" customHeight="1" x14ac:dyDescent="0.25">
      <c r="A12" s="51" t="s">
        <v>20</v>
      </c>
      <c r="B12" s="53"/>
      <c r="C12" s="53"/>
      <c r="D12" s="54">
        <f>AD108</f>
        <v>15.177032550352095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13.652199158078096</v>
      </c>
      <c r="P12" s="55" t="s">
        <v>89</v>
      </c>
      <c r="S12" s="119" t="s">
        <v>31</v>
      </c>
      <c r="T12" s="124">
        <v>1822</v>
      </c>
      <c r="U12" s="124">
        <v>1844</v>
      </c>
      <c r="V12" s="124">
        <v>1714</v>
      </c>
      <c r="W12" s="124">
        <v>1680</v>
      </c>
      <c r="X12" s="124">
        <v>1601</v>
      </c>
      <c r="Y12" s="124">
        <v>1655</v>
      </c>
      <c r="Z12" s="124">
        <v>1880</v>
      </c>
    </row>
    <row r="13" spans="1:32" ht="15" customHeight="1" x14ac:dyDescent="0.25">
      <c r="A13" s="51" t="s">
        <v>21</v>
      </c>
      <c r="B13" s="53"/>
      <c r="C13" s="53"/>
      <c r="D13" s="54">
        <f>AD109</f>
        <v>15.19673019155956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40.8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23.888314374353673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36.721327621017387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745</v>
      </c>
      <c r="Z15" s="124">
        <v>842</v>
      </c>
      <c r="AB15" s="128">
        <f t="shared" ref="AB15:AB34" si="2">IF(Z15="np",0,Z15/$Z$34)</f>
        <v>4.1463534741714679E-2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307</v>
      </c>
      <c r="Z16" s="124">
        <v>450</v>
      </c>
      <c r="AB16" s="128">
        <f t="shared" si="2"/>
        <v>2.2159846358398582E-2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659</v>
      </c>
      <c r="Z17" s="124">
        <v>885</v>
      </c>
      <c r="AB17" s="128">
        <f t="shared" si="2"/>
        <v>4.3581031171517209E-2</v>
      </c>
    </row>
    <row r="18" spans="1:28" x14ac:dyDescent="0.25">
      <c r="A18" s="81" t="str">
        <f>$S$1&amp;" ("&amp;$T$2&amp;" to "&amp;$Z$2&amp;")"</f>
        <v>Litchfield (2011-12 to 2017-18)</v>
      </c>
      <c r="B18" s="81"/>
      <c r="C18" s="81"/>
      <c r="D18" s="81"/>
      <c r="E18" s="81"/>
      <c r="F18" s="81"/>
      <c r="G18" s="81" t="str">
        <f>$S$1&amp;" ("&amp;$T$2&amp;" to "&amp;$Z$2&amp;")"</f>
        <v>Litchfield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205</v>
      </c>
      <c r="Z18" s="124">
        <v>237</v>
      </c>
      <c r="AB18" s="128">
        <f t="shared" si="2"/>
        <v>1.1670852415423254E-2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2881</v>
      </c>
      <c r="Z19" s="124">
        <v>3487</v>
      </c>
      <c r="AB19" s="128">
        <f t="shared" si="2"/>
        <v>0.17171418722607967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594</v>
      </c>
      <c r="Z20" s="124">
        <v>644</v>
      </c>
      <c r="AB20" s="128">
        <f t="shared" si="2"/>
        <v>3.1713202344019302E-2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1241</v>
      </c>
      <c r="Z21" s="124">
        <v>1495</v>
      </c>
      <c r="AB21" s="128">
        <f t="shared" si="2"/>
        <v>7.3619934012901955E-2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960</v>
      </c>
      <c r="Z22" s="124">
        <v>1102</v>
      </c>
      <c r="AB22" s="128">
        <f t="shared" si="2"/>
        <v>5.4267001526567195E-2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896</v>
      </c>
      <c r="Z23" s="124">
        <v>1019</v>
      </c>
      <c r="AB23" s="128">
        <f t="shared" si="2"/>
        <v>5.0179740976018121E-2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73</v>
      </c>
      <c r="Z24" s="124">
        <v>80</v>
      </c>
      <c r="AB24" s="128">
        <f t="shared" si="2"/>
        <v>3.939528241493081E-3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305</v>
      </c>
      <c r="Z25" s="124">
        <v>322</v>
      </c>
      <c r="AB25" s="128">
        <f t="shared" si="2"/>
        <v>1.5856601172009651E-2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319</v>
      </c>
      <c r="Z26" s="124">
        <v>373</v>
      </c>
      <c r="AB26" s="128">
        <f t="shared" si="2"/>
        <v>1.8368050425961492E-2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940</v>
      </c>
      <c r="Z27" s="124">
        <v>1013</v>
      </c>
      <c r="AB27" s="128">
        <f t="shared" si="2"/>
        <v>4.988427635790614E-2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1269</v>
      </c>
      <c r="Z28" s="124">
        <v>1562</v>
      </c>
      <c r="AB28" s="128">
        <f t="shared" si="2"/>
        <v>7.6919288915152415E-2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1791</v>
      </c>
      <c r="Z29" s="124">
        <v>2026</v>
      </c>
      <c r="AB29" s="128">
        <f t="shared" si="2"/>
        <v>9.9768552715812281E-2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1270</v>
      </c>
      <c r="Z30" s="124">
        <v>1354</v>
      </c>
      <c r="AB30" s="128">
        <f t="shared" si="2"/>
        <v>6.6676515487270396E-2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747</v>
      </c>
      <c r="Z31" s="124">
        <v>866</v>
      </c>
      <c r="AB31" s="128">
        <f t="shared" si="2"/>
        <v>4.2645393214162601E-2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268</v>
      </c>
      <c r="Z32" s="124">
        <v>401</v>
      </c>
      <c r="AB32" s="128">
        <f t="shared" si="2"/>
        <v>1.9746885310484071E-2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740</v>
      </c>
      <c r="Z33" s="124">
        <v>803</v>
      </c>
      <c r="AB33" s="128">
        <f t="shared" si="2"/>
        <v>3.9543014723986802E-2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17822</v>
      </c>
      <c r="Z34" s="131">
        <v>20307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3</v>
      </c>
      <c r="Y44" s="124">
        <v>10</v>
      </c>
      <c r="Z44" s="124">
        <v>20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213</v>
      </c>
      <c r="Y45" s="124">
        <v>198</v>
      </c>
      <c r="Z45" s="124">
        <v>307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574</v>
      </c>
      <c r="Y46" s="124">
        <v>630</v>
      </c>
      <c r="Z46" s="124">
        <v>816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936</v>
      </c>
      <c r="Y47" s="124">
        <v>972</v>
      </c>
      <c r="Z47" s="124">
        <v>1040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1093</v>
      </c>
      <c r="Y48" s="124">
        <v>1095</v>
      </c>
      <c r="Z48" s="124">
        <v>1307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Litchfield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850</v>
      </c>
      <c r="Y49" s="124">
        <v>1081</v>
      </c>
      <c r="Z49" s="124">
        <v>1179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853</v>
      </c>
      <c r="Y50" s="124">
        <v>920</v>
      </c>
      <c r="Z50" s="124">
        <v>1038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962</v>
      </c>
      <c r="Y51" s="124">
        <v>1024</v>
      </c>
      <c r="Z51" s="124">
        <v>1112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1039</v>
      </c>
      <c r="Y52" s="124">
        <v>1220</v>
      </c>
      <c r="Z52" s="124">
        <v>1356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947</v>
      </c>
      <c r="Y53" s="124">
        <v>984</v>
      </c>
      <c r="Z53" s="124">
        <v>1118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682</v>
      </c>
      <c r="Y54" s="124">
        <v>825</v>
      </c>
      <c r="Z54" s="124">
        <v>1069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483</v>
      </c>
      <c r="Y55" s="124">
        <v>497</v>
      </c>
      <c r="Z55" s="124">
        <v>642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191</v>
      </c>
      <c r="Y56" s="124">
        <v>249</v>
      </c>
      <c r="Z56" s="124">
        <v>289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77</v>
      </c>
      <c r="Y57" s="124">
        <v>82</v>
      </c>
      <c r="Z57" s="124">
        <v>118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21</v>
      </c>
      <c r="Y58" s="124">
        <v>24</v>
      </c>
      <c r="Z58" s="124">
        <v>32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5</v>
      </c>
      <c r="Y59" s="124">
        <v>4</v>
      </c>
      <c r="Z59" s="124">
        <v>11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3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8937</v>
      </c>
      <c r="Y61" s="124">
        <v>9820</v>
      </c>
      <c r="Z61" s="124">
        <v>11459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16</v>
      </c>
      <c r="Y63" s="124">
        <v>11</v>
      </c>
      <c r="Z63" s="124">
        <v>21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Litchfield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233</v>
      </c>
      <c r="Y64" s="124">
        <v>256</v>
      </c>
      <c r="Z64" s="124">
        <v>312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548</v>
      </c>
      <c r="Y65" s="124">
        <v>563</v>
      </c>
      <c r="Z65" s="124">
        <v>659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709</v>
      </c>
      <c r="Y66" s="124">
        <v>704</v>
      </c>
      <c r="Z66" s="124">
        <v>790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760</v>
      </c>
      <c r="Y67" s="124">
        <v>835</v>
      </c>
      <c r="Z67" s="124">
        <v>898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748</v>
      </c>
      <c r="Y68" s="124">
        <v>784</v>
      </c>
      <c r="Z68" s="124">
        <v>859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750</v>
      </c>
      <c r="Y69" s="124">
        <v>823</v>
      </c>
      <c r="Z69" s="124">
        <v>869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865</v>
      </c>
      <c r="Y70" s="124">
        <v>863</v>
      </c>
      <c r="Z70" s="124">
        <v>949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869</v>
      </c>
      <c r="Y71" s="124">
        <v>1006</v>
      </c>
      <c r="Z71" s="124">
        <v>1044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797</v>
      </c>
      <c r="Y72" s="124">
        <v>877</v>
      </c>
      <c r="Z72" s="124">
        <v>930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549</v>
      </c>
      <c r="Y73" s="124">
        <v>625</v>
      </c>
      <c r="Z73" s="124">
        <v>760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315</v>
      </c>
      <c r="Y74" s="124">
        <v>400</v>
      </c>
      <c r="Z74" s="124">
        <v>442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176</v>
      </c>
      <c r="Y75" s="124">
        <v>175</v>
      </c>
      <c r="Z75" s="124">
        <v>222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35</v>
      </c>
      <c r="Y76" s="124">
        <v>61</v>
      </c>
      <c r="Z76" s="124">
        <v>74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7</v>
      </c>
      <c r="Y77" s="124">
        <v>12</v>
      </c>
      <c r="Z77" s="124">
        <v>8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2</v>
      </c>
      <c r="Y78" s="124">
        <v>3</v>
      </c>
      <c r="Z78" s="124">
        <v>7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7380</v>
      </c>
      <c r="Y80" s="124">
        <v>8002</v>
      </c>
      <c r="Z80" s="124">
        <v>8847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Litchfield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676</v>
      </c>
      <c r="Y83" s="124">
        <v>755</v>
      </c>
      <c r="Z83" s="124">
        <v>812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387</v>
      </c>
      <c r="Y84" s="124">
        <v>423</v>
      </c>
      <c r="Z84" s="124">
        <v>469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20,307</v>
      </c>
      <c r="D85" s="95">
        <f t="shared" ref="D85:D90" si="4">AD4</f>
        <v>0.1394344069128044</v>
      </c>
      <c r="E85" s="96">
        <f t="shared" ref="E85:E90" si="5">AD4</f>
        <v>0.1394344069128044</v>
      </c>
      <c r="F85" s="95">
        <f t="shared" ref="F85:F90" si="6">AF4</f>
        <v>0.48725648161710855</v>
      </c>
      <c r="G85" s="96">
        <f t="shared" ref="G85:G90" si="7">AF4</f>
        <v>0.48725648161710855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1684</v>
      </c>
      <c r="Y85" s="124">
        <v>1806</v>
      </c>
      <c r="Z85" s="124">
        <v>1990</v>
      </c>
    </row>
    <row r="86" spans="1:32" ht="15" customHeight="1" x14ac:dyDescent="0.25">
      <c r="A86" s="97" t="s">
        <v>4</v>
      </c>
      <c r="B86" s="94"/>
      <c r="C86" s="108" t="str">
        <f t="shared" si="3"/>
        <v>11,459</v>
      </c>
      <c r="D86" s="95">
        <f t="shared" si="4"/>
        <v>0.16690427698574339</v>
      </c>
      <c r="E86" s="96">
        <f t="shared" si="5"/>
        <v>0.16690427698574339</v>
      </c>
      <c r="F86" s="95">
        <f t="shared" si="6"/>
        <v>0.55756422454804944</v>
      </c>
      <c r="G86" s="96">
        <f t="shared" si="7"/>
        <v>0.55756422454804944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327</v>
      </c>
      <c r="Y86" s="124">
        <v>412</v>
      </c>
      <c r="Z86" s="124">
        <v>551</v>
      </c>
    </row>
    <row r="87" spans="1:32" ht="15" customHeight="1" x14ac:dyDescent="0.25">
      <c r="A87" s="97" t="s">
        <v>5</v>
      </c>
      <c r="B87" s="94"/>
      <c r="C87" s="108" t="str">
        <f t="shared" si="3"/>
        <v>8,850</v>
      </c>
      <c r="D87" s="95">
        <f t="shared" si="4"/>
        <v>0.10597350662334426</v>
      </c>
      <c r="E87" s="96">
        <f t="shared" si="5"/>
        <v>0.10597350662334426</v>
      </c>
      <c r="F87" s="95">
        <f t="shared" si="6"/>
        <v>0.40453896206951279</v>
      </c>
      <c r="G87" s="96">
        <f t="shared" si="7"/>
        <v>0.40453896206951279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177</v>
      </c>
      <c r="Y87" s="124">
        <v>203</v>
      </c>
      <c r="Z87" s="124">
        <v>215</v>
      </c>
    </row>
    <row r="88" spans="1:32" ht="15" customHeight="1" x14ac:dyDescent="0.25">
      <c r="A88" s="94" t="s">
        <v>6</v>
      </c>
      <c r="B88" s="94"/>
      <c r="C88" s="108" t="str">
        <f t="shared" si="3"/>
        <v>13,778</v>
      </c>
      <c r="D88" s="95">
        <f t="shared" si="4"/>
        <v>0.15422635503057713</v>
      </c>
      <c r="E88" s="96">
        <f t="shared" si="5"/>
        <v>0.15422635503057713</v>
      </c>
      <c r="F88" s="95">
        <f t="shared" si="6"/>
        <v>0.50070798387975168</v>
      </c>
      <c r="G88" s="96">
        <f t="shared" si="7"/>
        <v>0.50070798387975168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176</v>
      </c>
      <c r="Y88" s="124">
        <v>195</v>
      </c>
      <c r="Z88" s="124">
        <v>215</v>
      </c>
    </row>
    <row r="89" spans="1:32" ht="15" customHeight="1" x14ac:dyDescent="0.25">
      <c r="A89" s="94" t="s">
        <v>104</v>
      </c>
      <c r="B89" s="94"/>
      <c r="C89" s="145" t="str">
        <f t="shared" si="3"/>
        <v>$57,142</v>
      </c>
      <c r="D89" s="95">
        <f t="shared" si="4"/>
        <v>2.9489812408803884E-2</v>
      </c>
      <c r="E89" s="96">
        <f t="shared" si="5"/>
        <v>2.9489812408803884E-2</v>
      </c>
      <c r="F89" s="95">
        <f t="shared" si="6"/>
        <v>0.14105075032199443</v>
      </c>
      <c r="G89" s="96">
        <f t="shared" si="7"/>
        <v>0.14105075032199443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729</v>
      </c>
      <c r="Y89" s="124">
        <v>783</v>
      </c>
      <c r="Z89" s="124">
        <v>911</v>
      </c>
    </row>
    <row r="90" spans="1:32" ht="15" customHeight="1" x14ac:dyDescent="0.25">
      <c r="A90" s="94" t="s">
        <v>7</v>
      </c>
      <c r="B90" s="94"/>
      <c r="C90" s="108" t="str">
        <f t="shared" si="3"/>
        <v>$965.3 mil</v>
      </c>
      <c r="D90" s="95">
        <f t="shared" si="4"/>
        <v>0.17300984761992533</v>
      </c>
      <c r="E90" s="96">
        <f t="shared" si="5"/>
        <v>0.17300984761992533</v>
      </c>
      <c r="F90" s="95">
        <f t="shared" si="6"/>
        <v>0.75470564955309571</v>
      </c>
      <c r="G90" s="96">
        <f t="shared" si="7"/>
        <v>0.75470564955309571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745</v>
      </c>
      <c r="Y90" s="124">
        <v>744</v>
      </c>
      <c r="Z90" s="124">
        <v>886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6121</v>
      </c>
      <c r="Y91" s="124">
        <v>6621</v>
      </c>
      <c r="Z91" s="124">
        <v>7801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487</v>
      </c>
      <c r="Y93" s="124">
        <v>546</v>
      </c>
      <c r="Z93" s="124">
        <v>660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781</v>
      </c>
      <c r="Y94" s="124">
        <v>852</v>
      </c>
      <c r="Z94" s="124">
        <v>928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228</v>
      </c>
      <c r="Y95" s="124">
        <v>270</v>
      </c>
      <c r="Z95" s="124">
        <v>275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572</v>
      </c>
      <c r="Y96" s="124">
        <v>636</v>
      </c>
      <c r="Z96" s="124">
        <v>708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1249</v>
      </c>
      <c r="Y97" s="124">
        <v>1396</v>
      </c>
      <c r="Z97" s="124">
        <v>1474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396</v>
      </c>
      <c r="Y98" s="124">
        <v>414</v>
      </c>
      <c r="Z98" s="124">
        <v>467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87</v>
      </c>
      <c r="Y99" s="124">
        <v>115</v>
      </c>
      <c r="Z99" s="124">
        <v>124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305</v>
      </c>
      <c r="Y100" s="124">
        <v>331</v>
      </c>
      <c r="Z100" s="124">
        <v>376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4916</v>
      </c>
      <c r="Y101" s="124">
        <v>5316</v>
      </c>
      <c r="Z101" s="124">
        <v>5978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11825</v>
      </c>
      <c r="Y104" s="124">
        <v>13080</v>
      </c>
      <c r="Z104" s="124">
        <v>14913</v>
      </c>
      <c r="AB104" s="121" t="str">
        <f>TEXT(Z104,"###,###")</f>
        <v>14,913</v>
      </c>
      <c r="AD104" s="142">
        <f>Z104/($Z$4)*100</f>
        <v>73.437730831732893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3167</v>
      </c>
      <c r="Y105" s="124">
        <v>3238</v>
      </c>
      <c r="Z105" s="124">
        <v>3567</v>
      </c>
      <c r="AB105" s="121" t="str">
        <f>TEXT(Z105,"###,###")</f>
        <v>3,567</v>
      </c>
      <c r="AD105" s="142">
        <f>Z105/($Z$4)*100</f>
        <v>17.565371546757273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14992</v>
      </c>
      <c r="Y106" s="131">
        <v>16318</v>
      </c>
      <c r="Z106" s="131">
        <v>18480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2198</v>
      </c>
      <c r="Y108" s="124">
        <v>2428</v>
      </c>
      <c r="Z108" s="124">
        <v>3082</v>
      </c>
      <c r="AB108" s="121" t="str">
        <f>TEXT(Z108,"###,###")</f>
        <v>3,082</v>
      </c>
      <c r="AD108" s="142">
        <f>Z108/($Z$4)*100</f>
        <v>15.177032550352095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2370</v>
      </c>
      <c r="Y109" s="124">
        <v>2856</v>
      </c>
      <c r="Z109" s="124">
        <v>3086</v>
      </c>
      <c r="AB109" s="121" t="str">
        <f>TEXT(Z109,"###,###")</f>
        <v>3,086</v>
      </c>
      <c r="AD109" s="142">
        <f>Z109/($Z$4)*100</f>
        <v>15.19673019155956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4249</v>
      </c>
      <c r="Y110" s="124">
        <v>4373</v>
      </c>
      <c r="Z110" s="124">
        <v>4851</v>
      </c>
      <c r="AB110" s="121" t="str">
        <f>TEXT(Z110,"###,###")</f>
        <v>4,851</v>
      </c>
      <c r="AD110" s="142">
        <f>Z110/($Z$4)*100</f>
        <v>23.888314374353673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6174</v>
      </c>
      <c r="Y111" s="124">
        <v>6661</v>
      </c>
      <c r="Z111" s="124">
        <v>7457</v>
      </c>
      <c r="AB111" s="121" t="str">
        <f>TEXT(Z111,"###,###")</f>
        <v>7,457</v>
      </c>
      <c r="AD111" s="142">
        <f>Z111/($Z$4)*100</f>
        <v>36.721327621017387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16321</v>
      </c>
      <c r="Y112" s="124">
        <v>17822</v>
      </c>
      <c r="Z112" s="124">
        <v>20307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40.01</v>
      </c>
      <c r="U118" s="143">
        <v>37.92</v>
      </c>
      <c r="V118" s="143">
        <v>42.81</v>
      </c>
      <c r="W118" s="143">
        <v>37.729999999999997</v>
      </c>
      <c r="X118" s="143">
        <v>38.450000000000003</v>
      </c>
      <c r="Y118" s="143">
        <v>40.840000000000003</v>
      </c>
      <c r="Z118" s="143">
        <v>40.79</v>
      </c>
      <c r="AB118" s="121" t="str">
        <f>TEXT(Z118,"##.0")</f>
        <v>40.8</v>
      </c>
    </row>
    <row r="120" spans="19:32" x14ac:dyDescent="0.25">
      <c r="S120" s="114" t="s">
        <v>106</v>
      </c>
      <c r="T120" s="124">
        <v>7357</v>
      </c>
      <c r="U120" s="124">
        <v>7945</v>
      </c>
      <c r="V120" s="124">
        <v>8648</v>
      </c>
      <c r="W120" s="124">
        <v>9292</v>
      </c>
      <c r="X120" s="124">
        <v>9433</v>
      </c>
      <c r="Y120" s="124">
        <v>10282</v>
      </c>
      <c r="Z120" s="124">
        <v>11899</v>
      </c>
      <c r="AB120" s="121" t="str">
        <f>TEXT(Z120,"###,###")</f>
        <v>11,899</v>
      </c>
    </row>
    <row r="121" spans="19:32" x14ac:dyDescent="0.25">
      <c r="S121" s="114" t="s">
        <v>107</v>
      </c>
      <c r="T121" s="124">
        <v>953</v>
      </c>
      <c r="U121" s="124">
        <v>911</v>
      </c>
      <c r="V121" s="124">
        <v>873</v>
      </c>
      <c r="W121" s="124">
        <v>822</v>
      </c>
      <c r="X121" s="124">
        <v>785</v>
      </c>
      <c r="Y121" s="124">
        <v>823</v>
      </c>
      <c r="Z121" s="124">
        <v>925</v>
      </c>
      <c r="AB121" s="121" t="str">
        <f>TEXT(Z121,"###,###")</f>
        <v>925</v>
      </c>
    </row>
    <row r="122" spans="19:32" x14ac:dyDescent="0.25">
      <c r="S122" s="114" t="s">
        <v>108</v>
      </c>
      <c r="T122" s="124">
        <v>870</v>
      </c>
      <c r="U122" s="124">
        <v>931</v>
      </c>
      <c r="V122" s="124">
        <v>841</v>
      </c>
      <c r="W122" s="124">
        <v>862</v>
      </c>
      <c r="X122" s="124">
        <v>821</v>
      </c>
      <c r="Y122" s="124">
        <v>832</v>
      </c>
      <c r="Z122" s="124">
        <v>956</v>
      </c>
      <c r="AB122" s="121" t="str">
        <f>TEXT(Z122,"###,###")</f>
        <v>956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8227</v>
      </c>
      <c r="U124" s="124">
        <v>8876</v>
      </c>
      <c r="V124" s="124">
        <v>9489</v>
      </c>
      <c r="W124" s="124">
        <v>10154</v>
      </c>
      <c r="X124" s="124">
        <v>10254</v>
      </c>
      <c r="Y124" s="124">
        <v>11114</v>
      </c>
      <c r="Z124" s="124">
        <v>12855</v>
      </c>
      <c r="AB124" s="121" t="str">
        <f>TEXT(Z124,"###,###")</f>
        <v>12,855</v>
      </c>
      <c r="AD124" s="138">
        <f>Z124/$Z$7*100</f>
        <v>93.300914501379012</v>
      </c>
    </row>
    <row r="125" spans="19:32" x14ac:dyDescent="0.25">
      <c r="S125" s="114" t="s">
        <v>110</v>
      </c>
      <c r="T125" s="124">
        <v>1823</v>
      </c>
      <c r="U125" s="124">
        <v>1842</v>
      </c>
      <c r="V125" s="124">
        <v>1714</v>
      </c>
      <c r="W125" s="124">
        <v>1684</v>
      </c>
      <c r="X125" s="124">
        <v>1606</v>
      </c>
      <c r="Y125" s="124">
        <v>1655</v>
      </c>
      <c r="Z125" s="124">
        <v>1881</v>
      </c>
      <c r="AB125" s="121" t="str">
        <f>TEXT(Z125,"###,###")</f>
        <v>1,881</v>
      </c>
      <c r="AD125" s="138">
        <f>Z125/$Z$7*100</f>
        <v>13.652199158078096</v>
      </c>
    </row>
    <row r="127" spans="19:32" x14ac:dyDescent="0.25">
      <c r="S127" s="114" t="s">
        <v>111</v>
      </c>
      <c r="T127" s="124">
        <v>5017</v>
      </c>
      <c r="U127" s="124">
        <v>5383</v>
      </c>
      <c r="V127" s="124">
        <v>5731</v>
      </c>
      <c r="W127" s="124">
        <v>6097</v>
      </c>
      <c r="X127" s="124">
        <v>6116</v>
      </c>
      <c r="Y127" s="124">
        <v>6621</v>
      </c>
      <c r="Z127" s="124">
        <v>7798</v>
      </c>
      <c r="AB127" s="121" t="str">
        <f>TEXT(Z127,"###,###")</f>
        <v>7,798</v>
      </c>
      <c r="AD127" s="138">
        <f>Z127/$Z$7*100</f>
        <v>56.597474234286551</v>
      </c>
    </row>
    <row r="128" spans="19:32" x14ac:dyDescent="0.25">
      <c r="S128" s="114" t="s">
        <v>112</v>
      </c>
      <c r="T128" s="124">
        <v>4162</v>
      </c>
      <c r="U128" s="124">
        <v>4406</v>
      </c>
      <c r="V128" s="124">
        <v>4632</v>
      </c>
      <c r="W128" s="124">
        <v>4875</v>
      </c>
      <c r="X128" s="124">
        <v>4916</v>
      </c>
      <c r="Y128" s="124">
        <v>5316</v>
      </c>
      <c r="Z128" s="124">
        <v>5979</v>
      </c>
      <c r="AB128" s="121" t="str">
        <f>TEXT(Z128,"###,###")</f>
        <v>5,979</v>
      </c>
      <c r="AD128" s="138">
        <f>Z128/$Z$7*100</f>
        <v>43.395267818260997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5" id="{198AAF09-1C2A-45CB-9B80-03477D97299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98" id="{03879C32-261E-4573-B43C-59CDE5CA39F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01" id="{A47CA5E7-60BA-4DB3-A0C6-2BBF4AF1755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04" id="{880DC6F9-848E-4963-8969-0E1E99D95F9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B8AC-607B-4504-B8F9-DC78CBED5214}">
  <sheetPr codeName="Sheet74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MacDonnell</v>
      </c>
      <c r="T1" s="112"/>
      <c r="U1" s="112"/>
      <c r="V1" s="112"/>
      <c r="W1" s="112"/>
      <c r="X1" s="112"/>
      <c r="Y1" s="113" t="str">
        <f>Y3</f>
        <v>13.10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124</v>
      </c>
      <c r="Y3" s="117" t="s">
        <v>125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13.10 MacDonnell,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681</v>
      </c>
      <c r="U4" s="120">
        <v>650</v>
      </c>
      <c r="V4" s="120">
        <v>630</v>
      </c>
      <c r="W4" s="120">
        <v>694</v>
      </c>
      <c r="X4" s="120">
        <v>563</v>
      </c>
      <c r="Y4" s="120">
        <v>592</v>
      </c>
      <c r="Z4" s="120">
        <v>877</v>
      </c>
      <c r="AB4" s="121" t="str">
        <f>TEXT(Z4,"###,###")</f>
        <v>877</v>
      </c>
      <c r="AD4" s="122">
        <f>Z4/Y4-1</f>
        <v>0.48141891891891886</v>
      </c>
      <c r="AF4" s="122">
        <f t="shared" ref="AF4:AF9" si="0">Z4/T4-1</f>
        <v>0.28781204111600589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308</v>
      </c>
      <c r="U5" s="120">
        <v>279</v>
      </c>
      <c r="V5" s="120">
        <v>289</v>
      </c>
      <c r="W5" s="120">
        <v>329</v>
      </c>
      <c r="X5" s="120">
        <v>248</v>
      </c>
      <c r="Y5" s="120">
        <v>281</v>
      </c>
      <c r="Z5" s="120">
        <v>440</v>
      </c>
      <c r="AB5" s="121" t="str">
        <f>TEXT(Z5,"###,###")</f>
        <v>440</v>
      </c>
      <c r="AD5" s="122">
        <f t="shared" ref="AD5:AD9" si="1">Z5/Y5-1</f>
        <v>0.56583629893238441</v>
      </c>
      <c r="AF5" s="122">
        <f t="shared" si="0"/>
        <v>0.4285714285714286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370</v>
      </c>
      <c r="U6" s="120">
        <v>374</v>
      </c>
      <c r="V6" s="120">
        <v>341</v>
      </c>
      <c r="W6" s="120">
        <v>366</v>
      </c>
      <c r="X6" s="120">
        <v>316</v>
      </c>
      <c r="Y6" s="120">
        <v>311</v>
      </c>
      <c r="Z6" s="120">
        <v>441</v>
      </c>
      <c r="AB6" s="121" t="str">
        <f>TEXT(Z6,"###,###")</f>
        <v>441</v>
      </c>
      <c r="AD6" s="122">
        <f t="shared" si="1"/>
        <v>0.41800643086816724</v>
      </c>
      <c r="AF6" s="122">
        <f t="shared" si="0"/>
        <v>0.19189189189189193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475</v>
      </c>
      <c r="U7" s="120">
        <v>470</v>
      </c>
      <c r="V7" s="120">
        <v>461</v>
      </c>
      <c r="W7" s="120">
        <v>473</v>
      </c>
      <c r="X7" s="120">
        <v>391</v>
      </c>
      <c r="Y7" s="120">
        <v>406</v>
      </c>
      <c r="Z7" s="120">
        <v>589</v>
      </c>
      <c r="AB7" s="121" t="str">
        <f>TEXT(Z7,"###,###")</f>
        <v>589</v>
      </c>
      <c r="AD7" s="122">
        <f t="shared" si="1"/>
        <v>0.4507389162561577</v>
      </c>
      <c r="AF7" s="122">
        <f t="shared" si="0"/>
        <v>0.24</v>
      </c>
    </row>
    <row r="8" spans="1:32" ht="17.25" customHeight="1" x14ac:dyDescent="0.25">
      <c r="A8" s="43" t="s">
        <v>13</v>
      </c>
      <c r="B8" s="44"/>
      <c r="C8" s="45"/>
      <c r="D8" s="46" t="str">
        <f>AB4</f>
        <v>877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589</v>
      </c>
      <c r="P8" s="47"/>
      <c r="S8" s="119" t="s">
        <v>88</v>
      </c>
      <c r="T8" s="120">
        <v>19296</v>
      </c>
      <c r="U8" s="120">
        <v>21123.21</v>
      </c>
      <c r="V8" s="120">
        <v>22168.95</v>
      </c>
      <c r="W8" s="120">
        <v>19084</v>
      </c>
      <c r="X8" s="120">
        <v>19499.810000000001</v>
      </c>
      <c r="Y8" s="120">
        <v>19986.41</v>
      </c>
      <c r="Z8" s="120">
        <v>20015</v>
      </c>
      <c r="AB8" s="121" t="str">
        <f>TEXT(Z8,"$###,###")</f>
        <v>$20,015</v>
      </c>
      <c r="AD8" s="122">
        <f t="shared" si="1"/>
        <v>1.4304720057278786E-3</v>
      </c>
      <c r="AF8" s="122">
        <f t="shared" si="0"/>
        <v>3.7261608623548881E-2</v>
      </c>
    </row>
    <row r="9" spans="1:32" x14ac:dyDescent="0.25">
      <c r="A9" s="51" t="s">
        <v>15</v>
      </c>
      <c r="B9" s="52"/>
      <c r="C9" s="53"/>
      <c r="D9" s="54">
        <f>AD104</f>
        <v>55.416191562143666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50.254668930390487</v>
      </c>
      <c r="P9" s="55" t="s">
        <v>89</v>
      </c>
      <c r="S9" s="119" t="s">
        <v>7</v>
      </c>
      <c r="T9" s="120">
        <v>14237725</v>
      </c>
      <c r="U9" s="120">
        <v>14272083</v>
      </c>
      <c r="V9" s="120">
        <v>15152355</v>
      </c>
      <c r="W9" s="120">
        <v>15333712</v>
      </c>
      <c r="X9" s="120">
        <v>12046374</v>
      </c>
      <c r="Y9" s="120">
        <v>12790698</v>
      </c>
      <c r="Z9" s="120">
        <v>18997392</v>
      </c>
      <c r="AB9" s="121" t="str">
        <f>TEXT(Z9/1000000,"$#,###.0")&amp;" mil"</f>
        <v>$19.0 mil</v>
      </c>
      <c r="AD9" s="122">
        <f t="shared" si="1"/>
        <v>0.48525060946634802</v>
      </c>
      <c r="AF9" s="122">
        <f t="shared" si="0"/>
        <v>0.33429968622093775</v>
      </c>
    </row>
    <row r="10" spans="1:32" x14ac:dyDescent="0.25">
      <c r="A10" s="51" t="s">
        <v>18</v>
      </c>
      <c r="B10" s="52"/>
      <c r="C10" s="53"/>
      <c r="D10" s="54">
        <f>AD105</f>
        <v>38.654503990877991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50.933786078098478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101.18845500848896</v>
      </c>
      <c r="P11" s="55" t="s">
        <v>89</v>
      </c>
      <c r="S11" s="119" t="s">
        <v>30</v>
      </c>
      <c r="T11" s="124">
        <v>668</v>
      </c>
      <c r="U11" s="124">
        <v>640</v>
      </c>
      <c r="V11" s="124">
        <v>619</v>
      </c>
      <c r="W11" s="124">
        <v>687</v>
      </c>
      <c r="X11" s="124">
        <v>558</v>
      </c>
      <c r="Y11" s="124">
        <v>588</v>
      </c>
      <c r="Z11" s="124">
        <v>871</v>
      </c>
    </row>
    <row r="12" spans="1:32" ht="28.5" customHeight="1" x14ac:dyDescent="0.25">
      <c r="A12" s="51" t="s">
        <v>20</v>
      </c>
      <c r="B12" s="53"/>
      <c r="C12" s="53"/>
      <c r="D12" s="54">
        <f>AD108</f>
        <v>6.6134549600912198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2.037351443123939</v>
      </c>
      <c r="P12" s="55" t="s">
        <v>89</v>
      </c>
      <c r="S12" s="119" t="s">
        <v>31</v>
      </c>
      <c r="T12" s="124">
        <v>9</v>
      </c>
      <c r="U12" s="124">
        <v>4</v>
      </c>
      <c r="V12" s="124">
        <v>8</v>
      </c>
      <c r="W12" s="124">
        <v>8</v>
      </c>
      <c r="X12" s="124">
        <v>0</v>
      </c>
      <c r="Y12" s="124">
        <v>6</v>
      </c>
      <c r="Z12" s="124">
        <v>7</v>
      </c>
    </row>
    <row r="13" spans="1:32" ht="15" customHeight="1" x14ac:dyDescent="0.25">
      <c r="A13" s="51" t="s">
        <v>21</v>
      </c>
      <c r="B13" s="53"/>
      <c r="C13" s="53"/>
      <c r="D13" s="54">
        <f>AD109</f>
        <v>13.683010262257698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37.7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33.409350057012546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41.049030786773088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19</v>
      </c>
      <c r="Z15" s="124">
        <v>43</v>
      </c>
      <c r="AB15" s="128">
        <f t="shared" ref="AB15:AB34" si="2">IF(Z15="np",0,Z15/$Z$34)</f>
        <v>4.8919226393629126E-2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4</v>
      </c>
      <c r="Z16" s="124">
        <v>0</v>
      </c>
      <c r="AB16" s="128">
        <f t="shared" si="2"/>
        <v>0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0</v>
      </c>
      <c r="Z17" s="124">
        <v>7</v>
      </c>
      <c r="AB17" s="128">
        <f t="shared" si="2"/>
        <v>7.9635949943117172E-3</v>
      </c>
    </row>
    <row r="18" spans="1:28" x14ac:dyDescent="0.25">
      <c r="A18" s="81" t="str">
        <f>$S$1&amp;" ("&amp;$T$2&amp;" to "&amp;$Z$2&amp;")"</f>
        <v>MacDonnell (2011-12 to 2017-18)</v>
      </c>
      <c r="B18" s="81"/>
      <c r="C18" s="81"/>
      <c r="D18" s="81"/>
      <c r="E18" s="81"/>
      <c r="F18" s="81"/>
      <c r="G18" s="81" t="str">
        <f>$S$1&amp;" ("&amp;$T$2&amp;" to "&amp;$Z$2&amp;")"</f>
        <v>MacDonnell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0</v>
      </c>
      <c r="Z18" s="124">
        <v>0</v>
      </c>
      <c r="AB18" s="128">
        <f t="shared" si="2"/>
        <v>0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20</v>
      </c>
      <c r="Z19" s="124">
        <v>23</v>
      </c>
      <c r="AB19" s="128">
        <f t="shared" si="2"/>
        <v>2.6166097838452786E-2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0</v>
      </c>
      <c r="Z20" s="124">
        <v>5</v>
      </c>
      <c r="AB20" s="128">
        <f t="shared" si="2"/>
        <v>5.6882821387940841E-3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64</v>
      </c>
      <c r="Z21" s="124">
        <v>73</v>
      </c>
      <c r="AB21" s="128">
        <f t="shared" si="2"/>
        <v>8.3048919226393625E-2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29</v>
      </c>
      <c r="Z22" s="124">
        <v>92</v>
      </c>
      <c r="AB22" s="128">
        <f t="shared" si="2"/>
        <v>0.10466439135381114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5</v>
      </c>
      <c r="Z23" s="124">
        <v>0</v>
      </c>
      <c r="AB23" s="128">
        <f t="shared" si="2"/>
        <v>0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4</v>
      </c>
      <c r="Z24" s="124">
        <v>5</v>
      </c>
      <c r="AB24" s="128">
        <f t="shared" si="2"/>
        <v>5.6882821387940841E-3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4</v>
      </c>
      <c r="Z25" s="124">
        <v>6</v>
      </c>
      <c r="AB25" s="128">
        <f t="shared" si="2"/>
        <v>6.8259385665529011E-3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0</v>
      </c>
      <c r="Z26" s="124">
        <v>13</v>
      </c>
      <c r="AB26" s="128">
        <f t="shared" si="2"/>
        <v>1.4789533560864619E-2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19</v>
      </c>
      <c r="Z27" s="124">
        <v>39</v>
      </c>
      <c r="AB27" s="128">
        <f t="shared" si="2"/>
        <v>4.4368600682593858E-2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22</v>
      </c>
      <c r="Z28" s="124">
        <v>29</v>
      </c>
      <c r="AB28" s="128">
        <f t="shared" si="2"/>
        <v>3.2992036405005691E-2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127</v>
      </c>
      <c r="Z29" s="124">
        <v>187</v>
      </c>
      <c r="AB29" s="128">
        <f t="shared" si="2"/>
        <v>0.21274175199089876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73</v>
      </c>
      <c r="Z30" s="124">
        <v>90</v>
      </c>
      <c r="AB30" s="128">
        <f t="shared" si="2"/>
        <v>0.10238907849829351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124</v>
      </c>
      <c r="Z31" s="124">
        <v>143</v>
      </c>
      <c r="AB31" s="128">
        <f t="shared" si="2"/>
        <v>0.1626848691695108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4</v>
      </c>
      <c r="Z32" s="124">
        <v>9</v>
      </c>
      <c r="AB32" s="128">
        <f t="shared" si="2"/>
        <v>1.0238907849829351E-2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49</v>
      </c>
      <c r="Z33" s="124">
        <v>59</v>
      </c>
      <c r="AB33" s="128">
        <f t="shared" si="2"/>
        <v>6.7121729237770197E-2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592</v>
      </c>
      <c r="Z34" s="131">
        <v>879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0</v>
      </c>
      <c r="Y45" s="124">
        <v>0</v>
      </c>
      <c r="Z45" s="124">
        <v>4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8</v>
      </c>
      <c r="Y46" s="124">
        <v>10</v>
      </c>
      <c r="Z46" s="124">
        <v>15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23</v>
      </c>
      <c r="Y47" s="124">
        <v>14</v>
      </c>
      <c r="Z47" s="124">
        <v>27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45</v>
      </c>
      <c r="Y48" s="124">
        <v>51</v>
      </c>
      <c r="Z48" s="124">
        <v>85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MacDonnell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48</v>
      </c>
      <c r="Y49" s="124">
        <v>63</v>
      </c>
      <c r="Z49" s="124">
        <v>46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22</v>
      </c>
      <c r="Y50" s="124">
        <v>23</v>
      </c>
      <c r="Z50" s="124">
        <v>84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20</v>
      </c>
      <c r="Y51" s="124">
        <v>33</v>
      </c>
      <c r="Z51" s="124">
        <v>44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17</v>
      </c>
      <c r="Y52" s="124">
        <v>27</v>
      </c>
      <c r="Z52" s="124">
        <v>38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24</v>
      </c>
      <c r="Y53" s="124">
        <v>23</v>
      </c>
      <c r="Z53" s="124">
        <v>37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15</v>
      </c>
      <c r="Y54" s="124">
        <v>19</v>
      </c>
      <c r="Z54" s="124">
        <v>32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9</v>
      </c>
      <c r="Y55" s="124">
        <v>10</v>
      </c>
      <c r="Z55" s="124">
        <v>12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9</v>
      </c>
      <c r="Y56" s="124">
        <v>9</v>
      </c>
      <c r="Z56" s="124">
        <v>6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246</v>
      </c>
      <c r="Y61" s="124">
        <v>281</v>
      </c>
      <c r="Z61" s="124">
        <v>440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MacDonnell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4</v>
      </c>
      <c r="Y64" s="124">
        <v>5</v>
      </c>
      <c r="Z64" s="124">
        <v>2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9</v>
      </c>
      <c r="Y65" s="124">
        <v>5</v>
      </c>
      <c r="Z65" s="124">
        <v>25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32</v>
      </c>
      <c r="Y66" s="124">
        <v>20</v>
      </c>
      <c r="Z66" s="124">
        <v>36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44</v>
      </c>
      <c r="Y67" s="124">
        <v>71</v>
      </c>
      <c r="Z67" s="124">
        <v>101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39</v>
      </c>
      <c r="Y68" s="124">
        <v>45</v>
      </c>
      <c r="Z68" s="124">
        <v>72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43</v>
      </c>
      <c r="Y69" s="124">
        <v>26</v>
      </c>
      <c r="Z69" s="124">
        <v>46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24</v>
      </c>
      <c r="Y70" s="124">
        <v>29</v>
      </c>
      <c r="Z70" s="124">
        <v>40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41</v>
      </c>
      <c r="Y71" s="124">
        <v>26</v>
      </c>
      <c r="Z71" s="124">
        <v>24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17</v>
      </c>
      <c r="Y72" s="124">
        <v>18</v>
      </c>
      <c r="Z72" s="124">
        <v>30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36</v>
      </c>
      <c r="Y73" s="124">
        <v>38</v>
      </c>
      <c r="Z73" s="124">
        <v>25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11</v>
      </c>
      <c r="Y74" s="124">
        <v>16</v>
      </c>
      <c r="Z74" s="124">
        <v>19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11</v>
      </c>
      <c r="Y75" s="124">
        <v>6</v>
      </c>
      <c r="Z75" s="124">
        <v>10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0</v>
      </c>
      <c r="Y76" s="124">
        <v>3</v>
      </c>
      <c r="Z76" s="124">
        <v>3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312</v>
      </c>
      <c r="Y80" s="124">
        <v>311</v>
      </c>
      <c r="Z80" s="124">
        <v>438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MacDonnell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14</v>
      </c>
      <c r="Y83" s="124">
        <v>12</v>
      </c>
      <c r="Z83" s="124">
        <v>18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15</v>
      </c>
      <c r="Y84" s="124">
        <v>23</v>
      </c>
      <c r="Z84" s="124">
        <v>37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877</v>
      </c>
      <c r="D85" s="95">
        <f t="shared" ref="D85:D90" si="4">AD4</f>
        <v>0.48141891891891886</v>
      </c>
      <c r="E85" s="96">
        <f t="shared" ref="E85:E90" si="5">AD4</f>
        <v>0.48141891891891886</v>
      </c>
      <c r="F85" s="95">
        <f t="shared" ref="F85:F90" si="6">AF4</f>
        <v>0.28781204111600589</v>
      </c>
      <c r="G85" s="96">
        <f t="shared" ref="G85:G90" si="7">AF4</f>
        <v>0.28781204111600589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4</v>
      </c>
      <c r="Y85" s="124">
        <v>11</v>
      </c>
      <c r="Z85" s="124">
        <v>15</v>
      </c>
    </row>
    <row r="86" spans="1:32" ht="15" customHeight="1" x14ac:dyDescent="0.25">
      <c r="A86" s="97" t="s">
        <v>4</v>
      </c>
      <c r="B86" s="94"/>
      <c r="C86" s="108" t="str">
        <f t="shared" si="3"/>
        <v>440</v>
      </c>
      <c r="D86" s="95">
        <f t="shared" si="4"/>
        <v>0.56583629893238441</v>
      </c>
      <c r="E86" s="96">
        <f t="shared" si="5"/>
        <v>0.56583629893238441</v>
      </c>
      <c r="F86" s="95">
        <f t="shared" si="6"/>
        <v>0.4285714285714286</v>
      </c>
      <c r="G86" s="96">
        <f t="shared" si="7"/>
        <v>0.4285714285714286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51</v>
      </c>
      <c r="Y86" s="124">
        <v>45</v>
      </c>
      <c r="Z86" s="124">
        <v>70</v>
      </c>
    </row>
    <row r="87" spans="1:32" ht="15" customHeight="1" x14ac:dyDescent="0.25">
      <c r="A87" s="97" t="s">
        <v>5</v>
      </c>
      <c r="B87" s="94"/>
      <c r="C87" s="108" t="str">
        <f t="shared" si="3"/>
        <v>441</v>
      </c>
      <c r="D87" s="95">
        <f t="shared" si="4"/>
        <v>0.41800643086816724</v>
      </c>
      <c r="E87" s="96">
        <f t="shared" si="5"/>
        <v>0.41800643086816724</v>
      </c>
      <c r="F87" s="95">
        <f t="shared" si="6"/>
        <v>0.19189189189189193</v>
      </c>
      <c r="G87" s="96">
        <f t="shared" si="7"/>
        <v>0.19189189189189193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5</v>
      </c>
      <c r="Y87" s="124">
        <v>3</v>
      </c>
      <c r="Z87" s="124">
        <v>9</v>
      </c>
    </row>
    <row r="88" spans="1:32" ht="15" customHeight="1" x14ac:dyDescent="0.25">
      <c r="A88" s="94" t="s">
        <v>6</v>
      </c>
      <c r="B88" s="94"/>
      <c r="C88" s="108" t="str">
        <f t="shared" si="3"/>
        <v>589</v>
      </c>
      <c r="D88" s="95">
        <f t="shared" si="4"/>
        <v>0.4507389162561577</v>
      </c>
      <c r="E88" s="96">
        <f t="shared" si="5"/>
        <v>0.4507389162561577</v>
      </c>
      <c r="F88" s="95">
        <f t="shared" si="6"/>
        <v>0.24</v>
      </c>
      <c r="G88" s="96">
        <f t="shared" si="7"/>
        <v>0.24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5</v>
      </c>
      <c r="Y88" s="124">
        <v>7</v>
      </c>
      <c r="Z88" s="124">
        <v>9</v>
      </c>
    </row>
    <row r="89" spans="1:32" ht="15" customHeight="1" x14ac:dyDescent="0.25">
      <c r="A89" s="94" t="s">
        <v>104</v>
      </c>
      <c r="B89" s="94"/>
      <c r="C89" s="145" t="str">
        <f t="shared" si="3"/>
        <v>$20,015</v>
      </c>
      <c r="D89" s="95">
        <f t="shared" si="4"/>
        <v>1.4304720057278786E-3</v>
      </c>
      <c r="E89" s="96">
        <f t="shared" si="5"/>
        <v>1.4304720057278786E-3</v>
      </c>
      <c r="F89" s="95">
        <f t="shared" si="6"/>
        <v>3.7261608623548881E-2</v>
      </c>
      <c r="G89" s="96">
        <f t="shared" si="7"/>
        <v>3.7261608623548881E-2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7</v>
      </c>
      <c r="Y89" s="124">
        <v>0</v>
      </c>
      <c r="Z89" s="124">
        <v>8</v>
      </c>
    </row>
    <row r="90" spans="1:32" ht="15" customHeight="1" x14ac:dyDescent="0.25">
      <c r="A90" s="94" t="s">
        <v>7</v>
      </c>
      <c r="B90" s="94"/>
      <c r="C90" s="108" t="str">
        <f t="shared" si="3"/>
        <v>$19.0 mil</v>
      </c>
      <c r="D90" s="95">
        <f t="shared" si="4"/>
        <v>0.48525060946634802</v>
      </c>
      <c r="E90" s="96">
        <f t="shared" si="5"/>
        <v>0.48525060946634802</v>
      </c>
      <c r="F90" s="95">
        <f t="shared" si="6"/>
        <v>0.33429968622093775</v>
      </c>
      <c r="G90" s="96">
        <f t="shared" si="7"/>
        <v>0.33429968622093775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8</v>
      </c>
      <c r="Y90" s="124">
        <v>23</v>
      </c>
      <c r="Z90" s="124">
        <v>27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173</v>
      </c>
      <c r="Y91" s="124">
        <v>192</v>
      </c>
      <c r="Z91" s="124">
        <v>295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12</v>
      </c>
      <c r="Y93" s="124">
        <v>13</v>
      </c>
      <c r="Z93" s="124">
        <v>12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35</v>
      </c>
      <c r="Y94" s="124">
        <v>31</v>
      </c>
      <c r="Z94" s="124">
        <v>45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0</v>
      </c>
      <c r="Y95" s="124">
        <v>0</v>
      </c>
      <c r="Z95" s="124">
        <v>4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49</v>
      </c>
      <c r="Y96" s="124">
        <v>70</v>
      </c>
      <c r="Z96" s="124">
        <v>90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12</v>
      </c>
      <c r="Y97" s="124">
        <v>8</v>
      </c>
      <c r="Z97" s="124">
        <v>14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0</v>
      </c>
      <c r="Y98" s="124">
        <v>0</v>
      </c>
      <c r="Z98" s="124">
        <v>3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10</v>
      </c>
      <c r="Y99" s="124">
        <v>8</v>
      </c>
      <c r="Z99" s="124">
        <v>0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9</v>
      </c>
      <c r="Y100" s="124">
        <v>6</v>
      </c>
      <c r="Z100" s="124">
        <v>13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215</v>
      </c>
      <c r="Y101" s="124">
        <v>214</v>
      </c>
      <c r="Z101" s="124">
        <v>299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245</v>
      </c>
      <c r="Y104" s="124">
        <v>302</v>
      </c>
      <c r="Z104" s="124">
        <v>486</v>
      </c>
      <c r="AB104" s="121" t="str">
        <f>TEXT(Z104,"###,###")</f>
        <v>486</v>
      </c>
      <c r="AD104" s="142">
        <f>Z104/($Z$4)*100</f>
        <v>55.416191562143666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312</v>
      </c>
      <c r="Y105" s="124">
        <v>262</v>
      </c>
      <c r="Z105" s="124">
        <v>339</v>
      </c>
      <c r="AB105" s="121" t="str">
        <f>TEXT(Z105,"###,###")</f>
        <v>339</v>
      </c>
      <c r="AD105" s="142">
        <f>Z105/($Z$4)*100</f>
        <v>38.654503990877991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557</v>
      </c>
      <c r="Y106" s="131">
        <v>564</v>
      </c>
      <c r="Z106" s="131">
        <v>825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41</v>
      </c>
      <c r="Y108" s="124">
        <v>39</v>
      </c>
      <c r="Z108" s="124">
        <v>58</v>
      </c>
      <c r="AB108" s="121" t="str">
        <f>TEXT(Z108,"###,###")</f>
        <v>58</v>
      </c>
      <c r="AD108" s="142">
        <f>Z108/($Z$4)*100</f>
        <v>6.6134549600912198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88</v>
      </c>
      <c r="Y109" s="124">
        <v>71</v>
      </c>
      <c r="Z109" s="124">
        <v>120</v>
      </c>
      <c r="AB109" s="121" t="str">
        <f>TEXT(Z109,"###,###")</f>
        <v>120</v>
      </c>
      <c r="AD109" s="142">
        <f>Z109/($Z$4)*100</f>
        <v>13.683010262257698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150</v>
      </c>
      <c r="Y110" s="124">
        <v>213</v>
      </c>
      <c r="Z110" s="124">
        <v>293</v>
      </c>
      <c r="AB110" s="121" t="str">
        <f>TEXT(Z110,"###,###")</f>
        <v>293</v>
      </c>
      <c r="AD110" s="142">
        <f>Z110/($Z$4)*100</f>
        <v>33.409350057012546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277</v>
      </c>
      <c r="Y111" s="124">
        <v>241</v>
      </c>
      <c r="Z111" s="124">
        <v>360</v>
      </c>
      <c r="AB111" s="121" t="str">
        <f>TEXT(Z111,"###,###")</f>
        <v>360</v>
      </c>
      <c r="AD111" s="142">
        <f>Z111/($Z$4)*100</f>
        <v>41.049030786773088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565</v>
      </c>
      <c r="Y112" s="124">
        <v>592</v>
      </c>
      <c r="Z112" s="124">
        <v>876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39.93</v>
      </c>
      <c r="U118" s="143">
        <v>38.270000000000003</v>
      </c>
      <c r="V118" s="143">
        <v>40.75</v>
      </c>
      <c r="W118" s="143">
        <v>41.25</v>
      </c>
      <c r="X118" s="143">
        <v>40.229999999999997</v>
      </c>
      <c r="Y118" s="143">
        <v>39.119999999999997</v>
      </c>
      <c r="Z118" s="143">
        <v>37.74</v>
      </c>
      <c r="AB118" s="121" t="str">
        <f>TEXT(Z118,"##.0")</f>
        <v>37.7</v>
      </c>
    </row>
    <row r="120" spans="19:32" x14ac:dyDescent="0.25">
      <c r="S120" s="114" t="s">
        <v>106</v>
      </c>
      <c r="T120" s="124">
        <v>467</v>
      </c>
      <c r="U120" s="124">
        <v>463</v>
      </c>
      <c r="V120" s="124">
        <v>446</v>
      </c>
      <c r="W120" s="124">
        <v>464</v>
      </c>
      <c r="X120" s="124">
        <v>383</v>
      </c>
      <c r="Y120" s="124">
        <v>402</v>
      </c>
      <c r="Z120" s="124">
        <v>584</v>
      </c>
      <c r="AB120" s="121" t="str">
        <f>TEXT(Z120,"###,###")</f>
        <v>584</v>
      </c>
    </row>
    <row r="121" spans="19:32" x14ac:dyDescent="0.25">
      <c r="S121" s="114" t="s">
        <v>107</v>
      </c>
      <c r="T121" s="124">
        <v>0</v>
      </c>
      <c r="U121" s="124">
        <v>0</v>
      </c>
      <c r="V121" s="124">
        <v>4</v>
      </c>
      <c r="W121" s="124">
        <v>0</v>
      </c>
      <c r="X121" s="124">
        <v>0</v>
      </c>
      <c r="Y121" s="124">
        <v>0</v>
      </c>
      <c r="Z121" s="124">
        <v>0</v>
      </c>
      <c r="AB121" s="121" t="str">
        <f>TEXT(Z121,"###,###")</f>
        <v/>
      </c>
    </row>
    <row r="122" spans="19:32" x14ac:dyDescent="0.25">
      <c r="S122" s="114" t="s">
        <v>108</v>
      </c>
      <c r="T122" s="124">
        <v>13</v>
      </c>
      <c r="U122" s="124">
        <v>2</v>
      </c>
      <c r="V122" s="124">
        <v>8</v>
      </c>
      <c r="W122" s="124">
        <v>9</v>
      </c>
      <c r="X122" s="124">
        <v>0</v>
      </c>
      <c r="Y122" s="124">
        <v>7</v>
      </c>
      <c r="Z122" s="124">
        <v>12</v>
      </c>
      <c r="AB122" s="121" t="str">
        <f>TEXT(Z122,"###,###")</f>
        <v>12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480</v>
      </c>
      <c r="U124" s="124">
        <v>465</v>
      </c>
      <c r="V124" s="124">
        <v>454</v>
      </c>
      <c r="W124" s="124">
        <v>473</v>
      </c>
      <c r="X124" s="124">
        <v>383</v>
      </c>
      <c r="Y124" s="124">
        <v>409</v>
      </c>
      <c r="Z124" s="124">
        <v>596</v>
      </c>
      <c r="AB124" s="121" t="str">
        <f>TEXT(Z124,"###,###")</f>
        <v>596</v>
      </c>
      <c r="AD124" s="138">
        <f>Z124/$Z$7*100</f>
        <v>101.18845500848896</v>
      </c>
    </row>
    <row r="125" spans="19:32" x14ac:dyDescent="0.25">
      <c r="S125" s="114" t="s">
        <v>110</v>
      </c>
      <c r="T125" s="124">
        <v>13</v>
      </c>
      <c r="U125" s="124">
        <v>2</v>
      </c>
      <c r="V125" s="124">
        <v>12</v>
      </c>
      <c r="W125" s="124">
        <v>9</v>
      </c>
      <c r="X125" s="124">
        <v>0</v>
      </c>
      <c r="Y125" s="124">
        <v>7</v>
      </c>
      <c r="Z125" s="124">
        <v>12</v>
      </c>
      <c r="AB125" s="121" t="str">
        <f>TEXT(Z125,"###,###")</f>
        <v>12</v>
      </c>
      <c r="AD125" s="138">
        <f>Z125/$Z$7*100</f>
        <v>2.037351443123939</v>
      </c>
    </row>
    <row r="127" spans="19:32" x14ac:dyDescent="0.25">
      <c r="S127" s="114" t="s">
        <v>111</v>
      </c>
      <c r="T127" s="124">
        <v>215</v>
      </c>
      <c r="U127" s="124">
        <v>198</v>
      </c>
      <c r="V127" s="124">
        <v>206</v>
      </c>
      <c r="W127" s="124">
        <v>225</v>
      </c>
      <c r="X127" s="124">
        <v>173</v>
      </c>
      <c r="Y127" s="124">
        <v>192</v>
      </c>
      <c r="Z127" s="124">
        <v>296</v>
      </c>
      <c r="AB127" s="121" t="str">
        <f>TEXT(Z127,"###,###")</f>
        <v>296</v>
      </c>
      <c r="AD127" s="138">
        <f>Z127/$Z$7*100</f>
        <v>50.254668930390487</v>
      </c>
    </row>
    <row r="128" spans="19:32" x14ac:dyDescent="0.25">
      <c r="S128" s="114" t="s">
        <v>112</v>
      </c>
      <c r="T128" s="124">
        <v>258</v>
      </c>
      <c r="U128" s="124">
        <v>274</v>
      </c>
      <c r="V128" s="124">
        <v>250</v>
      </c>
      <c r="W128" s="124">
        <v>241</v>
      </c>
      <c r="X128" s="124">
        <v>213</v>
      </c>
      <c r="Y128" s="124">
        <v>214</v>
      </c>
      <c r="Z128" s="124">
        <v>300</v>
      </c>
      <c r="AB128" s="121" t="str">
        <f>TEXT(Z128,"###,###")</f>
        <v>300</v>
      </c>
      <c r="AD128" s="138">
        <f>Z128/$Z$7*100</f>
        <v>50.933786078098478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5" id="{21A3339B-E712-473E-BBB4-BA0CBD073E5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88" id="{86CE8741-6316-45E3-8B6C-DB193E7A27E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91" id="{BE393952-5792-49BD-B896-41AF3CCEABB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94" id="{ED3B6D8F-03AE-4828-943A-D1808DA07D5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ABA4-4E02-4AEB-A563-BF1C7379F5D3}">
  <sheetPr codeName="Sheet75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Palmerston</v>
      </c>
      <c r="T1" s="112"/>
      <c r="U1" s="112"/>
      <c r="V1" s="112"/>
      <c r="W1" s="112"/>
      <c r="X1" s="112"/>
      <c r="Y1" s="113" t="str">
        <f>Y3</f>
        <v>13.11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126</v>
      </c>
      <c r="Y3" s="117" t="s">
        <v>154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13.11 Palmerston,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30222</v>
      </c>
      <c r="U4" s="120">
        <v>32033</v>
      </c>
      <c r="V4" s="120">
        <v>33072</v>
      </c>
      <c r="W4" s="120">
        <v>33174</v>
      </c>
      <c r="X4" s="120">
        <v>32734</v>
      </c>
      <c r="Y4" s="120">
        <v>34256</v>
      </c>
      <c r="Z4" s="120">
        <v>35284</v>
      </c>
      <c r="AB4" s="121" t="str">
        <f>TEXT(Z4,"###,###")</f>
        <v>35,284</v>
      </c>
      <c r="AD4" s="122">
        <f>Z4/Y4-1</f>
        <v>3.0009341429238612E-2</v>
      </c>
      <c r="AF4" s="122">
        <f t="shared" ref="AF4:AF9" si="0">Z4/T4-1</f>
        <v>0.16749387863146059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16255</v>
      </c>
      <c r="U5" s="120">
        <v>17370</v>
      </c>
      <c r="V5" s="120">
        <v>18120</v>
      </c>
      <c r="W5" s="120">
        <v>18071</v>
      </c>
      <c r="X5" s="120">
        <v>17502</v>
      </c>
      <c r="Y5" s="120">
        <v>18338</v>
      </c>
      <c r="Z5" s="120">
        <v>18938</v>
      </c>
      <c r="AB5" s="121" t="str">
        <f>TEXT(Z5,"###,###")</f>
        <v>18,938</v>
      </c>
      <c r="AD5" s="122">
        <f t="shared" ref="AD5:AD9" si="1">Z5/Y5-1</f>
        <v>3.2718944268731676E-2</v>
      </c>
      <c r="AF5" s="122">
        <f t="shared" si="0"/>
        <v>0.16505690556751773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13967</v>
      </c>
      <c r="U6" s="120">
        <v>14663</v>
      </c>
      <c r="V6" s="120">
        <v>14952</v>
      </c>
      <c r="W6" s="120">
        <v>15102</v>
      </c>
      <c r="X6" s="120">
        <v>15232</v>
      </c>
      <c r="Y6" s="120">
        <v>15918</v>
      </c>
      <c r="Z6" s="120">
        <v>16346</v>
      </c>
      <c r="AB6" s="121" t="str">
        <f>TEXT(Z6,"###,###")</f>
        <v>16,346</v>
      </c>
      <c r="AD6" s="122">
        <f t="shared" si="1"/>
        <v>2.6887799974871118E-2</v>
      </c>
      <c r="AF6" s="122">
        <f t="shared" si="0"/>
        <v>0.17033006372162962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20127</v>
      </c>
      <c r="U7" s="120">
        <v>20953</v>
      </c>
      <c r="V7" s="120">
        <v>21843</v>
      </c>
      <c r="W7" s="120">
        <v>21927</v>
      </c>
      <c r="X7" s="120">
        <v>22019</v>
      </c>
      <c r="Y7" s="120">
        <v>23008</v>
      </c>
      <c r="Z7" s="120">
        <v>23545</v>
      </c>
      <c r="AB7" s="121" t="str">
        <f>TEXT(Z7,"###,###")</f>
        <v>23,545</v>
      </c>
      <c r="AD7" s="122">
        <f t="shared" si="1"/>
        <v>2.3339707927677367E-2</v>
      </c>
      <c r="AF7" s="122">
        <f t="shared" si="0"/>
        <v>0.16982163263278194</v>
      </c>
    </row>
    <row r="8" spans="1:32" ht="17.25" customHeight="1" x14ac:dyDescent="0.25">
      <c r="A8" s="43" t="s">
        <v>13</v>
      </c>
      <c r="B8" s="44"/>
      <c r="C8" s="45"/>
      <c r="D8" s="46" t="str">
        <f>AB4</f>
        <v>35,284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23,545</v>
      </c>
      <c r="P8" s="47"/>
      <c r="S8" s="119" t="s">
        <v>88</v>
      </c>
      <c r="T8" s="120">
        <v>48981.47</v>
      </c>
      <c r="U8" s="120">
        <v>51694.55</v>
      </c>
      <c r="V8" s="120">
        <v>53880.53</v>
      </c>
      <c r="W8" s="120">
        <v>55936</v>
      </c>
      <c r="X8" s="120">
        <v>57425.2</v>
      </c>
      <c r="Y8" s="120">
        <v>55851.02</v>
      </c>
      <c r="Z8" s="120">
        <v>56741.34</v>
      </c>
      <c r="AB8" s="121" t="str">
        <f>TEXT(Z8,"$###,###")</f>
        <v>$56,741</v>
      </c>
      <c r="AD8" s="122">
        <f t="shared" si="1"/>
        <v>1.5940980128921645E-2</v>
      </c>
      <c r="AF8" s="122">
        <f t="shared" si="0"/>
        <v>0.15842460424319627</v>
      </c>
    </row>
    <row r="9" spans="1:32" x14ac:dyDescent="0.25">
      <c r="A9" s="51" t="s">
        <v>15</v>
      </c>
      <c r="B9" s="52"/>
      <c r="C9" s="53"/>
      <c r="D9" s="54">
        <f>AD104</f>
        <v>73.441219816347356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53.136547037587597</v>
      </c>
      <c r="P9" s="55" t="s">
        <v>89</v>
      </c>
      <c r="S9" s="119" t="s">
        <v>7</v>
      </c>
      <c r="T9" s="120">
        <v>1175422625</v>
      </c>
      <c r="U9" s="120">
        <v>1303389852</v>
      </c>
      <c r="V9" s="120">
        <v>1442539834</v>
      </c>
      <c r="W9" s="120">
        <v>1520025782</v>
      </c>
      <c r="X9" s="120">
        <v>1591101212</v>
      </c>
      <c r="Y9" s="120">
        <v>1648537593</v>
      </c>
      <c r="Z9" s="120">
        <v>1728244173</v>
      </c>
      <c r="AB9" s="121" t="str">
        <f>TEXT(Z9/1000000,"$#,###.0")&amp;" mil"</f>
        <v>$1,728.2 mil</v>
      </c>
      <c r="AD9" s="122">
        <f t="shared" si="1"/>
        <v>4.8349871024142344E-2</v>
      </c>
      <c r="AF9" s="122">
        <f t="shared" si="0"/>
        <v>0.47031725971754201</v>
      </c>
    </row>
    <row r="10" spans="1:32" x14ac:dyDescent="0.25">
      <c r="A10" s="51" t="s">
        <v>18</v>
      </c>
      <c r="B10" s="52"/>
      <c r="C10" s="53"/>
      <c r="D10" s="54">
        <f>AD105</f>
        <v>19.994898537580774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46.863452962412403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97.286047993204505</v>
      </c>
      <c r="P11" s="55" t="s">
        <v>89</v>
      </c>
      <c r="S11" s="119" t="s">
        <v>30</v>
      </c>
      <c r="T11" s="124">
        <v>28334</v>
      </c>
      <c r="U11" s="124">
        <v>30201</v>
      </c>
      <c r="V11" s="124">
        <v>31342</v>
      </c>
      <c r="W11" s="124">
        <v>31605</v>
      </c>
      <c r="X11" s="124">
        <v>31098</v>
      </c>
      <c r="Y11" s="124">
        <v>32625</v>
      </c>
      <c r="Z11" s="124">
        <v>33605</v>
      </c>
    </row>
    <row r="12" spans="1:32" ht="28.5" customHeight="1" x14ac:dyDescent="0.25">
      <c r="A12" s="51" t="s">
        <v>20</v>
      </c>
      <c r="B12" s="53"/>
      <c r="C12" s="53"/>
      <c r="D12" s="54">
        <f>AD108</f>
        <v>9.5057249744926882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7.1267785092376297</v>
      </c>
      <c r="P12" s="55" t="s">
        <v>89</v>
      </c>
      <c r="S12" s="119" t="s">
        <v>31</v>
      </c>
      <c r="T12" s="124">
        <v>1889</v>
      </c>
      <c r="U12" s="124">
        <v>1829</v>
      </c>
      <c r="V12" s="124">
        <v>1731</v>
      </c>
      <c r="W12" s="124">
        <v>1567</v>
      </c>
      <c r="X12" s="124">
        <v>1636</v>
      </c>
      <c r="Y12" s="124">
        <v>1631</v>
      </c>
      <c r="Z12" s="124">
        <v>1677</v>
      </c>
    </row>
    <row r="13" spans="1:32" ht="15" customHeight="1" x14ac:dyDescent="0.25">
      <c r="A13" s="51" t="s">
        <v>21</v>
      </c>
      <c r="B13" s="53"/>
      <c r="C13" s="53"/>
      <c r="D13" s="54">
        <f>AD109</f>
        <v>12.235007368779049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37.3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24.713751275365606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46.984468881079245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432</v>
      </c>
      <c r="Z15" s="124">
        <v>464</v>
      </c>
      <c r="AB15" s="128">
        <f t="shared" ref="AB15:AB34" si="2">IF(Z15="np",0,Z15/$Z$34)</f>
        <v>1.3150436458451422E-2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477</v>
      </c>
      <c r="Z16" s="124">
        <v>642</v>
      </c>
      <c r="AB16" s="128">
        <f t="shared" si="2"/>
        <v>1.8195215961909081E-2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1149</v>
      </c>
      <c r="Z17" s="124">
        <v>1321</v>
      </c>
      <c r="AB17" s="128">
        <f t="shared" si="2"/>
        <v>3.7439065865548127E-2</v>
      </c>
    </row>
    <row r="18" spans="1:28" x14ac:dyDescent="0.25">
      <c r="A18" s="81" t="str">
        <f>$S$1&amp;" ("&amp;$T$2&amp;" to "&amp;$Z$2&amp;")"</f>
        <v>Palmerston (2011-12 to 2017-18)</v>
      </c>
      <c r="B18" s="81"/>
      <c r="C18" s="81"/>
      <c r="D18" s="81"/>
      <c r="E18" s="81"/>
      <c r="F18" s="81"/>
      <c r="G18" s="81" t="str">
        <f>$S$1&amp;" ("&amp;$T$2&amp;" to "&amp;$Z$2&amp;")"</f>
        <v>Palmerston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389</v>
      </c>
      <c r="Z18" s="124">
        <v>417</v>
      </c>
      <c r="AB18" s="128">
        <f t="shared" si="2"/>
        <v>1.1818387937875525E-2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4070</v>
      </c>
      <c r="Z19" s="124">
        <v>4394</v>
      </c>
      <c r="AB19" s="128">
        <f t="shared" si="2"/>
        <v>0.1245323659449042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1019</v>
      </c>
      <c r="Z20" s="124">
        <v>1054</v>
      </c>
      <c r="AB20" s="128">
        <f t="shared" si="2"/>
        <v>2.9871896610361638E-2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2923</v>
      </c>
      <c r="Z21" s="124">
        <v>3222</v>
      </c>
      <c r="AB21" s="128">
        <f t="shared" si="2"/>
        <v>9.1316177304160528E-2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2558</v>
      </c>
      <c r="Z22" s="124">
        <v>2700</v>
      </c>
      <c r="AB22" s="128">
        <f t="shared" si="2"/>
        <v>7.6521936288402675E-2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1528</v>
      </c>
      <c r="Z23" s="124">
        <v>1596</v>
      </c>
      <c r="AB23" s="128">
        <f t="shared" si="2"/>
        <v>4.5232966783811362E-2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158</v>
      </c>
      <c r="Z24" s="124">
        <v>176</v>
      </c>
      <c r="AB24" s="128">
        <f t="shared" si="2"/>
        <v>4.9880965876884708E-3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697</v>
      </c>
      <c r="Z25" s="124">
        <v>658</v>
      </c>
      <c r="AB25" s="128">
        <f t="shared" si="2"/>
        <v>1.8648679288062579E-2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555</v>
      </c>
      <c r="Z26" s="124">
        <v>585</v>
      </c>
      <c r="AB26" s="128">
        <f t="shared" si="2"/>
        <v>1.6579752862487248E-2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1999</v>
      </c>
      <c r="Z27" s="124">
        <v>1910</v>
      </c>
      <c r="AB27" s="128">
        <f t="shared" si="2"/>
        <v>5.4132184559573741E-2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2773</v>
      </c>
      <c r="Z28" s="124">
        <v>2971</v>
      </c>
      <c r="AB28" s="128">
        <f t="shared" si="2"/>
        <v>8.4202471375127541E-2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4702</v>
      </c>
      <c r="Z29" s="124">
        <v>4475</v>
      </c>
      <c r="AB29" s="128">
        <f t="shared" si="2"/>
        <v>0.12682802403355628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2465</v>
      </c>
      <c r="Z30" s="124">
        <v>2491</v>
      </c>
      <c r="AB30" s="128">
        <f t="shared" si="2"/>
        <v>7.0598571590522616E-2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2009</v>
      </c>
      <c r="Z31" s="124">
        <v>2388</v>
      </c>
      <c r="AB31" s="128">
        <f t="shared" si="2"/>
        <v>6.7679401428409475E-2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724</v>
      </c>
      <c r="Z32" s="124">
        <v>786</v>
      </c>
      <c r="AB32" s="128">
        <f t="shared" si="2"/>
        <v>2.2276385897290557E-2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1247</v>
      </c>
      <c r="Z33" s="124">
        <v>1297</v>
      </c>
      <c r="AB33" s="128">
        <f t="shared" si="2"/>
        <v>3.6758870876317878E-2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34256</v>
      </c>
      <c r="Z34" s="131">
        <v>35284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13</v>
      </c>
      <c r="Y44" s="124">
        <v>18</v>
      </c>
      <c r="Z44" s="124">
        <v>21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315</v>
      </c>
      <c r="Y45" s="124">
        <v>313</v>
      </c>
      <c r="Z45" s="124">
        <v>348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986</v>
      </c>
      <c r="Y46" s="124">
        <v>1079</v>
      </c>
      <c r="Z46" s="124">
        <v>1102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1892</v>
      </c>
      <c r="Y47" s="124">
        <v>1973</v>
      </c>
      <c r="Z47" s="124">
        <v>2015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2864</v>
      </c>
      <c r="Y48" s="124">
        <v>2824</v>
      </c>
      <c r="Z48" s="124">
        <v>2771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Palmerston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2786</v>
      </c>
      <c r="Y49" s="124">
        <v>2872</v>
      </c>
      <c r="Z49" s="124">
        <v>2962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2137</v>
      </c>
      <c r="Y50" s="124">
        <v>2312</v>
      </c>
      <c r="Z50" s="124">
        <v>2444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1860</v>
      </c>
      <c r="Y51" s="124">
        <v>1885</v>
      </c>
      <c r="Z51" s="124">
        <v>2007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1657</v>
      </c>
      <c r="Y52" s="124">
        <v>1777</v>
      </c>
      <c r="Z52" s="124">
        <v>1758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1269</v>
      </c>
      <c r="Y53" s="124">
        <v>1346</v>
      </c>
      <c r="Z53" s="124">
        <v>1431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944</v>
      </c>
      <c r="Y54" s="124">
        <v>1002</v>
      </c>
      <c r="Z54" s="124">
        <v>999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534</v>
      </c>
      <c r="Y55" s="124">
        <v>625</v>
      </c>
      <c r="Z55" s="124">
        <v>724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193</v>
      </c>
      <c r="Y56" s="124">
        <v>227</v>
      </c>
      <c r="Z56" s="124">
        <v>250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52</v>
      </c>
      <c r="Y57" s="124">
        <v>59</v>
      </c>
      <c r="Z57" s="124">
        <v>69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7</v>
      </c>
      <c r="Y58" s="124">
        <v>18</v>
      </c>
      <c r="Z58" s="124">
        <v>19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2</v>
      </c>
      <c r="Y59" s="124">
        <v>4</v>
      </c>
      <c r="Z59" s="124">
        <v>2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8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17502</v>
      </c>
      <c r="Y61" s="124">
        <v>18338</v>
      </c>
      <c r="Z61" s="124">
        <v>18938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28</v>
      </c>
      <c r="Y63" s="124">
        <v>37</v>
      </c>
      <c r="Z63" s="124">
        <v>44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Palmerston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413</v>
      </c>
      <c r="Y64" s="124">
        <v>450</v>
      </c>
      <c r="Z64" s="124">
        <v>466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1124</v>
      </c>
      <c r="Y65" s="124">
        <v>1141</v>
      </c>
      <c r="Z65" s="124">
        <v>1186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1822</v>
      </c>
      <c r="Y66" s="124">
        <v>1776</v>
      </c>
      <c r="Z66" s="124">
        <v>1772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2369</v>
      </c>
      <c r="Y67" s="124">
        <v>2454</v>
      </c>
      <c r="Z67" s="124">
        <v>2484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2286</v>
      </c>
      <c r="Y68" s="124">
        <v>2406</v>
      </c>
      <c r="Z68" s="124">
        <v>2427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1758</v>
      </c>
      <c r="Y69" s="124">
        <v>1895</v>
      </c>
      <c r="Z69" s="124">
        <v>2006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1630</v>
      </c>
      <c r="Y70" s="124">
        <v>1663</v>
      </c>
      <c r="Z70" s="124">
        <v>1658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1336</v>
      </c>
      <c r="Y71" s="124">
        <v>1400</v>
      </c>
      <c r="Z71" s="124">
        <v>1484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1092</v>
      </c>
      <c r="Y72" s="124">
        <v>1129</v>
      </c>
      <c r="Z72" s="124">
        <v>1177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777</v>
      </c>
      <c r="Y73" s="124">
        <v>872</v>
      </c>
      <c r="Z73" s="124">
        <v>905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382</v>
      </c>
      <c r="Y74" s="124">
        <v>444</v>
      </c>
      <c r="Z74" s="124">
        <v>450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163</v>
      </c>
      <c r="Y75" s="124">
        <v>187</v>
      </c>
      <c r="Z75" s="124">
        <v>206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36</v>
      </c>
      <c r="Y76" s="124">
        <v>47</v>
      </c>
      <c r="Z76" s="124">
        <v>56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10</v>
      </c>
      <c r="Y77" s="124">
        <v>13</v>
      </c>
      <c r="Z77" s="124">
        <v>11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4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15232</v>
      </c>
      <c r="Y80" s="124">
        <v>15918</v>
      </c>
      <c r="Z80" s="124">
        <v>16346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Palmerston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1310</v>
      </c>
      <c r="Y83" s="124">
        <v>1377</v>
      </c>
      <c r="Z83" s="124">
        <v>1395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957</v>
      </c>
      <c r="Y84" s="124">
        <v>1015</v>
      </c>
      <c r="Z84" s="124">
        <v>1016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35,284</v>
      </c>
      <c r="D85" s="95">
        <f t="shared" ref="D85:D90" si="4">AD4</f>
        <v>3.0009341429238612E-2</v>
      </c>
      <c r="E85" s="96">
        <f t="shared" ref="E85:E90" si="5">AD4</f>
        <v>3.0009341429238612E-2</v>
      </c>
      <c r="F85" s="95">
        <f t="shared" ref="F85:F90" si="6">AF4</f>
        <v>0.16749387863146059</v>
      </c>
      <c r="G85" s="96">
        <f t="shared" ref="G85:G90" si="7">AF4</f>
        <v>0.16749387863146059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3075</v>
      </c>
      <c r="Y85" s="124">
        <v>3146</v>
      </c>
      <c r="Z85" s="124">
        <v>3180</v>
      </c>
    </row>
    <row r="86" spans="1:32" ht="15" customHeight="1" x14ac:dyDescent="0.25">
      <c r="A86" s="97" t="s">
        <v>4</v>
      </c>
      <c r="B86" s="94"/>
      <c r="C86" s="108" t="str">
        <f t="shared" si="3"/>
        <v>18,938</v>
      </c>
      <c r="D86" s="95">
        <f t="shared" si="4"/>
        <v>3.2718944268731676E-2</v>
      </c>
      <c r="E86" s="96">
        <f t="shared" si="5"/>
        <v>3.2718944268731676E-2</v>
      </c>
      <c r="F86" s="95">
        <f t="shared" si="6"/>
        <v>0.16505690556751773</v>
      </c>
      <c r="G86" s="96">
        <f t="shared" si="7"/>
        <v>0.16505690556751773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1462</v>
      </c>
      <c r="Y86" s="124">
        <v>1595</v>
      </c>
      <c r="Z86" s="124">
        <v>1639</v>
      </c>
    </row>
    <row r="87" spans="1:32" ht="15" customHeight="1" x14ac:dyDescent="0.25">
      <c r="A87" s="97" t="s">
        <v>5</v>
      </c>
      <c r="B87" s="94"/>
      <c r="C87" s="108" t="str">
        <f t="shared" si="3"/>
        <v>16,346</v>
      </c>
      <c r="D87" s="95">
        <f t="shared" si="4"/>
        <v>2.6887799974871118E-2</v>
      </c>
      <c r="E87" s="96">
        <f t="shared" si="5"/>
        <v>2.6887799974871118E-2</v>
      </c>
      <c r="F87" s="95">
        <f t="shared" si="6"/>
        <v>0.17033006372162962</v>
      </c>
      <c r="G87" s="96">
        <f t="shared" si="7"/>
        <v>0.17033006372162962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499</v>
      </c>
      <c r="Y87" s="124">
        <v>567</v>
      </c>
      <c r="Z87" s="124">
        <v>616</v>
      </c>
    </row>
    <row r="88" spans="1:32" ht="15" customHeight="1" x14ac:dyDescent="0.25">
      <c r="A88" s="94" t="s">
        <v>6</v>
      </c>
      <c r="B88" s="94"/>
      <c r="C88" s="108" t="str">
        <f t="shared" si="3"/>
        <v>23,545</v>
      </c>
      <c r="D88" s="95">
        <f t="shared" si="4"/>
        <v>2.3339707927677367E-2</v>
      </c>
      <c r="E88" s="96">
        <f t="shared" si="5"/>
        <v>2.3339707927677367E-2</v>
      </c>
      <c r="F88" s="95">
        <f t="shared" si="6"/>
        <v>0.16982163263278194</v>
      </c>
      <c r="G88" s="96">
        <f t="shared" si="7"/>
        <v>0.16982163263278194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371</v>
      </c>
      <c r="Y88" s="124">
        <v>421</v>
      </c>
      <c r="Z88" s="124">
        <v>454</v>
      </c>
    </row>
    <row r="89" spans="1:32" ht="15" customHeight="1" x14ac:dyDescent="0.25">
      <c r="A89" s="94" t="s">
        <v>104</v>
      </c>
      <c r="B89" s="94"/>
      <c r="C89" s="145" t="str">
        <f t="shared" si="3"/>
        <v>$56,741</v>
      </c>
      <c r="D89" s="95">
        <f t="shared" si="4"/>
        <v>1.5940980128921645E-2</v>
      </c>
      <c r="E89" s="96">
        <f t="shared" si="5"/>
        <v>1.5940980128921645E-2</v>
      </c>
      <c r="F89" s="95">
        <f t="shared" si="6"/>
        <v>0.15842460424319627</v>
      </c>
      <c r="G89" s="96">
        <f t="shared" si="7"/>
        <v>0.15842460424319627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1254</v>
      </c>
      <c r="Y89" s="124">
        <v>1285</v>
      </c>
      <c r="Z89" s="124">
        <v>1322</v>
      </c>
    </row>
    <row r="90" spans="1:32" ht="15" customHeight="1" x14ac:dyDescent="0.25">
      <c r="A90" s="94" t="s">
        <v>7</v>
      </c>
      <c r="B90" s="94"/>
      <c r="C90" s="108" t="str">
        <f t="shared" si="3"/>
        <v>$1,728.2 mil</v>
      </c>
      <c r="D90" s="95">
        <f t="shared" si="4"/>
        <v>4.8349871024142344E-2</v>
      </c>
      <c r="E90" s="96">
        <f t="shared" si="5"/>
        <v>4.8349871024142344E-2</v>
      </c>
      <c r="F90" s="95">
        <f t="shared" si="6"/>
        <v>0.47031725971754201</v>
      </c>
      <c r="G90" s="96">
        <f t="shared" si="7"/>
        <v>0.47031725971754201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1238</v>
      </c>
      <c r="Y90" s="124">
        <v>1306</v>
      </c>
      <c r="Z90" s="124">
        <v>1385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11829</v>
      </c>
      <c r="Y91" s="124">
        <v>12377</v>
      </c>
      <c r="Z91" s="124">
        <v>12511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986</v>
      </c>
      <c r="Y93" s="124">
        <v>1079</v>
      </c>
      <c r="Z93" s="124">
        <v>1157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1593</v>
      </c>
      <c r="Y94" s="124">
        <v>1665</v>
      </c>
      <c r="Z94" s="124">
        <v>1718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399</v>
      </c>
      <c r="Y95" s="124">
        <v>381</v>
      </c>
      <c r="Z95" s="124">
        <v>410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1550</v>
      </c>
      <c r="Y96" s="124">
        <v>1704</v>
      </c>
      <c r="Z96" s="124">
        <v>1834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2424</v>
      </c>
      <c r="Y97" s="124">
        <v>2583</v>
      </c>
      <c r="Z97" s="124">
        <v>2674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930</v>
      </c>
      <c r="Y98" s="124">
        <v>1000</v>
      </c>
      <c r="Z98" s="124">
        <v>1122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141</v>
      </c>
      <c r="Y99" s="124">
        <v>159</v>
      </c>
      <c r="Z99" s="124">
        <v>166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617</v>
      </c>
      <c r="Y100" s="124">
        <v>677</v>
      </c>
      <c r="Z100" s="124">
        <v>740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10190</v>
      </c>
      <c r="Y101" s="124">
        <v>10631</v>
      </c>
      <c r="Z101" s="124">
        <v>11034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23470</v>
      </c>
      <c r="Y104" s="124">
        <v>24928</v>
      </c>
      <c r="Z104" s="124">
        <v>25913</v>
      </c>
      <c r="AB104" s="121" t="str">
        <f>TEXT(Z104,"###,###")</f>
        <v>25,913</v>
      </c>
      <c r="AD104" s="142">
        <f>Z104/($Z$4)*100</f>
        <v>73.441219816347356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7561</v>
      </c>
      <c r="Y105" s="124">
        <v>7238</v>
      </c>
      <c r="Z105" s="124">
        <v>7055</v>
      </c>
      <c r="AB105" s="121" t="str">
        <f>TEXT(Z105,"###,###")</f>
        <v>7,055</v>
      </c>
      <c r="AD105" s="142">
        <f>Z105/($Z$4)*100</f>
        <v>19.994898537580774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31031</v>
      </c>
      <c r="Y106" s="131">
        <v>32166</v>
      </c>
      <c r="Z106" s="131">
        <v>32968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2802</v>
      </c>
      <c r="Y108" s="124">
        <v>2869</v>
      </c>
      <c r="Z108" s="124">
        <v>3354</v>
      </c>
      <c r="AB108" s="121" t="str">
        <f>TEXT(Z108,"###,###")</f>
        <v>3,354</v>
      </c>
      <c r="AD108" s="142">
        <f>Z108/($Z$4)*100</f>
        <v>9.5057249744926882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3885</v>
      </c>
      <c r="Y109" s="124">
        <v>4287</v>
      </c>
      <c r="Z109" s="124">
        <v>4317</v>
      </c>
      <c r="AB109" s="121" t="str">
        <f>TEXT(Z109,"###,###")</f>
        <v>4,317</v>
      </c>
      <c r="AD109" s="142">
        <f>Z109/($Z$4)*100</f>
        <v>12.235007368779049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8009</v>
      </c>
      <c r="Y110" s="124">
        <v>8364</v>
      </c>
      <c r="Z110" s="124">
        <v>8720</v>
      </c>
      <c r="AB110" s="121" t="str">
        <f>TEXT(Z110,"###,###")</f>
        <v>8,720</v>
      </c>
      <c r="AD110" s="142">
        <f>Z110/($Z$4)*100</f>
        <v>24.713751275365606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16344</v>
      </c>
      <c r="Y111" s="124">
        <v>16646</v>
      </c>
      <c r="Z111" s="124">
        <v>16578</v>
      </c>
      <c r="AB111" s="121" t="str">
        <f>TEXT(Z111,"###,###")</f>
        <v>16,578</v>
      </c>
      <c r="AD111" s="142">
        <f>Z111/($Z$4)*100</f>
        <v>46.984468881079245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32734</v>
      </c>
      <c r="Y112" s="124">
        <v>34256</v>
      </c>
      <c r="Z112" s="124">
        <v>35284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33.869999999999997</v>
      </c>
      <c r="U118" s="143">
        <v>38.97</v>
      </c>
      <c r="V118" s="143">
        <v>34.229999999999997</v>
      </c>
      <c r="W118" s="143">
        <v>33.6</v>
      </c>
      <c r="X118" s="143">
        <v>34.94</v>
      </c>
      <c r="Y118" s="143">
        <v>37.11</v>
      </c>
      <c r="Z118" s="143">
        <v>37.32</v>
      </c>
      <c r="AB118" s="121" t="str">
        <f>TEXT(Z118,"##.0")</f>
        <v>37.3</v>
      </c>
    </row>
    <row r="120" spans="19:32" x14ac:dyDescent="0.25">
      <c r="S120" s="114" t="s">
        <v>106</v>
      </c>
      <c r="T120" s="124">
        <v>18239</v>
      </c>
      <c r="U120" s="124">
        <v>19122</v>
      </c>
      <c r="V120" s="124">
        <v>20113</v>
      </c>
      <c r="W120" s="124">
        <v>20358</v>
      </c>
      <c r="X120" s="124">
        <v>20383</v>
      </c>
      <c r="Y120" s="124">
        <v>21377</v>
      </c>
      <c r="Z120" s="124">
        <v>21866</v>
      </c>
      <c r="AB120" s="121" t="str">
        <f>TEXT(Z120,"###,###")</f>
        <v>21,866</v>
      </c>
    </row>
    <row r="121" spans="19:32" x14ac:dyDescent="0.25">
      <c r="S121" s="114" t="s">
        <v>107</v>
      </c>
      <c r="T121" s="124">
        <v>794</v>
      </c>
      <c r="U121" s="124">
        <v>701</v>
      </c>
      <c r="V121" s="124">
        <v>621</v>
      </c>
      <c r="W121" s="124">
        <v>566</v>
      </c>
      <c r="X121" s="124">
        <v>605</v>
      </c>
      <c r="Y121" s="124">
        <v>638</v>
      </c>
      <c r="Z121" s="124">
        <v>638</v>
      </c>
      <c r="AB121" s="121" t="str">
        <f>TEXT(Z121,"###,###")</f>
        <v>638</v>
      </c>
    </row>
    <row r="122" spans="19:32" x14ac:dyDescent="0.25">
      <c r="S122" s="114" t="s">
        <v>108</v>
      </c>
      <c r="T122" s="124">
        <v>1089</v>
      </c>
      <c r="U122" s="124">
        <v>1125</v>
      </c>
      <c r="V122" s="124">
        <v>1106</v>
      </c>
      <c r="W122" s="124">
        <v>1005</v>
      </c>
      <c r="X122" s="124">
        <v>1034</v>
      </c>
      <c r="Y122" s="124">
        <v>993</v>
      </c>
      <c r="Z122" s="124">
        <v>1040</v>
      </c>
      <c r="AB122" s="121" t="str">
        <f>TEXT(Z122,"###,###")</f>
        <v>1,040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19328</v>
      </c>
      <c r="U124" s="124">
        <v>20247</v>
      </c>
      <c r="V124" s="124">
        <v>21219</v>
      </c>
      <c r="W124" s="124">
        <v>21363</v>
      </c>
      <c r="X124" s="124">
        <v>21417</v>
      </c>
      <c r="Y124" s="124">
        <v>22370</v>
      </c>
      <c r="Z124" s="124">
        <v>22906</v>
      </c>
      <c r="AB124" s="121" t="str">
        <f>TEXT(Z124,"###,###")</f>
        <v>22,906</v>
      </c>
      <c r="AD124" s="138">
        <f>Z124/$Z$7*100</f>
        <v>97.286047993204505</v>
      </c>
    </row>
    <row r="125" spans="19:32" x14ac:dyDescent="0.25">
      <c r="S125" s="114" t="s">
        <v>110</v>
      </c>
      <c r="T125" s="124">
        <v>1883</v>
      </c>
      <c r="U125" s="124">
        <v>1826</v>
      </c>
      <c r="V125" s="124">
        <v>1727</v>
      </c>
      <c r="W125" s="124">
        <v>1571</v>
      </c>
      <c r="X125" s="124">
        <v>1639</v>
      </c>
      <c r="Y125" s="124">
        <v>1631</v>
      </c>
      <c r="Z125" s="124">
        <v>1678</v>
      </c>
      <c r="AB125" s="121" t="str">
        <f>TEXT(Z125,"###,###")</f>
        <v>1,678</v>
      </c>
      <c r="AD125" s="138">
        <f>Z125/$Z$7*100</f>
        <v>7.1267785092376297</v>
      </c>
    </row>
    <row r="127" spans="19:32" x14ac:dyDescent="0.25">
      <c r="S127" s="114" t="s">
        <v>111</v>
      </c>
      <c r="T127" s="124">
        <v>11015</v>
      </c>
      <c r="U127" s="124">
        <v>11571</v>
      </c>
      <c r="V127" s="124">
        <v>12020</v>
      </c>
      <c r="W127" s="124">
        <v>12018</v>
      </c>
      <c r="X127" s="124">
        <v>11829</v>
      </c>
      <c r="Y127" s="124">
        <v>12377</v>
      </c>
      <c r="Z127" s="124">
        <v>12511</v>
      </c>
      <c r="AB127" s="121" t="str">
        <f>TEXT(Z127,"###,###")</f>
        <v>12,511</v>
      </c>
      <c r="AD127" s="138">
        <f>Z127/$Z$7*100</f>
        <v>53.136547037587597</v>
      </c>
    </row>
    <row r="128" spans="19:32" x14ac:dyDescent="0.25">
      <c r="S128" s="114" t="s">
        <v>112</v>
      </c>
      <c r="T128" s="124">
        <v>9112</v>
      </c>
      <c r="U128" s="124">
        <v>9382</v>
      </c>
      <c r="V128" s="124">
        <v>9822</v>
      </c>
      <c r="W128" s="124">
        <v>9911</v>
      </c>
      <c r="X128" s="124">
        <v>10190</v>
      </c>
      <c r="Y128" s="124">
        <v>10631</v>
      </c>
      <c r="Z128" s="124">
        <v>11034</v>
      </c>
      <c r="AB128" s="121" t="str">
        <f>TEXT(Z128,"###,###")</f>
        <v>11,034</v>
      </c>
      <c r="AD128" s="138">
        <f>Z128/$Z$7*100</f>
        <v>46.863452962412403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3E3CE3F4-80A3-42B2-B2C1-67889EAFE6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78" id="{B07563C8-D50C-402A-9C39-D0E915706C8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81" id="{220CA6D2-1FD4-4AD9-B03A-77E947DBEA7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84" id="{2DB14990-AFC8-4903-A7BF-E20C3E7602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B4271-D6D2-4734-8237-DF39C2DDD6F9}">
  <sheetPr codeName="Sheet76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Roper Gulf</v>
      </c>
      <c r="T1" s="112"/>
      <c r="U1" s="112"/>
      <c r="V1" s="112"/>
      <c r="W1" s="112"/>
      <c r="X1" s="112"/>
      <c r="Y1" s="113" t="str">
        <f>Y3</f>
        <v>13.12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127</v>
      </c>
      <c r="Y3" s="117" t="s">
        <v>155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13.12 Roper Gulf,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553</v>
      </c>
      <c r="U4" s="120">
        <v>756</v>
      </c>
      <c r="V4" s="120">
        <v>767</v>
      </c>
      <c r="W4" s="120">
        <v>712</v>
      </c>
      <c r="X4" s="120">
        <v>816</v>
      </c>
      <c r="Y4" s="120">
        <v>995</v>
      </c>
      <c r="Z4" s="120">
        <v>1639</v>
      </c>
      <c r="AB4" s="121" t="str">
        <f>TEXT(Z4,"###,###")</f>
        <v>1,639</v>
      </c>
      <c r="AD4" s="122">
        <f>Z4/Y4-1</f>
        <v>0.64723618090452262</v>
      </c>
      <c r="AF4" s="122">
        <f t="shared" ref="AF4:AF9" si="0">Z4/T4-1</f>
        <v>1.9638336347197107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278</v>
      </c>
      <c r="U5" s="120">
        <v>361</v>
      </c>
      <c r="V5" s="120">
        <v>343</v>
      </c>
      <c r="W5" s="120">
        <v>330</v>
      </c>
      <c r="X5" s="120">
        <v>388</v>
      </c>
      <c r="Y5" s="120">
        <v>499</v>
      </c>
      <c r="Z5" s="120">
        <v>862</v>
      </c>
      <c r="AB5" s="121" t="str">
        <f>TEXT(Z5,"###,###")</f>
        <v>862</v>
      </c>
      <c r="AD5" s="122">
        <f t="shared" ref="AD5:AD9" si="1">Z5/Y5-1</f>
        <v>0.72745490981963923</v>
      </c>
      <c r="AF5" s="122">
        <f t="shared" si="0"/>
        <v>2.1007194244604315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276</v>
      </c>
      <c r="U6" s="120">
        <v>395</v>
      </c>
      <c r="V6" s="120">
        <v>427</v>
      </c>
      <c r="W6" s="120">
        <v>388</v>
      </c>
      <c r="X6" s="120">
        <v>424</v>
      </c>
      <c r="Y6" s="120">
        <v>496</v>
      </c>
      <c r="Z6" s="120">
        <v>775</v>
      </c>
      <c r="AB6" s="121" t="str">
        <f>TEXT(Z6,"###,###")</f>
        <v>775</v>
      </c>
      <c r="AD6" s="122">
        <f t="shared" si="1"/>
        <v>0.5625</v>
      </c>
      <c r="AF6" s="122">
        <f t="shared" si="0"/>
        <v>1.8079710144927534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401</v>
      </c>
      <c r="U7" s="120">
        <v>477</v>
      </c>
      <c r="V7" s="120">
        <v>481</v>
      </c>
      <c r="W7" s="120">
        <v>492</v>
      </c>
      <c r="X7" s="120">
        <v>567</v>
      </c>
      <c r="Y7" s="120">
        <v>639</v>
      </c>
      <c r="Z7" s="120">
        <v>1099</v>
      </c>
      <c r="AB7" s="121" t="str">
        <f>TEXT(Z7,"###,###")</f>
        <v>1,099</v>
      </c>
      <c r="AD7" s="122">
        <f t="shared" si="1"/>
        <v>0.71987480438184659</v>
      </c>
      <c r="AF7" s="122">
        <f t="shared" si="0"/>
        <v>1.7406483790523692</v>
      </c>
    </row>
    <row r="8" spans="1:32" ht="17.25" customHeight="1" x14ac:dyDescent="0.25">
      <c r="A8" s="43" t="s">
        <v>13</v>
      </c>
      <c r="B8" s="44"/>
      <c r="C8" s="45"/>
      <c r="D8" s="46" t="str">
        <f>AB4</f>
        <v>1,639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1,099</v>
      </c>
      <c r="P8" s="47"/>
      <c r="S8" s="119" t="s">
        <v>88</v>
      </c>
      <c r="T8" s="120">
        <v>25855.29</v>
      </c>
      <c r="U8" s="120">
        <v>25550</v>
      </c>
      <c r="V8" s="120">
        <v>23121.279999999999</v>
      </c>
      <c r="W8" s="120">
        <v>27994.31</v>
      </c>
      <c r="X8" s="120">
        <v>33597.5</v>
      </c>
      <c r="Y8" s="120">
        <v>32081.75</v>
      </c>
      <c r="Z8" s="120">
        <v>29277.200000000001</v>
      </c>
      <c r="AB8" s="121" t="str">
        <f>TEXT(Z8,"$###,###")</f>
        <v>$29,277</v>
      </c>
      <c r="AD8" s="122">
        <f t="shared" si="1"/>
        <v>-8.7418859632033774E-2</v>
      </c>
      <c r="AF8" s="122">
        <f t="shared" si="0"/>
        <v>0.13234854453382661</v>
      </c>
    </row>
    <row r="9" spans="1:32" x14ac:dyDescent="0.25">
      <c r="A9" s="51" t="s">
        <v>15</v>
      </c>
      <c r="B9" s="52"/>
      <c r="C9" s="53"/>
      <c r="D9" s="54">
        <f>AD104</f>
        <v>53.996339231238558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52.411282984531397</v>
      </c>
      <c r="P9" s="55" t="s">
        <v>89</v>
      </c>
      <c r="S9" s="119" t="s">
        <v>7</v>
      </c>
      <c r="T9" s="120">
        <v>14725665</v>
      </c>
      <c r="U9" s="120">
        <v>18865793</v>
      </c>
      <c r="V9" s="120">
        <v>19712535</v>
      </c>
      <c r="W9" s="120">
        <v>18388449</v>
      </c>
      <c r="X9" s="120">
        <v>22959385</v>
      </c>
      <c r="Y9" s="120">
        <v>26023361</v>
      </c>
      <c r="Z9" s="120">
        <v>41444529</v>
      </c>
      <c r="AB9" s="121" t="str">
        <f>TEXT(Z9/1000000,"$#,###.0")&amp;" mil"</f>
        <v>$41.4 mil</v>
      </c>
      <c r="AD9" s="122">
        <f t="shared" si="1"/>
        <v>0.59258940457383646</v>
      </c>
      <c r="AF9" s="122">
        <f t="shared" si="0"/>
        <v>1.8144419284290385</v>
      </c>
    </row>
    <row r="10" spans="1:32" x14ac:dyDescent="0.25">
      <c r="A10" s="51" t="s">
        <v>18</v>
      </c>
      <c r="B10" s="52"/>
      <c r="C10" s="53"/>
      <c r="D10" s="54">
        <f>AD105</f>
        <v>37.339841366687004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47.406733393994536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96.633303002729747</v>
      </c>
      <c r="P11" s="55" t="s">
        <v>89</v>
      </c>
      <c r="S11" s="119" t="s">
        <v>30</v>
      </c>
      <c r="T11" s="124">
        <v>512</v>
      </c>
      <c r="U11" s="124">
        <v>715</v>
      </c>
      <c r="V11" s="124">
        <v>734</v>
      </c>
      <c r="W11" s="124">
        <v>682</v>
      </c>
      <c r="X11" s="124">
        <v>774</v>
      </c>
      <c r="Y11" s="124">
        <v>948</v>
      </c>
      <c r="Z11" s="124">
        <v>1546</v>
      </c>
    </row>
    <row r="12" spans="1:32" ht="28.5" customHeight="1" x14ac:dyDescent="0.25">
      <c r="A12" s="51" t="s">
        <v>20</v>
      </c>
      <c r="B12" s="53"/>
      <c r="C12" s="53"/>
      <c r="D12" s="54">
        <f>AD108</f>
        <v>12.629652226967664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8.1892629663330307</v>
      </c>
      <c r="P12" s="55" t="s">
        <v>89</v>
      </c>
      <c r="S12" s="119" t="s">
        <v>31</v>
      </c>
      <c r="T12" s="124">
        <v>37</v>
      </c>
      <c r="U12" s="124">
        <v>39</v>
      </c>
      <c r="V12" s="124">
        <v>41</v>
      </c>
      <c r="W12" s="124">
        <v>33</v>
      </c>
      <c r="X12" s="124">
        <v>35</v>
      </c>
      <c r="Y12" s="124">
        <v>47</v>
      </c>
      <c r="Z12" s="124">
        <v>88</v>
      </c>
    </row>
    <row r="13" spans="1:32" ht="15" customHeight="1" x14ac:dyDescent="0.25">
      <c r="A13" s="51" t="s">
        <v>21</v>
      </c>
      <c r="B13" s="53"/>
      <c r="C13" s="53"/>
      <c r="D13" s="54">
        <f>AD109</f>
        <v>15.497254423428918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39.1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36.729713239780352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25.991458206223307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127</v>
      </c>
      <c r="Z15" s="124">
        <v>213</v>
      </c>
      <c r="AB15" s="128">
        <f t="shared" ref="AB15:AB34" si="2">IF(Z15="np",0,Z15/$Z$34)</f>
        <v>0.13003663003663005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16</v>
      </c>
      <c r="Z16" s="124">
        <v>41</v>
      </c>
      <c r="AB16" s="128">
        <f t="shared" si="2"/>
        <v>2.5030525030525032E-2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17</v>
      </c>
      <c r="Z17" s="124">
        <v>26</v>
      </c>
      <c r="AB17" s="128">
        <f t="shared" si="2"/>
        <v>1.5873015873015872E-2</v>
      </c>
    </row>
    <row r="18" spans="1:28" x14ac:dyDescent="0.25">
      <c r="A18" s="81" t="str">
        <f>$S$1&amp;" ("&amp;$T$2&amp;" to "&amp;$Z$2&amp;")"</f>
        <v>Roper Gulf (2011-12 to 2017-18)</v>
      </c>
      <c r="B18" s="81"/>
      <c r="C18" s="81"/>
      <c r="D18" s="81"/>
      <c r="E18" s="81"/>
      <c r="F18" s="81"/>
      <c r="G18" s="81" t="str">
        <f>$S$1&amp;" ("&amp;$T$2&amp;" to "&amp;$Z$2&amp;")"</f>
        <v>Roper Gulf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0</v>
      </c>
      <c r="Z18" s="124">
        <v>0</v>
      </c>
      <c r="AB18" s="128">
        <f t="shared" si="2"/>
        <v>0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45</v>
      </c>
      <c r="Z19" s="124">
        <v>67</v>
      </c>
      <c r="AB19" s="128">
        <f t="shared" si="2"/>
        <v>4.0903540903540904E-2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10</v>
      </c>
      <c r="Z20" s="124">
        <v>9</v>
      </c>
      <c r="AB20" s="128">
        <f t="shared" si="2"/>
        <v>5.4945054945054949E-3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81</v>
      </c>
      <c r="Z21" s="124">
        <v>143</v>
      </c>
      <c r="AB21" s="128">
        <f t="shared" si="2"/>
        <v>8.7301587301587297E-2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59</v>
      </c>
      <c r="Z22" s="124">
        <v>118</v>
      </c>
      <c r="AB22" s="128">
        <f t="shared" si="2"/>
        <v>7.2039072039072033E-2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29</v>
      </c>
      <c r="Z23" s="124">
        <v>40</v>
      </c>
      <c r="AB23" s="128">
        <f t="shared" si="2"/>
        <v>2.442002442002442E-2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4</v>
      </c>
      <c r="Z24" s="124">
        <v>0</v>
      </c>
      <c r="AB24" s="128">
        <f t="shared" si="2"/>
        <v>0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4</v>
      </c>
      <c r="Z25" s="124">
        <v>6</v>
      </c>
      <c r="AB25" s="128">
        <f t="shared" si="2"/>
        <v>3.663003663003663E-3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8</v>
      </c>
      <c r="Z26" s="124">
        <v>2</v>
      </c>
      <c r="AB26" s="128">
        <f t="shared" si="2"/>
        <v>1.221001221001221E-3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27</v>
      </c>
      <c r="Z27" s="124">
        <v>21</v>
      </c>
      <c r="AB27" s="128">
        <f t="shared" si="2"/>
        <v>1.282051282051282E-2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22</v>
      </c>
      <c r="Z28" s="124">
        <v>88</v>
      </c>
      <c r="AB28" s="128">
        <f t="shared" si="2"/>
        <v>5.3724053724053727E-2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162</v>
      </c>
      <c r="Z29" s="124">
        <v>329</v>
      </c>
      <c r="AB29" s="128">
        <f t="shared" si="2"/>
        <v>0.20085470085470086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151</v>
      </c>
      <c r="Z30" s="124">
        <v>163</v>
      </c>
      <c r="AB30" s="128">
        <f t="shared" si="2"/>
        <v>9.9511599511599505E-2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46</v>
      </c>
      <c r="Z31" s="124">
        <v>69</v>
      </c>
      <c r="AB31" s="128">
        <f t="shared" si="2"/>
        <v>4.2124542124542128E-2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21</v>
      </c>
      <c r="Z32" s="124">
        <v>13</v>
      </c>
      <c r="AB32" s="128">
        <f t="shared" si="2"/>
        <v>7.9365079365079361E-3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102</v>
      </c>
      <c r="Z33" s="124">
        <v>166</v>
      </c>
      <c r="AB33" s="128">
        <f t="shared" si="2"/>
        <v>0.10134310134310134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995</v>
      </c>
      <c r="Z34" s="131">
        <v>1638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2</v>
      </c>
      <c r="Y45" s="124">
        <v>0</v>
      </c>
      <c r="Z45" s="124">
        <v>5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16</v>
      </c>
      <c r="Y46" s="124">
        <v>31</v>
      </c>
      <c r="Z46" s="124">
        <v>54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47</v>
      </c>
      <c r="Y47" s="124">
        <v>74</v>
      </c>
      <c r="Z47" s="124">
        <v>109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73</v>
      </c>
      <c r="Y48" s="124">
        <v>81</v>
      </c>
      <c r="Z48" s="124">
        <v>157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Roper Gulf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53</v>
      </c>
      <c r="Y49" s="124">
        <v>57</v>
      </c>
      <c r="Z49" s="124">
        <v>109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39</v>
      </c>
      <c r="Y50" s="124">
        <v>40</v>
      </c>
      <c r="Z50" s="124">
        <v>68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36</v>
      </c>
      <c r="Y51" s="124">
        <v>38</v>
      </c>
      <c r="Z51" s="124">
        <v>71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43</v>
      </c>
      <c r="Y52" s="124">
        <v>53</v>
      </c>
      <c r="Z52" s="124">
        <v>71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27</v>
      </c>
      <c r="Y53" s="124">
        <v>40</v>
      </c>
      <c r="Z53" s="124">
        <v>75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24</v>
      </c>
      <c r="Y54" s="124">
        <v>33</v>
      </c>
      <c r="Z54" s="124">
        <v>59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24</v>
      </c>
      <c r="Y55" s="124">
        <v>30</v>
      </c>
      <c r="Z55" s="124">
        <v>42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5</v>
      </c>
      <c r="Y56" s="124">
        <v>16</v>
      </c>
      <c r="Z56" s="124">
        <v>24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0</v>
      </c>
      <c r="Y57" s="124">
        <v>6</v>
      </c>
      <c r="Z57" s="124">
        <v>11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12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390</v>
      </c>
      <c r="Y61" s="124">
        <v>499</v>
      </c>
      <c r="Z61" s="124">
        <v>864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Roper Gulf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8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18</v>
      </c>
      <c r="Y65" s="124">
        <v>35</v>
      </c>
      <c r="Z65" s="124">
        <v>47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43</v>
      </c>
      <c r="Y66" s="124">
        <v>61</v>
      </c>
      <c r="Z66" s="124">
        <v>87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89</v>
      </c>
      <c r="Y67" s="124">
        <v>80</v>
      </c>
      <c r="Z67" s="124">
        <v>153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52</v>
      </c>
      <c r="Y68" s="124">
        <v>63</v>
      </c>
      <c r="Z68" s="124">
        <v>78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28</v>
      </c>
      <c r="Y69" s="124">
        <v>44</v>
      </c>
      <c r="Z69" s="124">
        <v>84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42</v>
      </c>
      <c r="Y70" s="124">
        <v>34</v>
      </c>
      <c r="Z70" s="124">
        <v>56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58</v>
      </c>
      <c r="Y71" s="124">
        <v>55</v>
      </c>
      <c r="Z71" s="124">
        <v>70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26</v>
      </c>
      <c r="Y72" s="124">
        <v>31</v>
      </c>
      <c r="Z72" s="124">
        <v>72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40</v>
      </c>
      <c r="Y73" s="124">
        <v>45</v>
      </c>
      <c r="Z73" s="124">
        <v>69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16</v>
      </c>
      <c r="Y74" s="124">
        <v>23</v>
      </c>
      <c r="Z74" s="124">
        <v>32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13</v>
      </c>
      <c r="Y75" s="124">
        <v>17</v>
      </c>
      <c r="Z75" s="124">
        <v>18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0</v>
      </c>
      <c r="Y76" s="124">
        <v>4</v>
      </c>
      <c r="Z76" s="124">
        <v>8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1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4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419</v>
      </c>
      <c r="Y80" s="124">
        <v>496</v>
      </c>
      <c r="Z80" s="124">
        <v>774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Roper Gulf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17</v>
      </c>
      <c r="Y83" s="124">
        <v>26</v>
      </c>
      <c r="Z83" s="124">
        <v>36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41</v>
      </c>
      <c r="Y84" s="124">
        <v>36</v>
      </c>
      <c r="Z84" s="124">
        <v>54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1,639</v>
      </c>
      <c r="D85" s="95">
        <f t="shared" ref="D85:D90" si="4">AD4</f>
        <v>0.64723618090452262</v>
      </c>
      <c r="E85" s="96">
        <f t="shared" ref="E85:E90" si="5">AD4</f>
        <v>0.64723618090452262</v>
      </c>
      <c r="F85" s="95">
        <f t="shared" ref="F85:F90" si="6">AF4</f>
        <v>1.9638336347197107</v>
      </c>
      <c r="G85" s="96">
        <f t="shared" ref="G85:G90" si="7">AF4</f>
        <v>1.9638336347197107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27</v>
      </c>
      <c r="Y85" s="124">
        <v>34</v>
      </c>
      <c r="Z85" s="124">
        <v>61</v>
      </c>
    </row>
    <row r="86" spans="1:32" ht="15" customHeight="1" x14ac:dyDescent="0.25">
      <c r="A86" s="97" t="s">
        <v>4</v>
      </c>
      <c r="B86" s="94"/>
      <c r="C86" s="108" t="str">
        <f t="shared" si="3"/>
        <v>862</v>
      </c>
      <c r="D86" s="95">
        <f t="shared" si="4"/>
        <v>0.72745490981963923</v>
      </c>
      <c r="E86" s="96">
        <f t="shared" si="5"/>
        <v>0.72745490981963923</v>
      </c>
      <c r="F86" s="95">
        <f t="shared" si="6"/>
        <v>2.1007194244604315</v>
      </c>
      <c r="G86" s="96">
        <f t="shared" si="7"/>
        <v>2.1007194244604315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62</v>
      </c>
      <c r="Y86" s="124">
        <v>54</v>
      </c>
      <c r="Z86" s="124">
        <v>87</v>
      </c>
    </row>
    <row r="87" spans="1:32" ht="15" customHeight="1" x14ac:dyDescent="0.25">
      <c r="A87" s="97" t="s">
        <v>5</v>
      </c>
      <c r="B87" s="94"/>
      <c r="C87" s="108" t="str">
        <f t="shared" si="3"/>
        <v>775</v>
      </c>
      <c r="D87" s="95">
        <f t="shared" si="4"/>
        <v>0.5625</v>
      </c>
      <c r="E87" s="96">
        <f t="shared" si="5"/>
        <v>0.5625</v>
      </c>
      <c r="F87" s="95">
        <f t="shared" si="6"/>
        <v>1.8079710144927534</v>
      </c>
      <c r="G87" s="96">
        <f t="shared" si="7"/>
        <v>1.8079710144927534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9</v>
      </c>
      <c r="Y87" s="124">
        <v>6</v>
      </c>
      <c r="Z87" s="124">
        <v>12</v>
      </c>
    </row>
    <row r="88" spans="1:32" ht="15" customHeight="1" x14ac:dyDescent="0.25">
      <c r="A88" s="94" t="s">
        <v>6</v>
      </c>
      <c r="B88" s="94"/>
      <c r="C88" s="108" t="str">
        <f t="shared" si="3"/>
        <v>1,099</v>
      </c>
      <c r="D88" s="95">
        <f t="shared" si="4"/>
        <v>0.71987480438184659</v>
      </c>
      <c r="E88" s="96">
        <f t="shared" si="5"/>
        <v>0.71987480438184659</v>
      </c>
      <c r="F88" s="95">
        <f t="shared" si="6"/>
        <v>1.7406483790523692</v>
      </c>
      <c r="G88" s="96">
        <f t="shared" si="7"/>
        <v>1.7406483790523692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8</v>
      </c>
      <c r="Y88" s="124">
        <v>7</v>
      </c>
      <c r="Z88" s="124">
        <v>7</v>
      </c>
    </row>
    <row r="89" spans="1:32" ht="15" customHeight="1" x14ac:dyDescent="0.25">
      <c r="A89" s="94" t="s">
        <v>104</v>
      </c>
      <c r="B89" s="94"/>
      <c r="C89" s="145" t="str">
        <f t="shared" si="3"/>
        <v>$29,277</v>
      </c>
      <c r="D89" s="95">
        <f t="shared" si="4"/>
        <v>-8.7418859632033774E-2</v>
      </c>
      <c r="E89" s="96">
        <f t="shared" si="5"/>
        <v>-8.7418859632033774E-2</v>
      </c>
      <c r="F89" s="95">
        <f t="shared" si="6"/>
        <v>0.13234854453382661</v>
      </c>
      <c r="G89" s="96">
        <f t="shared" si="7"/>
        <v>0.13234854453382661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17</v>
      </c>
      <c r="Y89" s="124">
        <v>19</v>
      </c>
      <c r="Z89" s="124">
        <v>45</v>
      </c>
    </row>
    <row r="90" spans="1:32" ht="15" customHeight="1" x14ac:dyDescent="0.25">
      <c r="A90" s="94" t="s">
        <v>7</v>
      </c>
      <c r="B90" s="94"/>
      <c r="C90" s="108" t="str">
        <f t="shared" si="3"/>
        <v>$41.4 mil</v>
      </c>
      <c r="D90" s="95">
        <f t="shared" si="4"/>
        <v>0.59258940457383646</v>
      </c>
      <c r="E90" s="96">
        <f t="shared" si="5"/>
        <v>0.59258940457383646</v>
      </c>
      <c r="F90" s="95">
        <f t="shared" si="6"/>
        <v>1.8144419284290385</v>
      </c>
      <c r="G90" s="96">
        <f t="shared" si="7"/>
        <v>1.8144419284290385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47</v>
      </c>
      <c r="Y90" s="124">
        <v>46</v>
      </c>
      <c r="Z90" s="124">
        <v>109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274</v>
      </c>
      <c r="Y91" s="124">
        <v>313</v>
      </c>
      <c r="Z91" s="124">
        <v>576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18</v>
      </c>
      <c r="Y93" s="124">
        <v>20</v>
      </c>
      <c r="Z93" s="124">
        <v>38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50</v>
      </c>
      <c r="Y94" s="124">
        <v>55</v>
      </c>
      <c r="Z94" s="124">
        <v>72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8</v>
      </c>
      <c r="Y95" s="124">
        <v>10</v>
      </c>
      <c r="Z95" s="124">
        <v>13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96</v>
      </c>
      <c r="Y96" s="124">
        <v>81</v>
      </c>
      <c r="Z96" s="124">
        <v>145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33</v>
      </c>
      <c r="Y97" s="124">
        <v>37</v>
      </c>
      <c r="Z97" s="124">
        <v>54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13</v>
      </c>
      <c r="Y98" s="124">
        <v>14</v>
      </c>
      <c r="Z98" s="124">
        <v>21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0</v>
      </c>
      <c r="Y99" s="124">
        <v>4</v>
      </c>
      <c r="Z99" s="124">
        <v>9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27</v>
      </c>
      <c r="Y100" s="124">
        <v>21</v>
      </c>
      <c r="Z100" s="124">
        <v>39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286</v>
      </c>
      <c r="Y101" s="124">
        <v>326</v>
      </c>
      <c r="Z101" s="124">
        <v>520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419</v>
      </c>
      <c r="Y104" s="124">
        <v>566</v>
      </c>
      <c r="Z104" s="124">
        <v>885</v>
      </c>
      <c r="AB104" s="121" t="str">
        <f>TEXT(Z104,"###,###")</f>
        <v>885</v>
      </c>
      <c r="AD104" s="142">
        <f>Z104/($Z$4)*100</f>
        <v>53.996339231238558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328</v>
      </c>
      <c r="Y105" s="124">
        <v>365</v>
      </c>
      <c r="Z105" s="124">
        <v>612</v>
      </c>
      <c r="AB105" s="121" t="str">
        <f>TEXT(Z105,"###,###")</f>
        <v>612</v>
      </c>
      <c r="AD105" s="142">
        <f>Z105/($Z$4)*100</f>
        <v>37.339841366687004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747</v>
      </c>
      <c r="Y106" s="131">
        <v>931</v>
      </c>
      <c r="Z106" s="131">
        <v>1497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58</v>
      </c>
      <c r="Y108" s="124">
        <v>93</v>
      </c>
      <c r="Z108" s="124">
        <v>207</v>
      </c>
      <c r="AB108" s="121" t="str">
        <f>TEXT(Z108,"###,###")</f>
        <v>207</v>
      </c>
      <c r="AD108" s="142">
        <f>Z108/($Z$4)*100</f>
        <v>12.629652226967664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129</v>
      </c>
      <c r="Y109" s="124">
        <v>145</v>
      </c>
      <c r="Z109" s="124">
        <v>254</v>
      </c>
      <c r="AB109" s="121" t="str">
        <f>TEXT(Z109,"###,###")</f>
        <v>254</v>
      </c>
      <c r="AD109" s="142">
        <f>Z109/($Z$4)*100</f>
        <v>15.497254423428918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293</v>
      </c>
      <c r="Y110" s="124">
        <v>375</v>
      </c>
      <c r="Z110" s="124">
        <v>602</v>
      </c>
      <c r="AB110" s="121" t="str">
        <f>TEXT(Z110,"###,###")</f>
        <v>602</v>
      </c>
      <c r="AD110" s="142">
        <f>Z110/($Z$4)*100</f>
        <v>36.729713239780352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266</v>
      </c>
      <c r="Y111" s="124">
        <v>318</v>
      </c>
      <c r="Z111" s="124">
        <v>426</v>
      </c>
      <c r="AB111" s="121" t="str">
        <f>TEXT(Z111,"###,###")</f>
        <v>426</v>
      </c>
      <c r="AD111" s="142">
        <f>Z111/($Z$4)*100</f>
        <v>25.991458206223307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811</v>
      </c>
      <c r="Y112" s="124">
        <v>995</v>
      </c>
      <c r="Z112" s="124">
        <v>1637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40</v>
      </c>
      <c r="U118" s="143">
        <v>38.979999999999997</v>
      </c>
      <c r="V118" s="143">
        <v>38.35</v>
      </c>
      <c r="W118" s="143">
        <v>37.19</v>
      </c>
      <c r="X118" s="143">
        <v>37.39</v>
      </c>
      <c r="Y118" s="143">
        <v>39.450000000000003</v>
      </c>
      <c r="Z118" s="143">
        <v>39.07</v>
      </c>
      <c r="AB118" s="121" t="str">
        <f>TEXT(Z118,"##.0")</f>
        <v>39.1</v>
      </c>
    </row>
    <row r="120" spans="19:32" x14ac:dyDescent="0.25">
      <c r="S120" s="114" t="s">
        <v>106</v>
      </c>
      <c r="T120" s="124">
        <v>370</v>
      </c>
      <c r="U120" s="124">
        <v>443</v>
      </c>
      <c r="V120" s="124">
        <v>441</v>
      </c>
      <c r="W120" s="124">
        <v>460</v>
      </c>
      <c r="X120" s="124">
        <v>526</v>
      </c>
      <c r="Y120" s="124">
        <v>592</v>
      </c>
      <c r="Z120" s="124">
        <v>1010</v>
      </c>
      <c r="AB120" s="121" t="str">
        <f>TEXT(Z120,"###,###")</f>
        <v>1,010</v>
      </c>
    </row>
    <row r="121" spans="19:32" x14ac:dyDescent="0.25">
      <c r="S121" s="114" t="s">
        <v>107</v>
      </c>
      <c r="T121" s="124">
        <v>16</v>
      </c>
      <c r="U121" s="124">
        <v>20</v>
      </c>
      <c r="V121" s="124">
        <v>15</v>
      </c>
      <c r="W121" s="124">
        <v>22</v>
      </c>
      <c r="X121" s="124">
        <v>16</v>
      </c>
      <c r="Y121" s="124">
        <v>18</v>
      </c>
      <c r="Z121" s="124">
        <v>38</v>
      </c>
      <c r="AB121" s="121" t="str">
        <f>TEXT(Z121,"###,###")</f>
        <v>38</v>
      </c>
    </row>
    <row r="122" spans="19:32" x14ac:dyDescent="0.25">
      <c r="S122" s="114" t="s">
        <v>108</v>
      </c>
      <c r="T122" s="124">
        <v>15</v>
      </c>
      <c r="U122" s="124">
        <v>20</v>
      </c>
      <c r="V122" s="124">
        <v>22</v>
      </c>
      <c r="W122" s="124">
        <v>12</v>
      </c>
      <c r="X122" s="124">
        <v>20</v>
      </c>
      <c r="Y122" s="124">
        <v>29</v>
      </c>
      <c r="Z122" s="124">
        <v>52</v>
      </c>
      <c r="AB122" s="121" t="str">
        <f>TEXT(Z122,"###,###")</f>
        <v>52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385</v>
      </c>
      <c r="U124" s="124">
        <v>463</v>
      </c>
      <c r="V124" s="124">
        <v>463</v>
      </c>
      <c r="W124" s="124">
        <v>472</v>
      </c>
      <c r="X124" s="124">
        <v>546</v>
      </c>
      <c r="Y124" s="124">
        <v>621</v>
      </c>
      <c r="Z124" s="124">
        <v>1062</v>
      </c>
      <c r="AB124" s="121" t="str">
        <f>TEXT(Z124,"###,###")</f>
        <v>1,062</v>
      </c>
      <c r="AD124" s="138">
        <f>Z124/$Z$7*100</f>
        <v>96.633303002729747</v>
      </c>
    </row>
    <row r="125" spans="19:32" x14ac:dyDescent="0.25">
      <c r="S125" s="114" t="s">
        <v>110</v>
      </c>
      <c r="T125" s="124">
        <v>31</v>
      </c>
      <c r="U125" s="124">
        <v>40</v>
      </c>
      <c r="V125" s="124">
        <v>37</v>
      </c>
      <c r="W125" s="124">
        <v>34</v>
      </c>
      <c r="X125" s="124">
        <v>36</v>
      </c>
      <c r="Y125" s="124">
        <v>47</v>
      </c>
      <c r="Z125" s="124">
        <v>90</v>
      </c>
      <c r="AB125" s="121" t="str">
        <f>TEXT(Z125,"###,###")</f>
        <v>90</v>
      </c>
      <c r="AD125" s="138">
        <f>Z125/$Z$7*100</f>
        <v>8.1892629663330307</v>
      </c>
    </row>
    <row r="127" spans="19:32" x14ac:dyDescent="0.25">
      <c r="S127" s="114" t="s">
        <v>111</v>
      </c>
      <c r="T127" s="124">
        <v>200</v>
      </c>
      <c r="U127" s="124">
        <v>231</v>
      </c>
      <c r="V127" s="124">
        <v>221</v>
      </c>
      <c r="W127" s="124">
        <v>224</v>
      </c>
      <c r="X127" s="124">
        <v>276</v>
      </c>
      <c r="Y127" s="124">
        <v>313</v>
      </c>
      <c r="Z127" s="124">
        <v>576</v>
      </c>
      <c r="AB127" s="121" t="str">
        <f>TEXT(Z127,"###,###")</f>
        <v>576</v>
      </c>
      <c r="AD127" s="138">
        <f>Z127/$Z$7*100</f>
        <v>52.411282984531397</v>
      </c>
    </row>
    <row r="128" spans="19:32" x14ac:dyDescent="0.25">
      <c r="S128" s="114" t="s">
        <v>112</v>
      </c>
      <c r="T128" s="124">
        <v>204</v>
      </c>
      <c r="U128" s="124">
        <v>246</v>
      </c>
      <c r="V128" s="124">
        <v>251</v>
      </c>
      <c r="W128" s="124">
        <v>261</v>
      </c>
      <c r="X128" s="124">
        <v>286</v>
      </c>
      <c r="Y128" s="124">
        <v>326</v>
      </c>
      <c r="Z128" s="124">
        <v>521</v>
      </c>
      <c r="AB128" s="121" t="str">
        <f>TEXT(Z128,"###,###")</f>
        <v>521</v>
      </c>
      <c r="AD128" s="138">
        <f>Z128/$Z$7*100</f>
        <v>47.406733393994536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5" id="{F4002E36-0270-4A7D-9A62-5CA92E05DB2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68" id="{9DACB900-DD6B-41ED-AF43-D79D044F3AD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71" id="{9992CD89-D14A-449B-A7F7-0CFFCB62A89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74" id="{A7EBCDEB-8479-4284-82E4-882297FE9D7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7E29C-B5AC-45AC-8BC1-E726BDCC895F}">
  <sheetPr codeName="Sheet77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Tiwi Islands</v>
      </c>
      <c r="T1" s="112"/>
      <c r="U1" s="112"/>
      <c r="V1" s="112"/>
      <c r="W1" s="112"/>
      <c r="X1" s="112"/>
      <c r="Y1" s="113" t="str">
        <f>Y3</f>
        <v>13.13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128</v>
      </c>
      <c r="Y3" s="117" t="s">
        <v>156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13.13 Tiwi Islands,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495</v>
      </c>
      <c r="U4" s="120">
        <v>475</v>
      </c>
      <c r="V4" s="120">
        <v>551</v>
      </c>
      <c r="W4" s="120">
        <v>488</v>
      </c>
      <c r="X4" s="120">
        <v>296</v>
      </c>
      <c r="Y4" s="120">
        <v>327</v>
      </c>
      <c r="Z4" s="120">
        <v>556</v>
      </c>
      <c r="AB4" s="121" t="str">
        <f>TEXT(Z4,"###,###")</f>
        <v>556</v>
      </c>
      <c r="AD4" s="122">
        <f>Z4/Y4-1</f>
        <v>0.70030581039755346</v>
      </c>
      <c r="AF4" s="122">
        <f t="shared" ref="AF4:AF9" si="0">Z4/T4-1</f>
        <v>0.12323232323232314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285</v>
      </c>
      <c r="U5" s="120">
        <v>252</v>
      </c>
      <c r="V5" s="120">
        <v>285</v>
      </c>
      <c r="W5" s="120">
        <v>258</v>
      </c>
      <c r="X5" s="120">
        <v>141</v>
      </c>
      <c r="Y5" s="120">
        <v>174</v>
      </c>
      <c r="Z5" s="120">
        <v>291</v>
      </c>
      <c r="AB5" s="121" t="str">
        <f>TEXT(Z5,"###,###")</f>
        <v>291</v>
      </c>
      <c r="AD5" s="122">
        <f t="shared" ref="AD5:AD9" si="1">Z5/Y5-1</f>
        <v>0.67241379310344818</v>
      </c>
      <c r="AF5" s="122">
        <f t="shared" si="0"/>
        <v>2.1052631578947434E-2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216</v>
      </c>
      <c r="U6" s="120">
        <v>222</v>
      </c>
      <c r="V6" s="120">
        <v>270</v>
      </c>
      <c r="W6" s="120">
        <v>233</v>
      </c>
      <c r="X6" s="120">
        <v>159</v>
      </c>
      <c r="Y6" s="120">
        <v>153</v>
      </c>
      <c r="Z6" s="120">
        <v>265</v>
      </c>
      <c r="AB6" s="121" t="str">
        <f>TEXT(Z6,"###,###")</f>
        <v>265</v>
      </c>
      <c r="AD6" s="122">
        <f t="shared" si="1"/>
        <v>0.73202614379084974</v>
      </c>
      <c r="AF6" s="122">
        <f t="shared" si="0"/>
        <v>0.22685185185185186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348</v>
      </c>
      <c r="U7" s="120">
        <v>350</v>
      </c>
      <c r="V7" s="120">
        <v>382</v>
      </c>
      <c r="W7" s="120">
        <v>364</v>
      </c>
      <c r="X7" s="120">
        <v>218</v>
      </c>
      <c r="Y7" s="120">
        <v>242</v>
      </c>
      <c r="Z7" s="120">
        <v>403</v>
      </c>
      <c r="AB7" s="121" t="str">
        <f>TEXT(Z7,"###,###")</f>
        <v>403</v>
      </c>
      <c r="AD7" s="122">
        <f t="shared" si="1"/>
        <v>0.665289256198347</v>
      </c>
      <c r="AF7" s="122">
        <f t="shared" si="0"/>
        <v>0.15804597701149414</v>
      </c>
    </row>
    <row r="8" spans="1:32" ht="17.25" customHeight="1" x14ac:dyDescent="0.25">
      <c r="A8" s="43" t="s">
        <v>13</v>
      </c>
      <c r="B8" s="44"/>
      <c r="C8" s="45"/>
      <c r="D8" s="46" t="str">
        <f>AB4</f>
        <v>556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403</v>
      </c>
      <c r="P8" s="47"/>
      <c r="S8" s="119" t="s">
        <v>88</v>
      </c>
      <c r="T8" s="120">
        <v>27503.75</v>
      </c>
      <c r="U8" s="120">
        <v>28987.89</v>
      </c>
      <c r="V8" s="120">
        <v>27337</v>
      </c>
      <c r="W8" s="120">
        <v>30661</v>
      </c>
      <c r="X8" s="120">
        <v>32056</v>
      </c>
      <c r="Y8" s="120">
        <v>32316.62</v>
      </c>
      <c r="Z8" s="120">
        <v>25974.15</v>
      </c>
      <c r="AB8" s="121" t="str">
        <f>TEXT(Z8,"$###,###")</f>
        <v>$25,974</v>
      </c>
      <c r="AD8" s="122">
        <f t="shared" si="1"/>
        <v>-0.19626031435218161</v>
      </c>
      <c r="AF8" s="122">
        <f t="shared" si="0"/>
        <v>-5.5614234422578734E-2</v>
      </c>
    </row>
    <row r="9" spans="1:32" x14ac:dyDescent="0.25">
      <c r="A9" s="51" t="s">
        <v>15</v>
      </c>
      <c r="B9" s="52"/>
      <c r="C9" s="53"/>
      <c r="D9" s="54">
        <f>AD104</f>
        <v>43.345323741007199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50.620347394540943</v>
      </c>
      <c r="P9" s="55" t="s">
        <v>89</v>
      </c>
      <c r="S9" s="119" t="s">
        <v>7</v>
      </c>
      <c r="T9" s="120">
        <v>11447861</v>
      </c>
      <c r="U9" s="120">
        <v>12484276</v>
      </c>
      <c r="V9" s="120">
        <v>13777922</v>
      </c>
      <c r="W9" s="120">
        <v>13211486</v>
      </c>
      <c r="X9" s="120">
        <v>8398979</v>
      </c>
      <c r="Y9" s="120">
        <v>10013667</v>
      </c>
      <c r="Z9" s="120">
        <v>14774460</v>
      </c>
      <c r="AB9" s="121" t="str">
        <f>TEXT(Z9/1000000,"$#,###.0")&amp;" mil"</f>
        <v>$14.8 mil</v>
      </c>
      <c r="AD9" s="122">
        <f t="shared" si="1"/>
        <v>0.47542953046071923</v>
      </c>
      <c r="AF9" s="122">
        <f t="shared" si="0"/>
        <v>0.29058694895055059</v>
      </c>
    </row>
    <row r="10" spans="1:32" x14ac:dyDescent="0.25">
      <c r="A10" s="51" t="s">
        <v>18</v>
      </c>
      <c r="B10" s="52"/>
      <c r="C10" s="53"/>
      <c r="D10" s="54">
        <f>AD105</f>
        <v>49.640287769784173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48.387096774193552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99.255583126550874</v>
      </c>
      <c r="P11" s="55" t="s">
        <v>89</v>
      </c>
      <c r="S11" s="119" t="s">
        <v>30</v>
      </c>
      <c r="T11" s="124">
        <v>488</v>
      </c>
      <c r="U11" s="124">
        <v>469</v>
      </c>
      <c r="V11" s="124">
        <v>544</v>
      </c>
      <c r="W11" s="124">
        <v>485</v>
      </c>
      <c r="X11" s="124">
        <v>297</v>
      </c>
      <c r="Y11" s="124">
        <v>325</v>
      </c>
      <c r="Z11" s="124">
        <v>542</v>
      </c>
    </row>
    <row r="12" spans="1:32" ht="28.5" customHeight="1" x14ac:dyDescent="0.25">
      <c r="A12" s="51" t="s">
        <v>20</v>
      </c>
      <c r="B12" s="53"/>
      <c r="C12" s="53"/>
      <c r="D12" s="54">
        <f>AD108</f>
        <v>2.1582733812949639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1.4888337468982631</v>
      </c>
      <c r="P12" s="55" t="s">
        <v>89</v>
      </c>
      <c r="S12" s="119" t="s">
        <v>31</v>
      </c>
      <c r="T12" s="124">
        <v>8</v>
      </c>
      <c r="U12" s="124">
        <v>8</v>
      </c>
      <c r="V12" s="124">
        <v>6</v>
      </c>
      <c r="W12" s="124">
        <v>9</v>
      </c>
      <c r="X12" s="124">
        <v>0</v>
      </c>
      <c r="Y12" s="124">
        <v>0</v>
      </c>
      <c r="Z12" s="124">
        <v>10</v>
      </c>
    </row>
    <row r="13" spans="1:32" ht="15" customHeight="1" x14ac:dyDescent="0.25">
      <c r="A13" s="51" t="s">
        <v>21</v>
      </c>
      <c r="B13" s="53"/>
      <c r="C13" s="53"/>
      <c r="D13" s="54">
        <f>AD109</f>
        <v>13.848920863309353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38.6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60.791366906474821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15.827338129496402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0</v>
      </c>
      <c r="Z15" s="124">
        <v>43</v>
      </c>
      <c r="AB15" s="128">
        <f t="shared" ref="AB15:AB34" si="2">IF(Z15="np",0,Z15/$Z$34)</f>
        <v>7.789855072463768E-2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0</v>
      </c>
      <c r="Z16" s="124">
        <v>0</v>
      </c>
      <c r="AB16" s="128">
        <f t="shared" si="2"/>
        <v>0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0</v>
      </c>
      <c r="Z17" s="124">
        <v>0</v>
      </c>
      <c r="AB17" s="128">
        <f t="shared" si="2"/>
        <v>0</v>
      </c>
    </row>
    <row r="18" spans="1:28" x14ac:dyDescent="0.25">
      <c r="A18" s="81" t="str">
        <f>$S$1&amp;" ("&amp;$T$2&amp;" to "&amp;$Z$2&amp;")"</f>
        <v>Tiwi Islands (2011-12 to 2017-18)</v>
      </c>
      <c r="B18" s="81"/>
      <c r="C18" s="81"/>
      <c r="D18" s="81"/>
      <c r="E18" s="81"/>
      <c r="F18" s="81"/>
      <c r="G18" s="81" t="str">
        <f>$S$1&amp;" ("&amp;$T$2&amp;" to "&amp;$Z$2&amp;")"</f>
        <v>Tiwi Islands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0</v>
      </c>
      <c r="Z18" s="124">
        <v>0</v>
      </c>
      <c r="AB18" s="128">
        <f t="shared" si="2"/>
        <v>0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14</v>
      </c>
      <c r="Z19" s="124">
        <v>20</v>
      </c>
      <c r="AB19" s="128">
        <f t="shared" si="2"/>
        <v>3.6231884057971016E-2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0</v>
      </c>
      <c r="Z20" s="124">
        <v>5</v>
      </c>
      <c r="AB20" s="128">
        <f t="shared" si="2"/>
        <v>9.057971014492754E-3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8</v>
      </c>
      <c r="Z21" s="124">
        <v>24</v>
      </c>
      <c r="AB21" s="128">
        <f t="shared" si="2"/>
        <v>4.3478260869565216E-2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4</v>
      </c>
      <c r="Z22" s="124">
        <v>17</v>
      </c>
      <c r="AB22" s="128">
        <f t="shared" si="2"/>
        <v>3.0797101449275364E-2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5</v>
      </c>
      <c r="Z23" s="124">
        <v>0</v>
      </c>
      <c r="AB23" s="128">
        <f t="shared" si="2"/>
        <v>0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0</v>
      </c>
      <c r="Z24" s="124">
        <v>1</v>
      </c>
      <c r="AB24" s="128">
        <f t="shared" si="2"/>
        <v>1.8115942028985507E-3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5</v>
      </c>
      <c r="Z25" s="124">
        <v>1</v>
      </c>
      <c r="AB25" s="128">
        <f t="shared" si="2"/>
        <v>1.8115942028985507E-3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0</v>
      </c>
      <c r="Z26" s="124">
        <v>0</v>
      </c>
      <c r="AB26" s="128">
        <f t="shared" si="2"/>
        <v>0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4</v>
      </c>
      <c r="Z27" s="124">
        <v>0</v>
      </c>
      <c r="AB27" s="128">
        <f t="shared" si="2"/>
        <v>0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15</v>
      </c>
      <c r="Z28" s="124">
        <v>20</v>
      </c>
      <c r="AB28" s="128">
        <f t="shared" si="2"/>
        <v>3.6231884057971016E-2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103</v>
      </c>
      <c r="Z29" s="124">
        <v>109</v>
      </c>
      <c r="AB29" s="128">
        <f t="shared" si="2"/>
        <v>0.19746376811594202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68</v>
      </c>
      <c r="Z30" s="124">
        <v>138</v>
      </c>
      <c r="AB30" s="128">
        <f t="shared" si="2"/>
        <v>0.25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27</v>
      </c>
      <c r="Z31" s="124">
        <v>43</v>
      </c>
      <c r="AB31" s="128">
        <f t="shared" si="2"/>
        <v>7.789855072463768E-2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0</v>
      </c>
      <c r="Z32" s="124">
        <v>7</v>
      </c>
      <c r="AB32" s="128">
        <f t="shared" si="2"/>
        <v>1.2681159420289856E-2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51</v>
      </c>
      <c r="Z33" s="124">
        <v>70</v>
      </c>
      <c r="AB33" s="128">
        <f t="shared" si="2"/>
        <v>0.12681159420289856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327</v>
      </c>
      <c r="Z34" s="131">
        <v>552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0</v>
      </c>
      <c r="Y45" s="124">
        <v>0</v>
      </c>
      <c r="Z45" s="124">
        <v>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7</v>
      </c>
      <c r="Y46" s="124">
        <v>10</v>
      </c>
      <c r="Z46" s="124">
        <v>11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13</v>
      </c>
      <c r="Y47" s="124">
        <v>18</v>
      </c>
      <c r="Z47" s="124">
        <v>21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11</v>
      </c>
      <c r="Y48" s="124">
        <v>14</v>
      </c>
      <c r="Z48" s="124">
        <v>35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Tiwi Islands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28</v>
      </c>
      <c r="Y49" s="124">
        <v>31</v>
      </c>
      <c r="Z49" s="124">
        <v>59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14</v>
      </c>
      <c r="Y50" s="124">
        <v>27</v>
      </c>
      <c r="Z50" s="124">
        <v>35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9</v>
      </c>
      <c r="Y51" s="124">
        <v>11</v>
      </c>
      <c r="Z51" s="124">
        <v>31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21</v>
      </c>
      <c r="Y52" s="124">
        <v>16</v>
      </c>
      <c r="Z52" s="124">
        <v>26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15</v>
      </c>
      <c r="Y53" s="124">
        <v>13</v>
      </c>
      <c r="Z53" s="124">
        <v>20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13</v>
      </c>
      <c r="Y54" s="124">
        <v>7</v>
      </c>
      <c r="Z54" s="124">
        <v>15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7</v>
      </c>
      <c r="Y55" s="124">
        <v>16</v>
      </c>
      <c r="Z55" s="124">
        <v>18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3</v>
      </c>
      <c r="Y56" s="124">
        <v>4</v>
      </c>
      <c r="Z56" s="124">
        <v>5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8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145</v>
      </c>
      <c r="Y61" s="124">
        <v>174</v>
      </c>
      <c r="Z61" s="124">
        <v>288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Tiwi Islands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9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10</v>
      </c>
      <c r="Y65" s="124">
        <v>11</v>
      </c>
      <c r="Z65" s="124">
        <v>19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19</v>
      </c>
      <c r="Y66" s="124">
        <v>11</v>
      </c>
      <c r="Z66" s="124">
        <v>30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16</v>
      </c>
      <c r="Y67" s="124">
        <v>20</v>
      </c>
      <c r="Z67" s="124">
        <v>34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18</v>
      </c>
      <c r="Y68" s="124">
        <v>18</v>
      </c>
      <c r="Z68" s="124">
        <v>22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16</v>
      </c>
      <c r="Y69" s="124">
        <v>15</v>
      </c>
      <c r="Z69" s="124">
        <v>36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18</v>
      </c>
      <c r="Y70" s="124">
        <v>11</v>
      </c>
      <c r="Z70" s="124">
        <v>23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22</v>
      </c>
      <c r="Y71" s="124">
        <v>20</v>
      </c>
      <c r="Z71" s="124">
        <v>26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21</v>
      </c>
      <c r="Y72" s="124">
        <v>22</v>
      </c>
      <c r="Z72" s="124">
        <v>31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14</v>
      </c>
      <c r="Y73" s="124">
        <v>13</v>
      </c>
      <c r="Z73" s="124">
        <v>20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9</v>
      </c>
      <c r="Y74" s="124">
        <v>10</v>
      </c>
      <c r="Z74" s="124">
        <v>9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0</v>
      </c>
      <c r="Y75" s="124">
        <v>5</v>
      </c>
      <c r="Z75" s="124">
        <v>4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154</v>
      </c>
      <c r="Y80" s="124">
        <v>153</v>
      </c>
      <c r="Z80" s="124">
        <v>260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Tiwi Islands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8</v>
      </c>
      <c r="Y83" s="124">
        <v>6</v>
      </c>
      <c r="Z83" s="124">
        <v>13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6</v>
      </c>
      <c r="Y84" s="124">
        <v>10</v>
      </c>
      <c r="Z84" s="124">
        <v>26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556</v>
      </c>
      <c r="D85" s="95">
        <f t="shared" ref="D85:D90" si="4">AD4</f>
        <v>0.70030581039755346</v>
      </c>
      <c r="E85" s="96">
        <f t="shared" ref="E85:E90" si="5">AD4</f>
        <v>0.70030581039755346</v>
      </c>
      <c r="F85" s="95">
        <f t="shared" ref="F85:F90" si="6">AF4</f>
        <v>0.12323232323232314</v>
      </c>
      <c r="G85" s="96">
        <f t="shared" ref="G85:G90" si="7">AF4</f>
        <v>0.12323232323232314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14</v>
      </c>
      <c r="Y85" s="124">
        <v>20</v>
      </c>
      <c r="Z85" s="124">
        <v>29</v>
      </c>
    </row>
    <row r="86" spans="1:32" ht="15" customHeight="1" x14ac:dyDescent="0.25">
      <c r="A86" s="97" t="s">
        <v>4</v>
      </c>
      <c r="B86" s="94"/>
      <c r="C86" s="108" t="str">
        <f t="shared" si="3"/>
        <v>291</v>
      </c>
      <c r="D86" s="95">
        <f t="shared" si="4"/>
        <v>0.67241379310344818</v>
      </c>
      <c r="E86" s="96">
        <f t="shared" si="5"/>
        <v>0.67241379310344818</v>
      </c>
      <c r="F86" s="95">
        <f t="shared" si="6"/>
        <v>2.1052631578947434E-2</v>
      </c>
      <c r="G86" s="96">
        <f t="shared" si="7"/>
        <v>2.1052631578947434E-2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26</v>
      </c>
      <c r="Y86" s="124">
        <v>29</v>
      </c>
      <c r="Z86" s="124">
        <v>36</v>
      </c>
    </row>
    <row r="87" spans="1:32" ht="15" customHeight="1" x14ac:dyDescent="0.25">
      <c r="A87" s="97" t="s">
        <v>5</v>
      </c>
      <c r="B87" s="94"/>
      <c r="C87" s="108" t="str">
        <f t="shared" si="3"/>
        <v>265</v>
      </c>
      <c r="D87" s="95">
        <f t="shared" si="4"/>
        <v>0.73202614379084974</v>
      </c>
      <c r="E87" s="96">
        <f t="shared" si="5"/>
        <v>0.73202614379084974</v>
      </c>
      <c r="F87" s="95">
        <f t="shared" si="6"/>
        <v>0.22685185185185186</v>
      </c>
      <c r="G87" s="96">
        <f t="shared" si="7"/>
        <v>0.22685185185185186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10</v>
      </c>
      <c r="Y87" s="124">
        <v>3</v>
      </c>
      <c r="Z87" s="124">
        <v>4</v>
      </c>
    </row>
    <row r="88" spans="1:32" ht="15" customHeight="1" x14ac:dyDescent="0.25">
      <c r="A88" s="94" t="s">
        <v>6</v>
      </c>
      <c r="B88" s="94"/>
      <c r="C88" s="108" t="str">
        <f t="shared" si="3"/>
        <v>403</v>
      </c>
      <c r="D88" s="95">
        <f t="shared" si="4"/>
        <v>0.665289256198347</v>
      </c>
      <c r="E88" s="96">
        <f t="shared" si="5"/>
        <v>0.665289256198347</v>
      </c>
      <c r="F88" s="95">
        <f t="shared" si="6"/>
        <v>0.15804597701149414</v>
      </c>
      <c r="G88" s="96">
        <f t="shared" si="7"/>
        <v>0.15804597701149414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5</v>
      </c>
      <c r="Y88" s="124">
        <v>0</v>
      </c>
      <c r="Z88" s="124">
        <v>0</v>
      </c>
    </row>
    <row r="89" spans="1:32" ht="15" customHeight="1" x14ac:dyDescent="0.25">
      <c r="A89" s="94" t="s">
        <v>104</v>
      </c>
      <c r="B89" s="94"/>
      <c r="C89" s="145" t="str">
        <f t="shared" si="3"/>
        <v>$25,974</v>
      </c>
      <c r="D89" s="95">
        <f t="shared" si="4"/>
        <v>-0.19626031435218161</v>
      </c>
      <c r="E89" s="96">
        <f t="shared" si="5"/>
        <v>-0.19626031435218161</v>
      </c>
      <c r="F89" s="95">
        <f t="shared" si="6"/>
        <v>-5.5614234422578734E-2</v>
      </c>
      <c r="G89" s="96">
        <f t="shared" si="7"/>
        <v>-5.5614234422578734E-2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0</v>
      </c>
      <c r="Y89" s="124">
        <v>7</v>
      </c>
      <c r="Z89" s="124">
        <v>5</v>
      </c>
    </row>
    <row r="90" spans="1:32" ht="15" customHeight="1" x14ac:dyDescent="0.25">
      <c r="A90" s="94" t="s">
        <v>7</v>
      </c>
      <c r="B90" s="94"/>
      <c r="C90" s="108" t="str">
        <f t="shared" si="3"/>
        <v>$14.8 mil</v>
      </c>
      <c r="D90" s="95">
        <f t="shared" si="4"/>
        <v>0.47542953046071923</v>
      </c>
      <c r="E90" s="96">
        <f t="shared" si="5"/>
        <v>0.47542953046071923</v>
      </c>
      <c r="F90" s="95">
        <f t="shared" si="6"/>
        <v>0.29058694895055059</v>
      </c>
      <c r="G90" s="96">
        <f t="shared" si="7"/>
        <v>0.29058694895055059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7</v>
      </c>
      <c r="Y90" s="124">
        <v>23</v>
      </c>
      <c r="Z90" s="124">
        <v>30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109</v>
      </c>
      <c r="Y91" s="124">
        <v>128</v>
      </c>
      <c r="Z91" s="124">
        <v>207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9</v>
      </c>
      <c r="Y93" s="124">
        <v>10</v>
      </c>
      <c r="Z93" s="124">
        <v>5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19</v>
      </c>
      <c r="Y94" s="124">
        <v>16</v>
      </c>
      <c r="Z94" s="124">
        <v>26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0</v>
      </c>
      <c r="Y95" s="124">
        <v>0</v>
      </c>
      <c r="Z95" s="124">
        <v>0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36</v>
      </c>
      <c r="Y96" s="124">
        <v>36</v>
      </c>
      <c r="Z96" s="124">
        <v>59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19</v>
      </c>
      <c r="Y97" s="124">
        <v>26</v>
      </c>
      <c r="Z97" s="124">
        <v>25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8</v>
      </c>
      <c r="Y98" s="124">
        <v>6</v>
      </c>
      <c r="Z98" s="124">
        <v>13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0</v>
      </c>
      <c r="Y99" s="124">
        <v>0</v>
      </c>
      <c r="Z99" s="124">
        <v>0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7</v>
      </c>
      <c r="Y100" s="124">
        <v>0</v>
      </c>
      <c r="Z100" s="124">
        <v>4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114</v>
      </c>
      <c r="Y101" s="124">
        <v>114</v>
      </c>
      <c r="Z101" s="124">
        <v>197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83</v>
      </c>
      <c r="Y104" s="124">
        <v>115</v>
      </c>
      <c r="Z104" s="124">
        <v>241</v>
      </c>
      <c r="AB104" s="121" t="str">
        <f>TEXT(Z104,"###,###")</f>
        <v>241</v>
      </c>
      <c r="AD104" s="142">
        <f>Z104/($Z$4)*100</f>
        <v>43.345323741007199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192</v>
      </c>
      <c r="Y105" s="124">
        <v>188</v>
      </c>
      <c r="Z105" s="124">
        <v>276</v>
      </c>
      <c r="AB105" s="121" t="str">
        <f>TEXT(Z105,"###,###")</f>
        <v>276</v>
      </c>
      <c r="AD105" s="142">
        <f>Z105/($Z$4)*100</f>
        <v>49.640287769784173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275</v>
      </c>
      <c r="Y106" s="131">
        <v>303</v>
      </c>
      <c r="Z106" s="131">
        <v>517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2</v>
      </c>
      <c r="Y108" s="124">
        <v>6</v>
      </c>
      <c r="Z108" s="124">
        <v>12</v>
      </c>
      <c r="AB108" s="121" t="str">
        <f>TEXT(Z108,"###,###")</f>
        <v>12</v>
      </c>
      <c r="AD108" s="142">
        <f>Z108/($Z$4)*100</f>
        <v>2.1582733812949639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26</v>
      </c>
      <c r="Y109" s="124">
        <v>35</v>
      </c>
      <c r="Z109" s="124">
        <v>77</v>
      </c>
      <c r="AB109" s="121" t="str">
        <f>TEXT(Z109,"###,###")</f>
        <v>77</v>
      </c>
      <c r="AD109" s="142">
        <f>Z109/($Z$4)*100</f>
        <v>13.848920863309353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101</v>
      </c>
      <c r="Y110" s="124">
        <v>187</v>
      </c>
      <c r="Z110" s="124">
        <v>338</v>
      </c>
      <c r="AB110" s="121" t="str">
        <f>TEXT(Z110,"###,###")</f>
        <v>338</v>
      </c>
      <c r="AD110" s="142">
        <f>Z110/($Z$4)*100</f>
        <v>60.791366906474821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144</v>
      </c>
      <c r="Y111" s="124">
        <v>78</v>
      </c>
      <c r="Z111" s="124">
        <v>88</v>
      </c>
      <c r="AB111" s="121" t="str">
        <f>TEXT(Z111,"###,###")</f>
        <v>88</v>
      </c>
      <c r="AD111" s="142">
        <f>Z111/($Z$4)*100</f>
        <v>15.827338129496402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301</v>
      </c>
      <c r="Y112" s="124">
        <v>327</v>
      </c>
      <c r="Z112" s="124">
        <v>554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37.07</v>
      </c>
      <c r="U118" s="143">
        <v>42.95</v>
      </c>
      <c r="V118" s="143">
        <v>37.65</v>
      </c>
      <c r="W118" s="143">
        <v>42.62</v>
      </c>
      <c r="X118" s="143">
        <v>40.1</v>
      </c>
      <c r="Y118" s="143">
        <v>40.71</v>
      </c>
      <c r="Z118" s="143">
        <v>38.64</v>
      </c>
      <c r="AB118" s="121" t="str">
        <f>TEXT(Z118,"##.0")</f>
        <v>38.6</v>
      </c>
    </row>
    <row r="120" spans="19:32" x14ac:dyDescent="0.25">
      <c r="S120" s="114" t="s">
        <v>106</v>
      </c>
      <c r="T120" s="124">
        <v>333</v>
      </c>
      <c r="U120" s="124">
        <v>337</v>
      </c>
      <c r="V120" s="124">
        <v>381</v>
      </c>
      <c r="W120" s="124">
        <v>358</v>
      </c>
      <c r="X120" s="124">
        <v>214</v>
      </c>
      <c r="Y120" s="124">
        <v>240</v>
      </c>
      <c r="Z120" s="124">
        <v>394</v>
      </c>
      <c r="AB120" s="121" t="str">
        <f>TEXT(Z120,"###,###")</f>
        <v>394</v>
      </c>
    </row>
    <row r="121" spans="19:32" x14ac:dyDescent="0.25">
      <c r="S121" s="114" t="s">
        <v>107</v>
      </c>
      <c r="T121" s="124">
        <v>0</v>
      </c>
      <c r="U121" s="124">
        <v>0</v>
      </c>
      <c r="V121" s="124">
        <v>0</v>
      </c>
      <c r="W121" s="124">
        <v>0</v>
      </c>
      <c r="X121" s="124">
        <v>0</v>
      </c>
      <c r="Y121" s="124">
        <v>0</v>
      </c>
      <c r="Z121" s="124">
        <v>0</v>
      </c>
      <c r="AB121" s="121" t="str">
        <f>TEXT(Z121,"###,###")</f>
        <v/>
      </c>
    </row>
    <row r="122" spans="19:32" x14ac:dyDescent="0.25">
      <c r="S122" s="114" t="s">
        <v>108</v>
      </c>
      <c r="T122" s="124">
        <v>11</v>
      </c>
      <c r="U122" s="124">
        <v>4</v>
      </c>
      <c r="V122" s="124">
        <v>6</v>
      </c>
      <c r="W122" s="124">
        <v>6</v>
      </c>
      <c r="X122" s="124">
        <v>0</v>
      </c>
      <c r="Y122" s="124">
        <v>0</v>
      </c>
      <c r="Z122" s="124">
        <v>6</v>
      </c>
      <c r="AB122" s="121" t="str">
        <f>TEXT(Z122,"###,###")</f>
        <v>6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344</v>
      </c>
      <c r="U124" s="124">
        <v>341</v>
      </c>
      <c r="V124" s="124">
        <v>387</v>
      </c>
      <c r="W124" s="124">
        <v>364</v>
      </c>
      <c r="X124" s="124">
        <v>214</v>
      </c>
      <c r="Y124" s="124">
        <v>240</v>
      </c>
      <c r="Z124" s="124">
        <v>400</v>
      </c>
      <c r="AB124" s="121" t="str">
        <f>TEXT(Z124,"###,###")</f>
        <v>400</v>
      </c>
      <c r="AD124" s="138">
        <f>Z124/$Z$7*100</f>
        <v>99.255583126550874</v>
      </c>
    </row>
    <row r="125" spans="19:32" x14ac:dyDescent="0.25">
      <c r="S125" s="114" t="s">
        <v>110</v>
      </c>
      <c r="T125" s="124">
        <v>11</v>
      </c>
      <c r="U125" s="124">
        <v>4</v>
      </c>
      <c r="V125" s="124">
        <v>6</v>
      </c>
      <c r="W125" s="124">
        <v>6</v>
      </c>
      <c r="X125" s="124">
        <v>0</v>
      </c>
      <c r="Y125" s="124">
        <v>0</v>
      </c>
      <c r="Z125" s="124">
        <v>6</v>
      </c>
      <c r="AB125" s="121" t="str">
        <f>TEXT(Z125,"###,###")</f>
        <v>6</v>
      </c>
      <c r="AD125" s="138">
        <f>Z125/$Z$7*100</f>
        <v>1.4888337468982631</v>
      </c>
    </row>
    <row r="127" spans="19:32" x14ac:dyDescent="0.25">
      <c r="S127" s="114" t="s">
        <v>111</v>
      </c>
      <c r="T127" s="124">
        <v>181</v>
      </c>
      <c r="U127" s="124">
        <v>180</v>
      </c>
      <c r="V127" s="124">
        <v>187</v>
      </c>
      <c r="W127" s="124">
        <v>183</v>
      </c>
      <c r="X127" s="124">
        <v>104</v>
      </c>
      <c r="Y127" s="124">
        <v>128</v>
      </c>
      <c r="Z127" s="124">
        <v>204</v>
      </c>
      <c r="AB127" s="121" t="str">
        <f>TEXT(Z127,"###,###")</f>
        <v>204</v>
      </c>
      <c r="AD127" s="138">
        <f>Z127/$Z$7*100</f>
        <v>50.620347394540943</v>
      </c>
    </row>
    <row r="128" spans="19:32" x14ac:dyDescent="0.25">
      <c r="S128" s="114" t="s">
        <v>112</v>
      </c>
      <c r="T128" s="124">
        <v>163</v>
      </c>
      <c r="U128" s="124">
        <v>169</v>
      </c>
      <c r="V128" s="124">
        <v>200</v>
      </c>
      <c r="W128" s="124">
        <v>182</v>
      </c>
      <c r="X128" s="124">
        <v>115</v>
      </c>
      <c r="Y128" s="124">
        <v>114</v>
      </c>
      <c r="Z128" s="124">
        <v>195</v>
      </c>
      <c r="AB128" s="121" t="str">
        <f>TEXT(Z128,"###,###")</f>
        <v>195</v>
      </c>
      <c r="AD128" s="138">
        <f>Z128/$Z$7*100</f>
        <v>48.387096774193552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5" id="{8B63D090-ECEE-42A3-9C58-41CF4CC7126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58" id="{C016F535-3AA5-407B-BA38-9CDBE9BE228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61" id="{09B5039E-E598-4EB3-A2BB-D178554B87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64" id="{30716CCB-22F5-46E5-BCA4-7C6FF62889B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2224-F063-4790-8C11-99987DE14439}">
  <sheetPr codeName="Sheet78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Victoria Daly</v>
      </c>
      <c r="T1" s="112"/>
      <c r="U1" s="112"/>
      <c r="V1" s="112"/>
      <c r="W1" s="112"/>
      <c r="X1" s="112"/>
      <c r="Y1" s="113" t="str">
        <f>Y3</f>
        <v>13.14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129</v>
      </c>
      <c r="Y3" s="117" t="s">
        <v>157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13.14 Victoria Daly,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912</v>
      </c>
      <c r="U4" s="120">
        <v>977</v>
      </c>
      <c r="V4" s="120">
        <v>871</v>
      </c>
      <c r="W4" s="120">
        <v>788</v>
      </c>
      <c r="X4" s="120">
        <v>533</v>
      </c>
      <c r="Y4" s="120">
        <v>860</v>
      </c>
      <c r="Z4" s="120">
        <v>1113</v>
      </c>
      <c r="AB4" s="121" t="str">
        <f>TEXT(Z4,"###,###")</f>
        <v>1,113</v>
      </c>
      <c r="AD4" s="122">
        <f>Z4/Y4-1</f>
        <v>0.29418604651162794</v>
      </c>
      <c r="AF4" s="122">
        <f t="shared" ref="AF4:AF9" si="0">Z4/T4-1</f>
        <v>0.22039473684210531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472</v>
      </c>
      <c r="U5" s="120">
        <v>522</v>
      </c>
      <c r="V5" s="120">
        <v>445</v>
      </c>
      <c r="W5" s="120">
        <v>400</v>
      </c>
      <c r="X5" s="120">
        <v>299</v>
      </c>
      <c r="Y5" s="120">
        <v>428</v>
      </c>
      <c r="Z5" s="120">
        <v>606</v>
      </c>
      <c r="AB5" s="121" t="str">
        <f>TEXT(Z5,"###,###")</f>
        <v>606</v>
      </c>
      <c r="AD5" s="122">
        <f t="shared" ref="AD5:AD9" si="1">Z5/Y5-1</f>
        <v>0.41588785046728982</v>
      </c>
      <c r="AF5" s="122">
        <f t="shared" si="0"/>
        <v>0.28389830508474567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439</v>
      </c>
      <c r="U6" s="120">
        <v>452</v>
      </c>
      <c r="V6" s="120">
        <v>423</v>
      </c>
      <c r="W6" s="120">
        <v>386</v>
      </c>
      <c r="X6" s="120">
        <v>235</v>
      </c>
      <c r="Y6" s="120">
        <v>432</v>
      </c>
      <c r="Z6" s="120">
        <v>509</v>
      </c>
      <c r="AB6" s="121" t="str">
        <f>TEXT(Z6,"###,###")</f>
        <v>509</v>
      </c>
      <c r="AD6" s="122">
        <f t="shared" si="1"/>
        <v>0.1782407407407407</v>
      </c>
      <c r="AF6" s="122">
        <f t="shared" si="0"/>
        <v>0.15945330296127569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616</v>
      </c>
      <c r="U7" s="120">
        <v>637</v>
      </c>
      <c r="V7" s="120">
        <v>590</v>
      </c>
      <c r="W7" s="120">
        <v>504</v>
      </c>
      <c r="X7" s="120">
        <v>354</v>
      </c>
      <c r="Y7" s="120">
        <v>565</v>
      </c>
      <c r="Z7" s="120">
        <v>737</v>
      </c>
      <c r="AB7" s="121" t="str">
        <f>TEXT(Z7,"###,###")</f>
        <v>737</v>
      </c>
      <c r="AD7" s="122">
        <f t="shared" si="1"/>
        <v>0.30442477876106189</v>
      </c>
      <c r="AF7" s="122">
        <f t="shared" si="0"/>
        <v>0.1964285714285714</v>
      </c>
    </row>
    <row r="8" spans="1:32" ht="17.25" customHeight="1" x14ac:dyDescent="0.25">
      <c r="A8" s="43" t="s">
        <v>13</v>
      </c>
      <c r="B8" s="44"/>
      <c r="C8" s="45"/>
      <c r="D8" s="46" t="str">
        <f>AB4</f>
        <v>1,113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737</v>
      </c>
      <c r="P8" s="47"/>
      <c r="S8" s="119" t="s">
        <v>88</v>
      </c>
      <c r="T8" s="120">
        <v>23569</v>
      </c>
      <c r="U8" s="120">
        <v>24961.17</v>
      </c>
      <c r="V8" s="120">
        <v>25677.01</v>
      </c>
      <c r="W8" s="120">
        <v>28697.35</v>
      </c>
      <c r="X8" s="120">
        <v>35288</v>
      </c>
      <c r="Y8" s="120">
        <v>32243.88</v>
      </c>
      <c r="Z8" s="120">
        <v>27062</v>
      </c>
      <c r="AB8" s="121" t="str">
        <f>TEXT(Z8,"$###,###")</f>
        <v>$27,062</v>
      </c>
      <c r="AD8" s="122">
        <f t="shared" si="1"/>
        <v>-0.16070894693814763</v>
      </c>
      <c r="AF8" s="122">
        <f t="shared" si="0"/>
        <v>0.14820314820314828</v>
      </c>
    </row>
    <row r="9" spans="1:32" x14ac:dyDescent="0.25">
      <c r="A9" s="51" t="s">
        <v>15</v>
      </c>
      <c r="B9" s="52"/>
      <c r="C9" s="53"/>
      <c r="D9" s="54">
        <f>AD104</f>
        <v>55.345911949685537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52.238805970149251</v>
      </c>
      <c r="P9" s="55" t="s">
        <v>89</v>
      </c>
      <c r="S9" s="119" t="s">
        <v>7</v>
      </c>
      <c r="T9" s="120">
        <v>19893757</v>
      </c>
      <c r="U9" s="120">
        <v>21969358</v>
      </c>
      <c r="V9" s="120">
        <v>22621258</v>
      </c>
      <c r="W9" s="120">
        <v>20704092</v>
      </c>
      <c r="X9" s="120">
        <v>16435298</v>
      </c>
      <c r="Y9" s="120">
        <v>22757571</v>
      </c>
      <c r="Z9" s="120">
        <v>25899084</v>
      </c>
      <c r="AB9" s="121" t="str">
        <f>TEXT(Z9/1000000,"$#,###.0")&amp;" mil"</f>
        <v>$25.9 mil</v>
      </c>
      <c r="AD9" s="122">
        <f t="shared" si="1"/>
        <v>0.13804254417134421</v>
      </c>
      <c r="AF9" s="122">
        <f t="shared" si="0"/>
        <v>0.30186992833983051</v>
      </c>
    </row>
    <row r="10" spans="1:32" x14ac:dyDescent="0.25">
      <c r="A10" s="51" t="s">
        <v>18</v>
      </c>
      <c r="B10" s="52"/>
      <c r="C10" s="53"/>
      <c r="D10" s="54">
        <f>AD105</f>
        <v>36.747529200359388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47.354138398914522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95.386702849389422</v>
      </c>
      <c r="P11" s="55" t="s">
        <v>89</v>
      </c>
      <c r="S11" s="119" t="s">
        <v>30</v>
      </c>
      <c r="T11" s="124">
        <v>876</v>
      </c>
      <c r="U11" s="124">
        <v>930</v>
      </c>
      <c r="V11" s="124">
        <v>840</v>
      </c>
      <c r="W11" s="124">
        <v>749</v>
      </c>
      <c r="X11" s="124">
        <v>498</v>
      </c>
      <c r="Y11" s="124">
        <v>820</v>
      </c>
      <c r="Z11" s="124">
        <v>1054</v>
      </c>
    </row>
    <row r="12" spans="1:32" ht="28.5" customHeight="1" x14ac:dyDescent="0.25">
      <c r="A12" s="51" t="s">
        <v>20</v>
      </c>
      <c r="B12" s="53"/>
      <c r="C12" s="53"/>
      <c r="D12" s="54">
        <f>AD108</f>
        <v>8.9847259658580416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7.1913161465400277</v>
      </c>
      <c r="P12" s="55" t="s">
        <v>89</v>
      </c>
      <c r="S12" s="119" t="s">
        <v>31</v>
      </c>
      <c r="T12" s="124">
        <v>37</v>
      </c>
      <c r="U12" s="124">
        <v>49</v>
      </c>
      <c r="V12" s="124">
        <v>27</v>
      </c>
      <c r="W12" s="124">
        <v>36</v>
      </c>
      <c r="X12" s="124">
        <v>37</v>
      </c>
      <c r="Y12" s="124">
        <v>40</v>
      </c>
      <c r="Z12" s="124">
        <v>59</v>
      </c>
    </row>
    <row r="13" spans="1:32" ht="15" customHeight="1" x14ac:dyDescent="0.25">
      <c r="A13" s="51" t="s">
        <v>21</v>
      </c>
      <c r="B13" s="53"/>
      <c r="C13" s="53"/>
      <c r="D13" s="54">
        <f>AD109</f>
        <v>19.137466307277627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40.4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33.423180592991912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31.176999101527404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71</v>
      </c>
      <c r="Z15" s="124">
        <v>100</v>
      </c>
      <c r="AB15" s="128">
        <f t="shared" ref="AB15:AB34" si="2">IF(Z15="np",0,Z15/$Z$34)</f>
        <v>8.9928057553956831E-2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20</v>
      </c>
      <c r="Z16" s="124">
        <v>18</v>
      </c>
      <c r="AB16" s="128">
        <f t="shared" si="2"/>
        <v>1.618705035971223E-2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13</v>
      </c>
      <c r="Z17" s="124">
        <v>28</v>
      </c>
      <c r="AB17" s="128">
        <f t="shared" si="2"/>
        <v>2.5179856115107913E-2</v>
      </c>
    </row>
    <row r="18" spans="1:28" x14ac:dyDescent="0.25">
      <c r="A18" s="81" t="str">
        <f>$S$1&amp;" ("&amp;$T$2&amp;" to "&amp;$Z$2&amp;")"</f>
        <v>Victoria Daly (2011-12 to 2017-18)</v>
      </c>
      <c r="B18" s="81"/>
      <c r="C18" s="81"/>
      <c r="D18" s="81"/>
      <c r="E18" s="81"/>
      <c r="F18" s="81"/>
      <c r="G18" s="81" t="str">
        <f>$S$1&amp;" ("&amp;$T$2&amp;" to "&amp;$Z$2&amp;")"</f>
        <v>Victoria Daly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5</v>
      </c>
      <c r="Z18" s="124">
        <v>0</v>
      </c>
      <c r="AB18" s="128">
        <f t="shared" si="2"/>
        <v>0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58</v>
      </c>
      <c r="Z19" s="124">
        <v>104</v>
      </c>
      <c r="AB19" s="128">
        <f t="shared" si="2"/>
        <v>9.3525179856115109E-2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7</v>
      </c>
      <c r="Z20" s="124">
        <v>7</v>
      </c>
      <c r="AB20" s="128">
        <f t="shared" si="2"/>
        <v>6.2949640287769783E-3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65</v>
      </c>
      <c r="Z21" s="124">
        <v>102</v>
      </c>
      <c r="AB21" s="128">
        <f t="shared" si="2"/>
        <v>9.172661870503597E-2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61</v>
      </c>
      <c r="Z22" s="124">
        <v>85</v>
      </c>
      <c r="AB22" s="128">
        <f t="shared" si="2"/>
        <v>7.6438848920863306E-2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14</v>
      </c>
      <c r="Z23" s="124">
        <v>3</v>
      </c>
      <c r="AB23" s="128">
        <f t="shared" si="2"/>
        <v>2.6978417266187052E-3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0</v>
      </c>
      <c r="Z24" s="124">
        <v>0</v>
      </c>
      <c r="AB24" s="128">
        <f t="shared" si="2"/>
        <v>0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0</v>
      </c>
      <c r="Z25" s="124">
        <v>2</v>
      </c>
      <c r="AB25" s="128">
        <f t="shared" si="2"/>
        <v>1.7985611510791368E-3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0</v>
      </c>
      <c r="Z26" s="124">
        <v>4</v>
      </c>
      <c r="AB26" s="128">
        <f t="shared" si="2"/>
        <v>3.5971223021582736E-3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17</v>
      </c>
      <c r="Z27" s="124">
        <v>17</v>
      </c>
      <c r="AB27" s="128">
        <f t="shared" si="2"/>
        <v>1.5287769784172662E-2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39</v>
      </c>
      <c r="Z28" s="124">
        <v>44</v>
      </c>
      <c r="AB28" s="128">
        <f t="shared" si="2"/>
        <v>3.9568345323741004E-2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149</v>
      </c>
      <c r="Z29" s="124">
        <v>177</v>
      </c>
      <c r="AB29" s="128">
        <f t="shared" si="2"/>
        <v>0.15917266187050361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117</v>
      </c>
      <c r="Z30" s="124">
        <v>151</v>
      </c>
      <c r="AB30" s="128">
        <f t="shared" si="2"/>
        <v>0.13579136690647481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79</v>
      </c>
      <c r="Z31" s="124">
        <v>88</v>
      </c>
      <c r="AB31" s="128">
        <f t="shared" si="2"/>
        <v>7.9136690647482008E-2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7</v>
      </c>
      <c r="Z32" s="124">
        <v>23</v>
      </c>
      <c r="AB32" s="128">
        <f t="shared" si="2"/>
        <v>2.0683453237410072E-2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64</v>
      </c>
      <c r="Z33" s="124">
        <v>97</v>
      </c>
      <c r="AB33" s="128">
        <f t="shared" si="2"/>
        <v>8.7230215827338128E-2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860</v>
      </c>
      <c r="Z34" s="131">
        <v>1112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0</v>
      </c>
      <c r="Y45" s="124">
        <v>4</v>
      </c>
      <c r="Z45" s="124">
        <v>8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19</v>
      </c>
      <c r="Y46" s="124">
        <v>22</v>
      </c>
      <c r="Z46" s="124">
        <v>19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35</v>
      </c>
      <c r="Y47" s="124">
        <v>52</v>
      </c>
      <c r="Z47" s="124">
        <v>73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35</v>
      </c>
      <c r="Y48" s="124">
        <v>40</v>
      </c>
      <c r="Z48" s="124">
        <v>90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Victoria Daly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32</v>
      </c>
      <c r="Y49" s="124">
        <v>59</v>
      </c>
      <c r="Z49" s="124">
        <v>77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31</v>
      </c>
      <c r="Y50" s="124">
        <v>66</v>
      </c>
      <c r="Z50" s="124">
        <v>72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29</v>
      </c>
      <c r="Y51" s="124">
        <v>27</v>
      </c>
      <c r="Z51" s="124">
        <v>52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21</v>
      </c>
      <c r="Y52" s="124">
        <v>34</v>
      </c>
      <c r="Z52" s="124">
        <v>39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37</v>
      </c>
      <c r="Y53" s="124">
        <v>36</v>
      </c>
      <c r="Z53" s="124">
        <v>36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23</v>
      </c>
      <c r="Y54" s="124">
        <v>30</v>
      </c>
      <c r="Z54" s="124">
        <v>37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17</v>
      </c>
      <c r="Y55" s="124">
        <v>35</v>
      </c>
      <c r="Z55" s="124">
        <v>45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9</v>
      </c>
      <c r="Y56" s="124">
        <v>6</v>
      </c>
      <c r="Z56" s="124">
        <v>19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3</v>
      </c>
      <c r="Y57" s="124">
        <v>8</v>
      </c>
      <c r="Z57" s="124">
        <v>16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2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298</v>
      </c>
      <c r="Y61" s="124">
        <v>428</v>
      </c>
      <c r="Z61" s="124">
        <v>602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Victoria Daly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7</v>
      </c>
      <c r="Y64" s="124">
        <v>6</v>
      </c>
      <c r="Z64" s="124">
        <v>0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3</v>
      </c>
      <c r="Y65" s="124">
        <v>18</v>
      </c>
      <c r="Z65" s="124">
        <v>19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19</v>
      </c>
      <c r="Y66" s="124">
        <v>53</v>
      </c>
      <c r="Z66" s="124">
        <v>63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29</v>
      </c>
      <c r="Y67" s="124">
        <v>75</v>
      </c>
      <c r="Z67" s="124">
        <v>102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32</v>
      </c>
      <c r="Y68" s="124">
        <v>49</v>
      </c>
      <c r="Z68" s="124">
        <v>70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17</v>
      </c>
      <c r="Y69" s="124">
        <v>36</v>
      </c>
      <c r="Z69" s="124">
        <v>38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32</v>
      </c>
      <c r="Y70" s="124">
        <v>32</v>
      </c>
      <c r="Z70" s="124">
        <v>41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33</v>
      </c>
      <c r="Y71" s="124">
        <v>37</v>
      </c>
      <c r="Z71" s="124">
        <v>45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33</v>
      </c>
      <c r="Y72" s="124">
        <v>49</v>
      </c>
      <c r="Z72" s="124">
        <v>34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29</v>
      </c>
      <c r="Y73" s="124">
        <v>45</v>
      </c>
      <c r="Z73" s="124">
        <v>38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8</v>
      </c>
      <c r="Y74" s="124">
        <v>17</v>
      </c>
      <c r="Z74" s="124">
        <v>36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0</v>
      </c>
      <c r="Y75" s="124">
        <v>12</v>
      </c>
      <c r="Z75" s="124">
        <v>22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5</v>
      </c>
      <c r="Y76" s="124">
        <v>0</v>
      </c>
      <c r="Z76" s="124">
        <v>0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2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236</v>
      </c>
      <c r="Y80" s="124">
        <v>432</v>
      </c>
      <c r="Z80" s="124">
        <v>515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Victoria Daly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21</v>
      </c>
      <c r="Y83" s="124">
        <v>30</v>
      </c>
      <c r="Z83" s="124">
        <v>30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28</v>
      </c>
      <c r="Y84" s="124">
        <v>35</v>
      </c>
      <c r="Z84" s="124">
        <v>41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1,113</v>
      </c>
      <c r="D85" s="95">
        <f t="shared" ref="D85:D90" si="4">AD4</f>
        <v>0.29418604651162794</v>
      </c>
      <c r="E85" s="96">
        <f t="shared" ref="E85:E90" si="5">AD4</f>
        <v>0.29418604651162794</v>
      </c>
      <c r="F85" s="95">
        <f t="shared" ref="F85:F90" si="6">AF4</f>
        <v>0.22039473684210531</v>
      </c>
      <c r="G85" s="96">
        <f t="shared" ref="G85:G90" si="7">AF4</f>
        <v>0.22039473684210531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24</v>
      </c>
      <c r="Y85" s="124">
        <v>37</v>
      </c>
      <c r="Z85" s="124">
        <v>35</v>
      </c>
    </row>
    <row r="86" spans="1:32" ht="15" customHeight="1" x14ac:dyDescent="0.25">
      <c r="A86" s="97" t="s">
        <v>4</v>
      </c>
      <c r="B86" s="94"/>
      <c r="C86" s="108" t="str">
        <f t="shared" si="3"/>
        <v>606</v>
      </c>
      <c r="D86" s="95">
        <f t="shared" si="4"/>
        <v>0.41588785046728982</v>
      </c>
      <c r="E86" s="96">
        <f t="shared" si="5"/>
        <v>0.41588785046728982</v>
      </c>
      <c r="F86" s="95">
        <f t="shared" si="6"/>
        <v>0.28389830508474567</v>
      </c>
      <c r="G86" s="96">
        <f t="shared" si="7"/>
        <v>0.28389830508474567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20</v>
      </c>
      <c r="Y86" s="124">
        <v>39</v>
      </c>
      <c r="Z86" s="124">
        <v>45</v>
      </c>
    </row>
    <row r="87" spans="1:32" ht="15" customHeight="1" x14ac:dyDescent="0.25">
      <c r="A87" s="97" t="s">
        <v>5</v>
      </c>
      <c r="B87" s="94"/>
      <c r="C87" s="108" t="str">
        <f t="shared" si="3"/>
        <v>509</v>
      </c>
      <c r="D87" s="95">
        <f t="shared" si="4"/>
        <v>0.1782407407407407</v>
      </c>
      <c r="E87" s="96">
        <f t="shared" si="5"/>
        <v>0.1782407407407407</v>
      </c>
      <c r="F87" s="95">
        <f t="shared" si="6"/>
        <v>0.15945330296127569</v>
      </c>
      <c r="G87" s="96">
        <f t="shared" si="7"/>
        <v>0.15945330296127569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5</v>
      </c>
      <c r="Y87" s="124">
        <v>10</v>
      </c>
      <c r="Z87" s="124">
        <v>13</v>
      </c>
    </row>
    <row r="88" spans="1:32" ht="15" customHeight="1" x14ac:dyDescent="0.25">
      <c r="A88" s="94" t="s">
        <v>6</v>
      </c>
      <c r="B88" s="94"/>
      <c r="C88" s="108" t="str">
        <f t="shared" si="3"/>
        <v>737</v>
      </c>
      <c r="D88" s="95">
        <f t="shared" si="4"/>
        <v>0.30442477876106189</v>
      </c>
      <c r="E88" s="96">
        <f t="shared" si="5"/>
        <v>0.30442477876106189</v>
      </c>
      <c r="F88" s="95">
        <f t="shared" si="6"/>
        <v>0.1964285714285714</v>
      </c>
      <c r="G88" s="96">
        <f t="shared" si="7"/>
        <v>0.1964285714285714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0</v>
      </c>
      <c r="Y88" s="124">
        <v>3</v>
      </c>
      <c r="Z88" s="124">
        <v>12</v>
      </c>
    </row>
    <row r="89" spans="1:32" ht="15" customHeight="1" x14ac:dyDescent="0.25">
      <c r="A89" s="94" t="s">
        <v>104</v>
      </c>
      <c r="B89" s="94"/>
      <c r="C89" s="145" t="str">
        <f t="shared" si="3"/>
        <v>$27,062</v>
      </c>
      <c r="D89" s="95">
        <f t="shared" si="4"/>
        <v>-0.16070894693814763</v>
      </c>
      <c r="E89" s="96">
        <f t="shared" si="5"/>
        <v>-0.16070894693814763</v>
      </c>
      <c r="F89" s="95">
        <f t="shared" si="6"/>
        <v>0.14820314820314828</v>
      </c>
      <c r="G89" s="96">
        <f t="shared" si="7"/>
        <v>0.14820314820314828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17</v>
      </c>
      <c r="Y89" s="124">
        <v>22</v>
      </c>
      <c r="Z89" s="124">
        <v>36</v>
      </c>
    </row>
    <row r="90" spans="1:32" ht="15" customHeight="1" x14ac:dyDescent="0.25">
      <c r="A90" s="94" t="s">
        <v>7</v>
      </c>
      <c r="B90" s="94"/>
      <c r="C90" s="108" t="str">
        <f t="shared" si="3"/>
        <v>$25.9 mil</v>
      </c>
      <c r="D90" s="95">
        <f t="shared" si="4"/>
        <v>0.13804254417134421</v>
      </c>
      <c r="E90" s="96">
        <f t="shared" si="5"/>
        <v>0.13804254417134421</v>
      </c>
      <c r="F90" s="95">
        <f t="shared" si="6"/>
        <v>0.30186992833983051</v>
      </c>
      <c r="G90" s="96">
        <f t="shared" si="7"/>
        <v>0.30186992833983051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36</v>
      </c>
      <c r="Y90" s="124">
        <v>49</v>
      </c>
      <c r="Z90" s="124">
        <v>72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204</v>
      </c>
      <c r="Y91" s="124">
        <v>291</v>
      </c>
      <c r="Z91" s="124">
        <v>385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13</v>
      </c>
      <c r="Y93" s="124">
        <v>16</v>
      </c>
      <c r="Z93" s="124">
        <v>26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29</v>
      </c>
      <c r="Y94" s="124">
        <v>47</v>
      </c>
      <c r="Z94" s="124">
        <v>52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0</v>
      </c>
      <c r="Y95" s="124">
        <v>9</v>
      </c>
      <c r="Z95" s="124">
        <v>10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29</v>
      </c>
      <c r="Y96" s="124">
        <v>65</v>
      </c>
      <c r="Z96" s="124">
        <v>89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19</v>
      </c>
      <c r="Y97" s="124">
        <v>37</v>
      </c>
      <c r="Z97" s="124">
        <v>39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9</v>
      </c>
      <c r="Y98" s="124">
        <v>14</v>
      </c>
      <c r="Z98" s="124">
        <v>17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0</v>
      </c>
      <c r="Y99" s="124">
        <v>7</v>
      </c>
      <c r="Z99" s="124">
        <v>0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13</v>
      </c>
      <c r="Y100" s="124">
        <v>23</v>
      </c>
      <c r="Z100" s="124">
        <v>35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153</v>
      </c>
      <c r="Y101" s="124">
        <v>274</v>
      </c>
      <c r="Z101" s="124">
        <v>348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289</v>
      </c>
      <c r="Y104" s="124">
        <v>466</v>
      </c>
      <c r="Z104" s="124">
        <v>616</v>
      </c>
      <c r="AB104" s="121" t="str">
        <f>TEXT(Z104,"###,###")</f>
        <v>616</v>
      </c>
      <c r="AD104" s="142">
        <f>Z104/($Z$4)*100</f>
        <v>55.345911949685537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209</v>
      </c>
      <c r="Y105" s="124">
        <v>331</v>
      </c>
      <c r="Z105" s="124">
        <v>409</v>
      </c>
      <c r="AB105" s="121" t="str">
        <f>TEXT(Z105,"###,###")</f>
        <v>409</v>
      </c>
      <c r="AD105" s="142">
        <f>Z105/($Z$4)*100</f>
        <v>36.747529200359388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498</v>
      </c>
      <c r="Y106" s="131">
        <v>797</v>
      </c>
      <c r="Z106" s="131">
        <v>1025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42</v>
      </c>
      <c r="Y108" s="124">
        <v>77</v>
      </c>
      <c r="Z108" s="124">
        <v>100</v>
      </c>
      <c r="AB108" s="121" t="str">
        <f>TEXT(Z108,"###,###")</f>
        <v>100</v>
      </c>
      <c r="AD108" s="142">
        <f>Z108/($Z$4)*100</f>
        <v>8.9847259658580416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124</v>
      </c>
      <c r="Y109" s="124">
        <v>139</v>
      </c>
      <c r="Z109" s="124">
        <v>213</v>
      </c>
      <c r="AB109" s="121" t="str">
        <f>TEXT(Z109,"###,###")</f>
        <v>213</v>
      </c>
      <c r="AD109" s="142">
        <f>Z109/($Z$4)*100</f>
        <v>19.137466307277627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114</v>
      </c>
      <c r="Y110" s="124">
        <v>253</v>
      </c>
      <c r="Z110" s="124">
        <v>372</v>
      </c>
      <c r="AB110" s="121" t="str">
        <f>TEXT(Z110,"###,###")</f>
        <v>372</v>
      </c>
      <c r="AD110" s="142">
        <f>Z110/($Z$4)*100</f>
        <v>33.423180592991912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216</v>
      </c>
      <c r="Y111" s="124">
        <v>328</v>
      </c>
      <c r="Z111" s="124">
        <v>347</v>
      </c>
      <c r="AB111" s="121" t="str">
        <f>TEXT(Z111,"###,###")</f>
        <v>347</v>
      </c>
      <c r="AD111" s="142">
        <f>Z111/($Z$4)*100</f>
        <v>31.176999101527404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535</v>
      </c>
      <c r="Y112" s="124">
        <v>860</v>
      </c>
      <c r="Z112" s="124">
        <v>1114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37.409999999999997</v>
      </c>
      <c r="U118" s="143">
        <v>35.32</v>
      </c>
      <c r="V118" s="143">
        <v>40.75</v>
      </c>
      <c r="W118" s="143">
        <v>39.14</v>
      </c>
      <c r="X118" s="143">
        <v>39.409999999999997</v>
      </c>
      <c r="Y118" s="143">
        <v>40.26</v>
      </c>
      <c r="Z118" s="143">
        <v>40.4</v>
      </c>
      <c r="AB118" s="121" t="str">
        <f>TEXT(Z118,"##.0")</f>
        <v>40.4</v>
      </c>
    </row>
    <row r="120" spans="19:32" x14ac:dyDescent="0.25">
      <c r="S120" s="114" t="s">
        <v>106</v>
      </c>
      <c r="T120" s="124">
        <v>577</v>
      </c>
      <c r="U120" s="124">
        <v>587</v>
      </c>
      <c r="V120" s="124">
        <v>568</v>
      </c>
      <c r="W120" s="124">
        <v>469</v>
      </c>
      <c r="X120" s="124">
        <v>319</v>
      </c>
      <c r="Y120" s="124">
        <v>525</v>
      </c>
      <c r="Z120" s="124">
        <v>675</v>
      </c>
      <c r="AB120" s="121" t="str">
        <f>TEXT(Z120,"###,###")</f>
        <v>675</v>
      </c>
    </row>
    <row r="121" spans="19:32" x14ac:dyDescent="0.25">
      <c r="S121" s="114" t="s">
        <v>107</v>
      </c>
      <c r="T121" s="124">
        <v>13</v>
      </c>
      <c r="U121" s="124">
        <v>18</v>
      </c>
      <c r="V121" s="124">
        <v>9</v>
      </c>
      <c r="W121" s="124">
        <v>16</v>
      </c>
      <c r="X121" s="124">
        <v>20</v>
      </c>
      <c r="Y121" s="124">
        <v>14</v>
      </c>
      <c r="Z121" s="124">
        <v>25</v>
      </c>
      <c r="AB121" s="121" t="str">
        <f>TEXT(Z121,"###,###")</f>
        <v>25</v>
      </c>
    </row>
    <row r="122" spans="19:32" x14ac:dyDescent="0.25">
      <c r="S122" s="114" t="s">
        <v>108</v>
      </c>
      <c r="T122" s="124">
        <v>20</v>
      </c>
      <c r="U122" s="124">
        <v>34</v>
      </c>
      <c r="V122" s="124">
        <v>17</v>
      </c>
      <c r="W122" s="124">
        <v>27</v>
      </c>
      <c r="X122" s="124">
        <v>17</v>
      </c>
      <c r="Y122" s="124">
        <v>26</v>
      </c>
      <c r="Z122" s="124">
        <v>28</v>
      </c>
      <c r="AB122" s="121" t="str">
        <f>TEXT(Z122,"###,###")</f>
        <v>28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597</v>
      </c>
      <c r="U124" s="124">
        <v>621</v>
      </c>
      <c r="V124" s="124">
        <v>585</v>
      </c>
      <c r="W124" s="124">
        <v>496</v>
      </c>
      <c r="X124" s="124">
        <v>336</v>
      </c>
      <c r="Y124" s="124">
        <v>551</v>
      </c>
      <c r="Z124" s="124">
        <v>703</v>
      </c>
      <c r="AB124" s="121" t="str">
        <f>TEXT(Z124,"###,###")</f>
        <v>703</v>
      </c>
      <c r="AD124" s="138">
        <f>Z124/$Z$7*100</f>
        <v>95.386702849389422</v>
      </c>
    </row>
    <row r="125" spans="19:32" x14ac:dyDescent="0.25">
      <c r="S125" s="114" t="s">
        <v>110</v>
      </c>
      <c r="T125" s="124">
        <v>33</v>
      </c>
      <c r="U125" s="124">
        <v>52</v>
      </c>
      <c r="V125" s="124">
        <v>26</v>
      </c>
      <c r="W125" s="124">
        <v>43</v>
      </c>
      <c r="X125" s="124">
        <v>37</v>
      </c>
      <c r="Y125" s="124">
        <v>40</v>
      </c>
      <c r="Z125" s="124">
        <v>53</v>
      </c>
      <c r="AB125" s="121" t="str">
        <f>TEXT(Z125,"###,###")</f>
        <v>53</v>
      </c>
      <c r="AD125" s="138">
        <f>Z125/$Z$7*100</f>
        <v>7.1913161465400277</v>
      </c>
    </row>
    <row r="127" spans="19:32" x14ac:dyDescent="0.25">
      <c r="S127" s="114" t="s">
        <v>111</v>
      </c>
      <c r="T127" s="124">
        <v>328</v>
      </c>
      <c r="U127" s="124">
        <v>332</v>
      </c>
      <c r="V127" s="124">
        <v>304</v>
      </c>
      <c r="W127" s="124">
        <v>266</v>
      </c>
      <c r="X127" s="124">
        <v>204</v>
      </c>
      <c r="Y127" s="124">
        <v>291</v>
      </c>
      <c r="Z127" s="124">
        <v>385</v>
      </c>
      <c r="AB127" s="121" t="str">
        <f>TEXT(Z127,"###,###")</f>
        <v>385</v>
      </c>
      <c r="AD127" s="138">
        <f>Z127/$Z$7*100</f>
        <v>52.238805970149251</v>
      </c>
    </row>
    <row r="128" spans="19:32" x14ac:dyDescent="0.25">
      <c r="S128" s="114" t="s">
        <v>112</v>
      </c>
      <c r="T128" s="124">
        <v>288</v>
      </c>
      <c r="U128" s="124">
        <v>298</v>
      </c>
      <c r="V128" s="124">
        <v>287</v>
      </c>
      <c r="W128" s="124">
        <v>236</v>
      </c>
      <c r="X128" s="124">
        <v>152</v>
      </c>
      <c r="Y128" s="124">
        <v>274</v>
      </c>
      <c r="Z128" s="124">
        <v>349</v>
      </c>
      <c r="AB128" s="121" t="str">
        <f>TEXT(Z128,"###,###")</f>
        <v>349</v>
      </c>
      <c r="AD128" s="138">
        <f>Z128/$Z$7*100</f>
        <v>47.354138398914522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5" id="{7FCAE49B-2AF0-49A2-9482-A69EE372498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48" id="{FDFC401B-CA42-4D38-8979-F270B6FB62D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51" id="{C4BC4C64-BD1B-4052-A394-F18CBFB5CD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54" id="{B9F4078D-DF1A-4AEF-A7F7-93897A7A492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BDB8-B639-41FC-A6EE-43169935554A}">
  <sheetPr codeName="Sheet79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Wagait</v>
      </c>
      <c r="T1" s="112"/>
      <c r="U1" s="112"/>
      <c r="V1" s="112"/>
      <c r="W1" s="112"/>
      <c r="X1" s="112"/>
      <c r="Y1" s="113" t="str">
        <f>Y3</f>
        <v>13.15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130</v>
      </c>
      <c r="Y3" s="117" t="s">
        <v>158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13.15 Wagait,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296</v>
      </c>
      <c r="U4" s="120">
        <v>353</v>
      </c>
      <c r="V4" s="120">
        <v>319</v>
      </c>
      <c r="W4" s="120">
        <v>346</v>
      </c>
      <c r="X4" s="120">
        <v>339</v>
      </c>
      <c r="Y4" s="120">
        <v>385</v>
      </c>
      <c r="Z4" s="120">
        <v>407</v>
      </c>
      <c r="AB4" s="121" t="str">
        <f>TEXT(Z4,"###,###")</f>
        <v>407</v>
      </c>
      <c r="AD4" s="122">
        <f>Z4/Y4-1</f>
        <v>5.7142857142857162E-2</v>
      </c>
      <c r="AF4" s="122">
        <f t="shared" ref="AF4:AF9" si="0">Z4/T4-1</f>
        <v>0.375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157</v>
      </c>
      <c r="U5" s="120">
        <v>181</v>
      </c>
      <c r="V5" s="120">
        <v>165</v>
      </c>
      <c r="W5" s="120">
        <v>178</v>
      </c>
      <c r="X5" s="120">
        <v>161</v>
      </c>
      <c r="Y5" s="120">
        <v>183</v>
      </c>
      <c r="Z5" s="120">
        <v>211</v>
      </c>
      <c r="AB5" s="121" t="str">
        <f>TEXT(Z5,"###,###")</f>
        <v>211</v>
      </c>
      <c r="AD5" s="122">
        <f t="shared" ref="AD5:AD9" si="1">Z5/Y5-1</f>
        <v>0.15300546448087426</v>
      </c>
      <c r="AF5" s="122">
        <f t="shared" si="0"/>
        <v>0.34394904458598718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139</v>
      </c>
      <c r="U6" s="120">
        <v>173</v>
      </c>
      <c r="V6" s="120">
        <v>155</v>
      </c>
      <c r="W6" s="120">
        <v>168</v>
      </c>
      <c r="X6" s="120">
        <v>180</v>
      </c>
      <c r="Y6" s="120">
        <v>202</v>
      </c>
      <c r="Z6" s="120">
        <v>197</v>
      </c>
      <c r="AB6" s="121" t="str">
        <f>TEXT(Z6,"###,###")</f>
        <v>197</v>
      </c>
      <c r="AD6" s="122">
        <f t="shared" si="1"/>
        <v>-2.4752475247524774E-2</v>
      </c>
      <c r="AF6" s="122">
        <f t="shared" si="0"/>
        <v>0.41726618705035978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193</v>
      </c>
      <c r="U7" s="120">
        <v>224</v>
      </c>
      <c r="V7" s="120">
        <v>213</v>
      </c>
      <c r="W7" s="120">
        <v>229</v>
      </c>
      <c r="X7" s="120">
        <v>234</v>
      </c>
      <c r="Y7" s="120">
        <v>251</v>
      </c>
      <c r="Z7" s="120">
        <v>274</v>
      </c>
      <c r="AB7" s="121" t="str">
        <f>TEXT(Z7,"###,###")</f>
        <v>274</v>
      </c>
      <c r="AD7" s="122">
        <f t="shared" si="1"/>
        <v>9.1633466135458086E-2</v>
      </c>
      <c r="AF7" s="122">
        <f t="shared" si="0"/>
        <v>0.41968911917098439</v>
      </c>
    </row>
    <row r="8" spans="1:32" ht="17.25" customHeight="1" x14ac:dyDescent="0.25">
      <c r="A8" s="43" t="s">
        <v>13</v>
      </c>
      <c r="B8" s="44"/>
      <c r="C8" s="45"/>
      <c r="D8" s="46" t="str">
        <f>AB4</f>
        <v>407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274</v>
      </c>
      <c r="P8" s="47"/>
      <c r="S8" s="119" t="s">
        <v>88</v>
      </c>
      <c r="T8" s="120">
        <v>47918.02</v>
      </c>
      <c r="U8" s="120">
        <v>53978.87</v>
      </c>
      <c r="V8" s="120">
        <v>57005.42</v>
      </c>
      <c r="W8" s="120">
        <v>49077</v>
      </c>
      <c r="X8" s="120">
        <v>50818</v>
      </c>
      <c r="Y8" s="120">
        <v>54263.33</v>
      </c>
      <c r="Z8" s="120">
        <v>53200.9</v>
      </c>
      <c r="AB8" s="121" t="str">
        <f>TEXT(Z8,"$###,###")</f>
        <v>$53,201</v>
      </c>
      <c r="AD8" s="122">
        <f t="shared" si="1"/>
        <v>-1.9579152256229082E-2</v>
      </c>
      <c r="AF8" s="122">
        <f t="shared" si="0"/>
        <v>0.11024829490033206</v>
      </c>
    </row>
    <row r="9" spans="1:32" x14ac:dyDescent="0.25">
      <c r="A9" s="51" t="s">
        <v>15</v>
      </c>
      <c r="B9" s="52"/>
      <c r="C9" s="53"/>
      <c r="D9" s="54">
        <f>AD104</f>
        <v>61.91646191646192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51.094890510948908</v>
      </c>
      <c r="P9" s="55" t="s">
        <v>89</v>
      </c>
      <c r="S9" s="119" t="s">
        <v>7</v>
      </c>
      <c r="T9" s="120">
        <v>12164455</v>
      </c>
      <c r="U9" s="120">
        <v>14328491</v>
      </c>
      <c r="V9" s="120">
        <v>13100088</v>
      </c>
      <c r="W9" s="120">
        <v>14691113</v>
      </c>
      <c r="X9" s="120">
        <v>14412287</v>
      </c>
      <c r="Y9" s="120">
        <v>16576614</v>
      </c>
      <c r="Z9" s="120">
        <v>19435862</v>
      </c>
      <c r="AB9" s="121" t="str">
        <f>TEXT(Z9/1000000,"$#,###.0")&amp;" mil"</f>
        <v>$19.4 mil</v>
      </c>
      <c r="AD9" s="122">
        <f t="shared" si="1"/>
        <v>0.17248685407043918</v>
      </c>
      <c r="AF9" s="122">
        <f t="shared" si="0"/>
        <v>0.59775855145175028</v>
      </c>
    </row>
    <row r="10" spans="1:32" x14ac:dyDescent="0.25">
      <c r="A10" s="51" t="s">
        <v>18</v>
      </c>
      <c r="B10" s="52"/>
      <c r="C10" s="53"/>
      <c r="D10" s="54">
        <f>AD105</f>
        <v>26.044226044226043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48.9051094890511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95.620437956204384</v>
      </c>
      <c r="P11" s="55" t="s">
        <v>89</v>
      </c>
      <c r="S11" s="119" t="s">
        <v>30</v>
      </c>
      <c r="T11" s="124">
        <v>260</v>
      </c>
      <c r="U11" s="124">
        <v>320</v>
      </c>
      <c r="V11" s="124">
        <v>283</v>
      </c>
      <c r="W11" s="124">
        <v>308</v>
      </c>
      <c r="X11" s="124">
        <v>297</v>
      </c>
      <c r="Y11" s="124">
        <v>346</v>
      </c>
      <c r="Z11" s="124">
        <v>367</v>
      </c>
    </row>
    <row r="12" spans="1:32" ht="28.5" customHeight="1" x14ac:dyDescent="0.25">
      <c r="A12" s="51" t="s">
        <v>20</v>
      </c>
      <c r="B12" s="53"/>
      <c r="C12" s="53"/>
      <c r="D12" s="54">
        <f>AD108</f>
        <v>12.776412776412776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18.248175182481752</v>
      </c>
      <c r="P12" s="55" t="s">
        <v>89</v>
      </c>
      <c r="S12" s="119" t="s">
        <v>31</v>
      </c>
      <c r="T12" s="124">
        <v>36</v>
      </c>
      <c r="U12" s="124">
        <v>32</v>
      </c>
      <c r="V12" s="124">
        <v>36</v>
      </c>
      <c r="W12" s="124">
        <v>38</v>
      </c>
      <c r="X12" s="124">
        <v>46</v>
      </c>
      <c r="Y12" s="124">
        <v>39</v>
      </c>
      <c r="Z12" s="124">
        <v>42</v>
      </c>
    </row>
    <row r="13" spans="1:32" ht="15" customHeight="1" x14ac:dyDescent="0.25">
      <c r="A13" s="51" t="s">
        <v>21</v>
      </c>
      <c r="B13" s="53"/>
      <c r="C13" s="53"/>
      <c r="D13" s="54">
        <f>AD109</f>
        <v>16.216216216216218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47.9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20.638820638820636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36.609336609336609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5</v>
      </c>
      <c r="Z15" s="124">
        <v>5</v>
      </c>
      <c r="AB15" s="128">
        <f t="shared" ref="AB15:AB34" si="2">IF(Z15="np",0,Z15/$Z$34)</f>
        <v>1.2165450121654502E-2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6</v>
      </c>
      <c r="Z16" s="124">
        <v>3</v>
      </c>
      <c r="AB16" s="128">
        <f t="shared" si="2"/>
        <v>7.2992700729927005E-3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9</v>
      </c>
      <c r="Z17" s="124">
        <v>13</v>
      </c>
      <c r="AB17" s="128">
        <f t="shared" si="2"/>
        <v>3.1630170316301706E-2</v>
      </c>
    </row>
    <row r="18" spans="1:28" x14ac:dyDescent="0.25">
      <c r="A18" s="81" t="str">
        <f>$S$1&amp;" ("&amp;$T$2&amp;" to "&amp;$Z$2&amp;")"</f>
        <v>Wagait (2011-12 to 2017-18)</v>
      </c>
      <c r="B18" s="81"/>
      <c r="C18" s="81"/>
      <c r="D18" s="81"/>
      <c r="E18" s="81"/>
      <c r="F18" s="81"/>
      <c r="G18" s="81" t="str">
        <f>$S$1&amp;" ("&amp;$T$2&amp;" to "&amp;$Z$2&amp;")"</f>
        <v>Wagait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0</v>
      </c>
      <c r="Z18" s="124">
        <v>0</v>
      </c>
      <c r="AB18" s="128">
        <f t="shared" si="2"/>
        <v>0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34</v>
      </c>
      <c r="Z19" s="124">
        <v>34</v>
      </c>
      <c r="AB19" s="128">
        <f t="shared" si="2"/>
        <v>8.2725060827250604E-2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8</v>
      </c>
      <c r="Z20" s="124">
        <v>11</v>
      </c>
      <c r="AB20" s="128">
        <f t="shared" si="2"/>
        <v>2.6763990267639901E-2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27</v>
      </c>
      <c r="Z21" s="124">
        <v>20</v>
      </c>
      <c r="AB21" s="128">
        <f t="shared" si="2"/>
        <v>4.8661800486618008E-2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14</v>
      </c>
      <c r="Z22" s="124">
        <v>8</v>
      </c>
      <c r="AB22" s="128">
        <f t="shared" si="2"/>
        <v>1.9464720194647202E-2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24</v>
      </c>
      <c r="Z23" s="124">
        <v>27</v>
      </c>
      <c r="AB23" s="128">
        <f t="shared" si="2"/>
        <v>6.569343065693431E-2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4</v>
      </c>
      <c r="Z24" s="124">
        <v>5</v>
      </c>
      <c r="AB24" s="128">
        <f t="shared" si="2"/>
        <v>1.2165450121654502E-2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8</v>
      </c>
      <c r="Z25" s="124">
        <v>9</v>
      </c>
      <c r="AB25" s="128">
        <f t="shared" si="2"/>
        <v>2.1897810218978103E-2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8</v>
      </c>
      <c r="Z26" s="124">
        <v>6</v>
      </c>
      <c r="AB26" s="128">
        <f t="shared" si="2"/>
        <v>1.4598540145985401E-2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22</v>
      </c>
      <c r="Z27" s="124">
        <v>25</v>
      </c>
      <c r="AB27" s="128">
        <f t="shared" si="2"/>
        <v>6.0827250608272508E-2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35</v>
      </c>
      <c r="Z28" s="124">
        <v>44</v>
      </c>
      <c r="AB28" s="128">
        <f t="shared" si="2"/>
        <v>0.1070559610705596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44</v>
      </c>
      <c r="Z29" s="124">
        <v>59</v>
      </c>
      <c r="AB29" s="128">
        <f t="shared" si="2"/>
        <v>0.14355231143552311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35</v>
      </c>
      <c r="Z30" s="124">
        <v>32</v>
      </c>
      <c r="AB30" s="128">
        <f t="shared" si="2"/>
        <v>7.785888077858881E-2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23</v>
      </c>
      <c r="Z31" s="124">
        <v>21</v>
      </c>
      <c r="AB31" s="128">
        <f t="shared" si="2"/>
        <v>5.1094890510948905E-2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19</v>
      </c>
      <c r="Z32" s="124">
        <v>23</v>
      </c>
      <c r="AB32" s="128">
        <f t="shared" si="2"/>
        <v>5.5961070559610707E-2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30</v>
      </c>
      <c r="Z33" s="124">
        <v>30</v>
      </c>
      <c r="AB33" s="128">
        <f t="shared" si="2"/>
        <v>7.2992700729927001E-2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385</v>
      </c>
      <c r="Z34" s="131">
        <v>411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0</v>
      </c>
      <c r="Y45" s="124">
        <v>0</v>
      </c>
      <c r="Z45" s="124">
        <v>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7</v>
      </c>
      <c r="Y46" s="124">
        <v>10</v>
      </c>
      <c r="Z46" s="124">
        <v>8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10</v>
      </c>
      <c r="Y47" s="124">
        <v>5</v>
      </c>
      <c r="Z47" s="124">
        <v>7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9</v>
      </c>
      <c r="Y48" s="124">
        <v>9</v>
      </c>
      <c r="Z48" s="124">
        <v>10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Wagait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18</v>
      </c>
      <c r="Y49" s="124">
        <v>18</v>
      </c>
      <c r="Z49" s="124">
        <v>13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16</v>
      </c>
      <c r="Y50" s="124">
        <v>12</v>
      </c>
      <c r="Z50" s="124">
        <v>18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23</v>
      </c>
      <c r="Y51" s="124">
        <v>27</v>
      </c>
      <c r="Z51" s="124">
        <v>26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20</v>
      </c>
      <c r="Y52" s="124">
        <v>25</v>
      </c>
      <c r="Z52" s="124">
        <v>23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14</v>
      </c>
      <c r="Y53" s="124">
        <v>23</v>
      </c>
      <c r="Z53" s="124">
        <v>34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25</v>
      </c>
      <c r="Y54" s="124">
        <v>28</v>
      </c>
      <c r="Z54" s="124">
        <v>28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11</v>
      </c>
      <c r="Y55" s="124">
        <v>17</v>
      </c>
      <c r="Z55" s="124">
        <v>29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7</v>
      </c>
      <c r="Y56" s="124">
        <v>7</v>
      </c>
      <c r="Z56" s="124">
        <v>6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0</v>
      </c>
      <c r="Y57" s="124">
        <v>4</v>
      </c>
      <c r="Z57" s="124">
        <v>0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163</v>
      </c>
      <c r="Y61" s="124">
        <v>183</v>
      </c>
      <c r="Z61" s="124">
        <v>212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Wagait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5</v>
      </c>
      <c r="Y64" s="124">
        <v>13</v>
      </c>
      <c r="Z64" s="124">
        <v>0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9</v>
      </c>
      <c r="Y65" s="124">
        <v>12</v>
      </c>
      <c r="Z65" s="124">
        <v>11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6</v>
      </c>
      <c r="Y66" s="124">
        <v>9</v>
      </c>
      <c r="Z66" s="124">
        <v>11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5</v>
      </c>
      <c r="Y67" s="124">
        <v>10</v>
      </c>
      <c r="Z67" s="124">
        <v>5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15</v>
      </c>
      <c r="Y68" s="124">
        <v>10</v>
      </c>
      <c r="Z68" s="124">
        <v>15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14</v>
      </c>
      <c r="Y69" s="124">
        <v>19</v>
      </c>
      <c r="Z69" s="124">
        <v>17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28</v>
      </c>
      <c r="Y70" s="124">
        <v>29</v>
      </c>
      <c r="Z70" s="124">
        <v>31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27</v>
      </c>
      <c r="Y71" s="124">
        <v>28</v>
      </c>
      <c r="Z71" s="124">
        <v>31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28</v>
      </c>
      <c r="Y72" s="124">
        <v>19</v>
      </c>
      <c r="Z72" s="124">
        <v>16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25</v>
      </c>
      <c r="Y73" s="124">
        <v>38</v>
      </c>
      <c r="Z73" s="124">
        <v>32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17</v>
      </c>
      <c r="Y74" s="124">
        <v>7</v>
      </c>
      <c r="Z74" s="124">
        <v>13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9</v>
      </c>
      <c r="Y75" s="124">
        <v>10</v>
      </c>
      <c r="Z75" s="124">
        <v>12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177</v>
      </c>
      <c r="Y80" s="124">
        <v>202</v>
      </c>
      <c r="Z80" s="124">
        <v>198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Wagait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14</v>
      </c>
      <c r="Y83" s="124">
        <v>14</v>
      </c>
      <c r="Z83" s="124">
        <v>16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7</v>
      </c>
      <c r="Y84" s="124">
        <v>5</v>
      </c>
      <c r="Z84" s="124">
        <v>10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407</v>
      </c>
      <c r="D85" s="95">
        <f t="shared" ref="D85:D90" si="4">AD4</f>
        <v>5.7142857142857162E-2</v>
      </c>
      <c r="E85" s="96">
        <f t="shared" ref="E85:E90" si="5">AD4</f>
        <v>5.7142857142857162E-2</v>
      </c>
      <c r="F85" s="95">
        <f t="shared" ref="F85:F90" si="6">AF4</f>
        <v>0.375</v>
      </c>
      <c r="G85" s="96">
        <f t="shared" ref="G85:G90" si="7">AF4</f>
        <v>0.375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22</v>
      </c>
      <c r="Y85" s="124">
        <v>26</v>
      </c>
      <c r="Z85" s="124">
        <v>34</v>
      </c>
    </row>
    <row r="86" spans="1:32" ht="15" customHeight="1" x14ac:dyDescent="0.25">
      <c r="A86" s="97" t="s">
        <v>4</v>
      </c>
      <c r="B86" s="94"/>
      <c r="C86" s="108" t="str">
        <f t="shared" si="3"/>
        <v>211</v>
      </c>
      <c r="D86" s="95">
        <f t="shared" si="4"/>
        <v>0.15300546448087426</v>
      </c>
      <c r="E86" s="96">
        <f t="shared" si="5"/>
        <v>0.15300546448087426</v>
      </c>
      <c r="F86" s="95">
        <f t="shared" si="6"/>
        <v>0.34394904458598718</v>
      </c>
      <c r="G86" s="96">
        <f t="shared" si="7"/>
        <v>0.34394904458598718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7</v>
      </c>
      <c r="Y86" s="124">
        <v>5</v>
      </c>
      <c r="Z86" s="124">
        <v>2</v>
      </c>
    </row>
    <row r="87" spans="1:32" ht="15" customHeight="1" x14ac:dyDescent="0.25">
      <c r="A87" s="97" t="s">
        <v>5</v>
      </c>
      <c r="B87" s="94"/>
      <c r="C87" s="108" t="str">
        <f t="shared" si="3"/>
        <v>197</v>
      </c>
      <c r="D87" s="95">
        <f t="shared" si="4"/>
        <v>-2.4752475247524774E-2</v>
      </c>
      <c r="E87" s="96">
        <f t="shared" si="5"/>
        <v>-2.4752475247524774E-2</v>
      </c>
      <c r="F87" s="95">
        <f t="shared" si="6"/>
        <v>0.41726618705035978</v>
      </c>
      <c r="G87" s="96">
        <f t="shared" si="7"/>
        <v>0.41726618705035978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5</v>
      </c>
      <c r="Y87" s="124">
        <v>11</v>
      </c>
      <c r="Z87" s="124">
        <v>9</v>
      </c>
    </row>
    <row r="88" spans="1:32" ht="15" customHeight="1" x14ac:dyDescent="0.25">
      <c r="A88" s="94" t="s">
        <v>6</v>
      </c>
      <c r="B88" s="94"/>
      <c r="C88" s="108" t="str">
        <f t="shared" si="3"/>
        <v>274</v>
      </c>
      <c r="D88" s="95">
        <f t="shared" si="4"/>
        <v>9.1633466135458086E-2</v>
      </c>
      <c r="E88" s="96">
        <f t="shared" si="5"/>
        <v>9.1633466135458086E-2</v>
      </c>
      <c r="F88" s="95">
        <f t="shared" si="6"/>
        <v>0.41968911917098439</v>
      </c>
      <c r="G88" s="96">
        <f t="shared" si="7"/>
        <v>0.41968911917098439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8</v>
      </c>
      <c r="Y88" s="124">
        <v>0</v>
      </c>
      <c r="Z88" s="124">
        <v>5</v>
      </c>
    </row>
    <row r="89" spans="1:32" ht="15" customHeight="1" x14ac:dyDescent="0.25">
      <c r="A89" s="94" t="s">
        <v>104</v>
      </c>
      <c r="B89" s="94"/>
      <c r="C89" s="145" t="str">
        <f t="shared" si="3"/>
        <v>$53,201</v>
      </c>
      <c r="D89" s="95">
        <f t="shared" si="4"/>
        <v>-1.9579152256229082E-2</v>
      </c>
      <c r="E89" s="96">
        <f t="shared" si="5"/>
        <v>-1.9579152256229082E-2</v>
      </c>
      <c r="F89" s="95">
        <f t="shared" si="6"/>
        <v>0.11024829490033206</v>
      </c>
      <c r="G89" s="96">
        <f t="shared" si="7"/>
        <v>0.11024829490033206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13</v>
      </c>
      <c r="Y89" s="124">
        <v>13</v>
      </c>
      <c r="Z89" s="124">
        <v>14</v>
      </c>
    </row>
    <row r="90" spans="1:32" ht="15" customHeight="1" x14ac:dyDescent="0.25">
      <c r="A90" s="94" t="s">
        <v>7</v>
      </c>
      <c r="B90" s="94"/>
      <c r="C90" s="108" t="str">
        <f t="shared" si="3"/>
        <v>$19.4 mil</v>
      </c>
      <c r="D90" s="95">
        <f t="shared" si="4"/>
        <v>0.17248685407043918</v>
      </c>
      <c r="E90" s="96">
        <f t="shared" si="5"/>
        <v>0.17248685407043918</v>
      </c>
      <c r="F90" s="95">
        <f t="shared" si="6"/>
        <v>0.59775855145175028</v>
      </c>
      <c r="G90" s="96">
        <f t="shared" si="7"/>
        <v>0.59775855145175028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18</v>
      </c>
      <c r="Y90" s="124">
        <v>15</v>
      </c>
      <c r="Z90" s="124">
        <v>16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112</v>
      </c>
      <c r="Y91" s="124">
        <v>121</v>
      </c>
      <c r="Z91" s="124">
        <v>140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18</v>
      </c>
      <c r="Y93" s="124">
        <v>16</v>
      </c>
      <c r="Z93" s="124">
        <v>17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26</v>
      </c>
      <c r="Y94" s="124">
        <v>28</v>
      </c>
      <c r="Z94" s="124">
        <v>32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10</v>
      </c>
      <c r="Y95" s="124">
        <v>4</v>
      </c>
      <c r="Z95" s="124">
        <v>7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8</v>
      </c>
      <c r="Y96" s="124">
        <v>16</v>
      </c>
      <c r="Z96" s="124">
        <v>18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23</v>
      </c>
      <c r="Y97" s="124">
        <v>24</v>
      </c>
      <c r="Z97" s="124">
        <v>30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8</v>
      </c>
      <c r="Y98" s="124">
        <v>13</v>
      </c>
      <c r="Z98" s="124">
        <v>13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0</v>
      </c>
      <c r="Y99" s="124">
        <v>3</v>
      </c>
      <c r="Z99" s="124">
        <v>0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5</v>
      </c>
      <c r="Y100" s="124">
        <v>6</v>
      </c>
      <c r="Z100" s="124">
        <v>9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114</v>
      </c>
      <c r="Y101" s="124">
        <v>130</v>
      </c>
      <c r="Z101" s="124">
        <v>136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202</v>
      </c>
      <c r="Y104" s="124">
        <v>253</v>
      </c>
      <c r="Z104" s="124">
        <v>252</v>
      </c>
      <c r="AB104" s="121" t="str">
        <f>TEXT(Z104,"###,###")</f>
        <v>252</v>
      </c>
      <c r="AD104" s="142">
        <f>Z104/($Z$4)*100</f>
        <v>61.91646191646192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107</v>
      </c>
      <c r="Y105" s="124">
        <v>96</v>
      </c>
      <c r="Z105" s="124">
        <v>106</v>
      </c>
      <c r="AB105" s="121" t="str">
        <f>TEXT(Z105,"###,###")</f>
        <v>106</v>
      </c>
      <c r="AD105" s="142">
        <f>Z105/($Z$4)*100</f>
        <v>26.044226044226043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309</v>
      </c>
      <c r="Y106" s="131">
        <v>349</v>
      </c>
      <c r="Z106" s="131">
        <v>358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45</v>
      </c>
      <c r="Y108" s="124">
        <v>55</v>
      </c>
      <c r="Z108" s="124">
        <v>52</v>
      </c>
      <c r="AB108" s="121" t="str">
        <f>TEXT(Z108,"###,###")</f>
        <v>52</v>
      </c>
      <c r="AD108" s="142">
        <f>Z108/($Z$4)*100</f>
        <v>12.776412776412776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52</v>
      </c>
      <c r="Y109" s="124">
        <v>68</v>
      </c>
      <c r="Z109" s="124">
        <v>66</v>
      </c>
      <c r="AB109" s="121" t="str">
        <f>TEXT(Z109,"###,###")</f>
        <v>66</v>
      </c>
      <c r="AD109" s="142">
        <f>Z109/($Z$4)*100</f>
        <v>16.216216216216218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72</v>
      </c>
      <c r="Y110" s="124">
        <v>80</v>
      </c>
      <c r="Z110" s="124">
        <v>84</v>
      </c>
      <c r="AB110" s="121" t="str">
        <f>TEXT(Z110,"###,###")</f>
        <v>84</v>
      </c>
      <c r="AD110" s="142">
        <f>Z110/($Z$4)*100</f>
        <v>20.638820638820636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132</v>
      </c>
      <c r="Y111" s="124">
        <v>146</v>
      </c>
      <c r="Z111" s="124">
        <v>149</v>
      </c>
      <c r="AB111" s="121" t="str">
        <f>TEXT(Z111,"###,###")</f>
        <v>149</v>
      </c>
      <c r="AD111" s="142">
        <f>Z111/($Z$4)*100</f>
        <v>36.609336609336609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339</v>
      </c>
      <c r="Y112" s="124">
        <v>385</v>
      </c>
      <c r="Z112" s="124">
        <v>407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48.8</v>
      </c>
      <c r="U118" s="143">
        <v>43.22</v>
      </c>
      <c r="V118" s="143">
        <v>44.42</v>
      </c>
      <c r="W118" s="143">
        <v>45.57</v>
      </c>
      <c r="X118" s="143">
        <v>44.12</v>
      </c>
      <c r="Y118" s="143">
        <v>46.01</v>
      </c>
      <c r="Z118" s="143">
        <v>47.86</v>
      </c>
      <c r="AB118" s="121" t="str">
        <f>TEXT(Z118,"##.0")</f>
        <v>47.9</v>
      </c>
    </row>
    <row r="120" spans="19:32" x14ac:dyDescent="0.25">
      <c r="S120" s="114" t="s">
        <v>106</v>
      </c>
      <c r="T120" s="124">
        <v>161</v>
      </c>
      <c r="U120" s="124">
        <v>192</v>
      </c>
      <c r="V120" s="124">
        <v>177</v>
      </c>
      <c r="W120" s="124">
        <v>189</v>
      </c>
      <c r="X120" s="124">
        <v>182</v>
      </c>
      <c r="Y120" s="124">
        <v>212</v>
      </c>
      <c r="Z120" s="124">
        <v>231</v>
      </c>
      <c r="AB120" s="121" t="str">
        <f>TEXT(Z120,"###,###")</f>
        <v>231</v>
      </c>
    </row>
    <row r="121" spans="19:32" x14ac:dyDescent="0.25">
      <c r="S121" s="114" t="s">
        <v>107</v>
      </c>
      <c r="T121" s="124">
        <v>18</v>
      </c>
      <c r="U121" s="124">
        <v>17</v>
      </c>
      <c r="V121" s="124">
        <v>20</v>
      </c>
      <c r="W121" s="124">
        <v>24</v>
      </c>
      <c r="X121" s="124">
        <v>24</v>
      </c>
      <c r="Y121" s="124">
        <v>18</v>
      </c>
      <c r="Z121" s="124">
        <v>19</v>
      </c>
      <c r="AB121" s="121" t="str">
        <f>TEXT(Z121,"###,###")</f>
        <v>19</v>
      </c>
    </row>
    <row r="122" spans="19:32" x14ac:dyDescent="0.25">
      <c r="S122" s="114" t="s">
        <v>108</v>
      </c>
      <c r="T122" s="124">
        <v>17</v>
      </c>
      <c r="U122" s="124">
        <v>16</v>
      </c>
      <c r="V122" s="124">
        <v>13</v>
      </c>
      <c r="W122" s="124">
        <v>12</v>
      </c>
      <c r="X122" s="124">
        <v>20</v>
      </c>
      <c r="Y122" s="124">
        <v>21</v>
      </c>
      <c r="Z122" s="124">
        <v>31</v>
      </c>
      <c r="AB122" s="121" t="str">
        <f>TEXT(Z122,"###,###")</f>
        <v>31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178</v>
      </c>
      <c r="U124" s="124">
        <v>208</v>
      </c>
      <c r="V124" s="124">
        <v>190</v>
      </c>
      <c r="W124" s="124">
        <v>201</v>
      </c>
      <c r="X124" s="124">
        <v>202</v>
      </c>
      <c r="Y124" s="124">
        <v>233</v>
      </c>
      <c r="Z124" s="124">
        <v>262</v>
      </c>
      <c r="AB124" s="121" t="str">
        <f>TEXT(Z124,"###,###")</f>
        <v>262</v>
      </c>
      <c r="AD124" s="138">
        <f>Z124/$Z$7*100</f>
        <v>95.620437956204384</v>
      </c>
    </row>
    <row r="125" spans="19:32" x14ac:dyDescent="0.25">
      <c r="S125" s="114" t="s">
        <v>110</v>
      </c>
      <c r="T125" s="124">
        <v>35</v>
      </c>
      <c r="U125" s="124">
        <v>33</v>
      </c>
      <c r="V125" s="124">
        <v>33</v>
      </c>
      <c r="W125" s="124">
        <v>36</v>
      </c>
      <c r="X125" s="124">
        <v>44</v>
      </c>
      <c r="Y125" s="124">
        <v>39</v>
      </c>
      <c r="Z125" s="124">
        <v>50</v>
      </c>
      <c r="AB125" s="121" t="str">
        <f>TEXT(Z125,"###,###")</f>
        <v>50</v>
      </c>
      <c r="AD125" s="138">
        <f>Z125/$Z$7*100</f>
        <v>18.248175182481752</v>
      </c>
    </row>
    <row r="127" spans="19:32" x14ac:dyDescent="0.25">
      <c r="S127" s="114" t="s">
        <v>111</v>
      </c>
      <c r="T127" s="124">
        <v>97</v>
      </c>
      <c r="U127" s="124">
        <v>119</v>
      </c>
      <c r="V127" s="124">
        <v>103</v>
      </c>
      <c r="W127" s="124">
        <v>114</v>
      </c>
      <c r="X127" s="124">
        <v>116</v>
      </c>
      <c r="Y127" s="124">
        <v>121</v>
      </c>
      <c r="Z127" s="124">
        <v>140</v>
      </c>
      <c r="AB127" s="121" t="str">
        <f>TEXT(Z127,"###,###")</f>
        <v>140</v>
      </c>
      <c r="AD127" s="138">
        <f>Z127/$Z$7*100</f>
        <v>51.094890510948908</v>
      </c>
    </row>
    <row r="128" spans="19:32" x14ac:dyDescent="0.25">
      <c r="S128" s="114" t="s">
        <v>112</v>
      </c>
      <c r="T128" s="124">
        <v>92</v>
      </c>
      <c r="U128" s="124">
        <v>105</v>
      </c>
      <c r="V128" s="124">
        <v>104</v>
      </c>
      <c r="W128" s="124">
        <v>113</v>
      </c>
      <c r="X128" s="124">
        <v>116</v>
      </c>
      <c r="Y128" s="124">
        <v>130</v>
      </c>
      <c r="Z128" s="124">
        <v>134</v>
      </c>
      <c r="AB128" s="121" t="str">
        <f>TEXT(Z128,"###,###")</f>
        <v>134</v>
      </c>
      <c r="AD128" s="138">
        <f>Z128/$Z$7*100</f>
        <v>48.9051094890511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B3FE3E33-E130-4D40-B765-A3359D6430D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38" id="{9834E753-CFA0-447D-9A97-FAE07E984FD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41" id="{AE53CCC9-C8E9-4A35-9FC5-C179A0A4FE2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4" id="{5751379A-8CBE-4800-965C-60D1678DB60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323C-0F29-4FD7-81DA-EDD85E5C305F}">
  <sheetPr codeName="Sheet80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West Arnhem</v>
      </c>
      <c r="T1" s="112"/>
      <c r="U1" s="112"/>
      <c r="V1" s="112"/>
      <c r="W1" s="112"/>
      <c r="X1" s="112"/>
      <c r="Y1" s="113" t="str">
        <f>Y3</f>
        <v>13.16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131</v>
      </c>
      <c r="Y3" s="117" t="s">
        <v>159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13.16 West Arnhem,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917</v>
      </c>
      <c r="U4" s="120">
        <v>976</v>
      </c>
      <c r="V4" s="120">
        <v>911</v>
      </c>
      <c r="W4" s="120">
        <v>936</v>
      </c>
      <c r="X4" s="120">
        <v>978</v>
      </c>
      <c r="Y4" s="120">
        <v>987</v>
      </c>
      <c r="Z4" s="120">
        <v>1906</v>
      </c>
      <c r="AB4" s="121" t="str">
        <f>TEXT(Z4,"###,###")</f>
        <v>1,906</v>
      </c>
      <c r="AD4" s="122">
        <f>Z4/Y4-1</f>
        <v>0.93110435663627156</v>
      </c>
      <c r="AF4" s="122">
        <f t="shared" ref="AF4:AF9" si="0">Z4/T4-1</f>
        <v>1.0785169029443837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459</v>
      </c>
      <c r="U5" s="120">
        <v>532</v>
      </c>
      <c r="V5" s="120">
        <v>511</v>
      </c>
      <c r="W5" s="120">
        <v>522</v>
      </c>
      <c r="X5" s="120">
        <v>531</v>
      </c>
      <c r="Y5" s="120">
        <v>532</v>
      </c>
      <c r="Z5" s="120">
        <v>1042</v>
      </c>
      <c r="AB5" s="121" t="str">
        <f>TEXT(Z5,"###,###")</f>
        <v>1,042</v>
      </c>
      <c r="AD5" s="122">
        <f t="shared" ref="AD5:AD9" si="1">Z5/Y5-1</f>
        <v>0.95864661654135341</v>
      </c>
      <c r="AF5" s="122">
        <f t="shared" si="0"/>
        <v>1.2701525054466232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461</v>
      </c>
      <c r="U6" s="120">
        <v>452</v>
      </c>
      <c r="V6" s="120">
        <v>406</v>
      </c>
      <c r="W6" s="120">
        <v>416</v>
      </c>
      <c r="X6" s="120">
        <v>449</v>
      </c>
      <c r="Y6" s="120">
        <v>455</v>
      </c>
      <c r="Z6" s="120">
        <v>862</v>
      </c>
      <c r="AB6" s="121" t="str">
        <f>TEXT(Z6,"###,###")</f>
        <v>862</v>
      </c>
      <c r="AD6" s="122">
        <f t="shared" si="1"/>
        <v>0.89450549450549444</v>
      </c>
      <c r="AF6" s="122">
        <f t="shared" si="0"/>
        <v>0.86984815618221267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618</v>
      </c>
      <c r="U7" s="120">
        <v>646</v>
      </c>
      <c r="V7" s="120">
        <v>652</v>
      </c>
      <c r="W7" s="120">
        <v>667</v>
      </c>
      <c r="X7" s="120">
        <v>697</v>
      </c>
      <c r="Y7" s="120">
        <v>690</v>
      </c>
      <c r="Z7" s="120">
        <v>1348</v>
      </c>
      <c r="AB7" s="121" t="str">
        <f>TEXT(Z7,"###,###")</f>
        <v>1,348</v>
      </c>
      <c r="AD7" s="122">
        <f t="shared" si="1"/>
        <v>0.95362318840579707</v>
      </c>
      <c r="AF7" s="122">
        <f t="shared" si="0"/>
        <v>1.1812297734627832</v>
      </c>
    </row>
    <row r="8" spans="1:32" ht="17.25" customHeight="1" x14ac:dyDescent="0.25">
      <c r="A8" s="43" t="s">
        <v>13</v>
      </c>
      <c r="B8" s="44"/>
      <c r="C8" s="45"/>
      <c r="D8" s="46" t="str">
        <f>AB4</f>
        <v>1,906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1,348</v>
      </c>
      <c r="P8" s="47"/>
      <c r="S8" s="119" t="s">
        <v>88</v>
      </c>
      <c r="T8" s="120">
        <v>45473.14</v>
      </c>
      <c r="U8" s="120">
        <v>42981.43</v>
      </c>
      <c r="V8" s="120">
        <v>47749.5</v>
      </c>
      <c r="W8" s="120">
        <v>42846.02</v>
      </c>
      <c r="X8" s="120">
        <v>49079</v>
      </c>
      <c r="Y8" s="120">
        <v>54277.04</v>
      </c>
      <c r="Z8" s="120">
        <v>39694.080000000002</v>
      </c>
      <c r="AB8" s="121" t="str">
        <f>TEXT(Z8,"$###,###")</f>
        <v>$39,694</v>
      </c>
      <c r="AD8" s="122">
        <f t="shared" si="1"/>
        <v>-0.2686764053456121</v>
      </c>
      <c r="AF8" s="122">
        <f t="shared" si="0"/>
        <v>-0.12708733111458759</v>
      </c>
    </row>
    <row r="9" spans="1:32" x14ac:dyDescent="0.25">
      <c r="A9" s="51" t="s">
        <v>15</v>
      </c>
      <c r="B9" s="52"/>
      <c r="C9" s="53"/>
      <c r="D9" s="54">
        <f>AD104</f>
        <v>57.502623294858346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55.563798219584569</v>
      </c>
      <c r="P9" s="55" t="s">
        <v>89</v>
      </c>
      <c r="S9" s="119" t="s">
        <v>7</v>
      </c>
      <c r="T9" s="120">
        <v>37908469</v>
      </c>
      <c r="U9" s="120">
        <v>40780434</v>
      </c>
      <c r="V9" s="120">
        <v>41750253</v>
      </c>
      <c r="W9" s="120">
        <v>41734305</v>
      </c>
      <c r="X9" s="120">
        <v>45927675</v>
      </c>
      <c r="Y9" s="120">
        <v>46889612</v>
      </c>
      <c r="Z9" s="120">
        <v>69374542</v>
      </c>
      <c r="AB9" s="121" t="str">
        <f>TEXT(Z9/1000000,"$#,###.0")&amp;" mil"</f>
        <v>$69.4 mil</v>
      </c>
      <c r="AD9" s="122">
        <f t="shared" si="1"/>
        <v>0.47952902659975094</v>
      </c>
      <c r="AF9" s="122">
        <f t="shared" si="0"/>
        <v>0.83005391222737068</v>
      </c>
    </row>
    <row r="10" spans="1:32" x14ac:dyDescent="0.25">
      <c r="A10" s="51" t="s">
        <v>18</v>
      </c>
      <c r="B10" s="52"/>
      <c r="C10" s="53"/>
      <c r="D10" s="54">
        <f>AD105</f>
        <v>34.732423924449108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44.584569732937688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99.703264094955486</v>
      </c>
      <c r="P11" s="55" t="s">
        <v>89</v>
      </c>
      <c r="S11" s="119" t="s">
        <v>30</v>
      </c>
      <c r="T11" s="124">
        <v>883</v>
      </c>
      <c r="U11" s="124">
        <v>946</v>
      </c>
      <c r="V11" s="124">
        <v>888</v>
      </c>
      <c r="W11" s="124">
        <v>908</v>
      </c>
      <c r="X11" s="124">
        <v>952</v>
      </c>
      <c r="Y11" s="124">
        <v>960</v>
      </c>
      <c r="Z11" s="124">
        <v>1866</v>
      </c>
    </row>
    <row r="12" spans="1:32" ht="28.5" customHeight="1" x14ac:dyDescent="0.25">
      <c r="A12" s="51" t="s">
        <v>20</v>
      </c>
      <c r="B12" s="53"/>
      <c r="C12" s="53"/>
      <c r="D12" s="54">
        <f>AD108</f>
        <v>5.3515215110178387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3.2640949554896146</v>
      </c>
      <c r="P12" s="55" t="s">
        <v>89</v>
      </c>
      <c r="S12" s="119" t="s">
        <v>31</v>
      </c>
      <c r="T12" s="124">
        <v>39</v>
      </c>
      <c r="U12" s="124">
        <v>35</v>
      </c>
      <c r="V12" s="124">
        <v>24</v>
      </c>
      <c r="W12" s="124">
        <v>31</v>
      </c>
      <c r="X12" s="124">
        <v>26</v>
      </c>
      <c r="Y12" s="124">
        <v>27</v>
      </c>
      <c r="Z12" s="124">
        <v>37</v>
      </c>
    </row>
    <row r="13" spans="1:32" ht="15" customHeight="1" x14ac:dyDescent="0.25">
      <c r="A13" s="51" t="s">
        <v>21</v>
      </c>
      <c r="B13" s="53"/>
      <c r="C13" s="53"/>
      <c r="D13" s="54">
        <f>AD109</f>
        <v>10.807974816369361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38.5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36.201469045120675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39.454354669464848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27</v>
      </c>
      <c r="Z15" s="124">
        <v>50</v>
      </c>
      <c r="AB15" s="128">
        <f t="shared" ref="AB15:AB34" si="2">IF(Z15="np",0,Z15/$Z$34)</f>
        <v>2.6260504201680673E-2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136</v>
      </c>
      <c r="Z16" s="124">
        <v>163</v>
      </c>
      <c r="AB16" s="128">
        <f t="shared" si="2"/>
        <v>8.5609243697478993E-2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16</v>
      </c>
      <c r="Z17" s="124">
        <v>13</v>
      </c>
      <c r="AB17" s="128">
        <f t="shared" si="2"/>
        <v>6.8277310924369748E-3</v>
      </c>
    </row>
    <row r="18" spans="1:28" x14ac:dyDescent="0.25">
      <c r="A18" s="81" t="str">
        <f>$S$1&amp;" ("&amp;$T$2&amp;" to "&amp;$Z$2&amp;")"</f>
        <v>West Arnhem (2011-12 to 2017-18)</v>
      </c>
      <c r="B18" s="81"/>
      <c r="C18" s="81"/>
      <c r="D18" s="81"/>
      <c r="E18" s="81"/>
      <c r="F18" s="81"/>
      <c r="G18" s="81" t="str">
        <f>$S$1&amp;" ("&amp;$T$2&amp;" to "&amp;$Z$2&amp;")"</f>
        <v>West Arnhem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12</v>
      </c>
      <c r="Z18" s="124">
        <v>4</v>
      </c>
      <c r="AB18" s="128">
        <f t="shared" si="2"/>
        <v>2.1008403361344537E-3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35</v>
      </c>
      <c r="Z19" s="124">
        <v>72</v>
      </c>
      <c r="AB19" s="128">
        <f t="shared" si="2"/>
        <v>3.7815126050420166E-2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0</v>
      </c>
      <c r="Z20" s="124">
        <v>12</v>
      </c>
      <c r="AB20" s="128">
        <f t="shared" si="2"/>
        <v>6.3025210084033615E-3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54</v>
      </c>
      <c r="Z21" s="124">
        <v>156</v>
      </c>
      <c r="AB21" s="128">
        <f t="shared" si="2"/>
        <v>8.1932773109243698E-2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169</v>
      </c>
      <c r="Z22" s="124">
        <v>312</v>
      </c>
      <c r="AB22" s="128">
        <f t="shared" si="2"/>
        <v>0.1638655462184874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20</v>
      </c>
      <c r="Z23" s="124">
        <v>25</v>
      </c>
      <c r="AB23" s="128">
        <f t="shared" si="2"/>
        <v>1.3130252100840336E-2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4</v>
      </c>
      <c r="Z24" s="124">
        <v>17</v>
      </c>
      <c r="AB24" s="128">
        <f t="shared" si="2"/>
        <v>8.9285714285714281E-3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10</v>
      </c>
      <c r="Z25" s="124">
        <v>17</v>
      </c>
      <c r="AB25" s="128">
        <f t="shared" si="2"/>
        <v>8.9285714285714281E-3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5</v>
      </c>
      <c r="Z26" s="124">
        <v>10</v>
      </c>
      <c r="AB26" s="128">
        <f t="shared" si="2"/>
        <v>5.2521008403361349E-3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32</v>
      </c>
      <c r="Z27" s="124">
        <v>29</v>
      </c>
      <c r="AB27" s="128">
        <f t="shared" si="2"/>
        <v>1.523109243697479E-2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56</v>
      </c>
      <c r="Z28" s="124">
        <v>88</v>
      </c>
      <c r="AB28" s="128">
        <f t="shared" si="2"/>
        <v>4.6218487394957986E-2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118</v>
      </c>
      <c r="Z29" s="124">
        <v>247</v>
      </c>
      <c r="AB29" s="128">
        <f t="shared" si="2"/>
        <v>0.12972689075630253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63</v>
      </c>
      <c r="Z30" s="124">
        <v>158</v>
      </c>
      <c r="AB30" s="128">
        <f t="shared" si="2"/>
        <v>8.2983193277310921E-2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29</v>
      </c>
      <c r="Z31" s="124">
        <v>40</v>
      </c>
      <c r="AB31" s="128">
        <f t="shared" si="2"/>
        <v>2.100840336134454E-2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47</v>
      </c>
      <c r="Z32" s="124">
        <v>109</v>
      </c>
      <c r="AB32" s="128">
        <f t="shared" si="2"/>
        <v>5.7247899159663863E-2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93</v>
      </c>
      <c r="Z33" s="124">
        <v>226</v>
      </c>
      <c r="AB33" s="128">
        <f t="shared" si="2"/>
        <v>0.11869747899159663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987</v>
      </c>
      <c r="Z34" s="131">
        <v>1904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15</v>
      </c>
      <c r="Y45" s="124">
        <v>6</v>
      </c>
      <c r="Z45" s="124">
        <v>11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29</v>
      </c>
      <c r="Y46" s="124">
        <v>21</v>
      </c>
      <c r="Z46" s="124">
        <v>65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43</v>
      </c>
      <c r="Y47" s="124">
        <v>67</v>
      </c>
      <c r="Z47" s="124">
        <v>97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72</v>
      </c>
      <c r="Y48" s="124">
        <v>62</v>
      </c>
      <c r="Z48" s="124">
        <v>140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West Arnhem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79</v>
      </c>
      <c r="Y49" s="124">
        <v>65</v>
      </c>
      <c r="Z49" s="124">
        <v>145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54</v>
      </c>
      <c r="Y50" s="124">
        <v>63</v>
      </c>
      <c r="Z50" s="124">
        <v>115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79</v>
      </c>
      <c r="Y51" s="124">
        <v>65</v>
      </c>
      <c r="Z51" s="124">
        <v>117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48</v>
      </c>
      <c r="Y52" s="124">
        <v>45</v>
      </c>
      <c r="Z52" s="124">
        <v>102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54</v>
      </c>
      <c r="Y53" s="124">
        <v>61</v>
      </c>
      <c r="Z53" s="124">
        <v>77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18</v>
      </c>
      <c r="Y54" s="124">
        <v>37</v>
      </c>
      <c r="Z54" s="124">
        <v>87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25</v>
      </c>
      <c r="Y55" s="124">
        <v>32</v>
      </c>
      <c r="Z55" s="124">
        <v>54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6</v>
      </c>
      <c r="Y56" s="124">
        <v>0</v>
      </c>
      <c r="Z56" s="124">
        <v>27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2</v>
      </c>
      <c r="Y57" s="124">
        <v>3</v>
      </c>
      <c r="Z57" s="124">
        <v>2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532</v>
      </c>
      <c r="Y61" s="124">
        <v>532</v>
      </c>
      <c r="Z61" s="124">
        <v>1039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West Arnhem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6</v>
      </c>
      <c r="Y64" s="124">
        <v>3</v>
      </c>
      <c r="Z64" s="124">
        <v>9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22</v>
      </c>
      <c r="Y65" s="124">
        <v>16</v>
      </c>
      <c r="Z65" s="124">
        <v>44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49</v>
      </c>
      <c r="Y66" s="124">
        <v>44</v>
      </c>
      <c r="Z66" s="124">
        <v>73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75</v>
      </c>
      <c r="Y67" s="124">
        <v>73</v>
      </c>
      <c r="Z67" s="124">
        <v>145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80</v>
      </c>
      <c r="Y68" s="124">
        <v>80</v>
      </c>
      <c r="Z68" s="124">
        <v>150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48</v>
      </c>
      <c r="Y69" s="124">
        <v>54</v>
      </c>
      <c r="Z69" s="124">
        <v>105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57</v>
      </c>
      <c r="Y70" s="124">
        <v>60</v>
      </c>
      <c r="Z70" s="124">
        <v>89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49</v>
      </c>
      <c r="Y71" s="124">
        <v>42</v>
      </c>
      <c r="Z71" s="124">
        <v>83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17</v>
      </c>
      <c r="Y72" s="124">
        <v>28</v>
      </c>
      <c r="Z72" s="124">
        <v>59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19</v>
      </c>
      <c r="Y73" s="124">
        <v>24</v>
      </c>
      <c r="Z73" s="124">
        <v>50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15</v>
      </c>
      <c r="Y74" s="124">
        <v>16</v>
      </c>
      <c r="Z74" s="124">
        <v>36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0</v>
      </c>
      <c r="Y75" s="124">
        <v>8</v>
      </c>
      <c r="Z75" s="124">
        <v>18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3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449</v>
      </c>
      <c r="Y80" s="124">
        <v>455</v>
      </c>
      <c r="Z80" s="124">
        <v>863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West Arnhem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36</v>
      </c>
      <c r="Y83" s="124">
        <v>38</v>
      </c>
      <c r="Z83" s="124">
        <v>35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61</v>
      </c>
      <c r="Y84" s="124">
        <v>66</v>
      </c>
      <c r="Z84" s="124">
        <v>132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1,906</v>
      </c>
      <c r="D85" s="95">
        <f t="shared" ref="D85:D90" si="4">AD4</f>
        <v>0.93110435663627156</v>
      </c>
      <c r="E85" s="96">
        <f t="shared" ref="E85:E90" si="5">AD4</f>
        <v>0.93110435663627156</v>
      </c>
      <c r="F85" s="95">
        <f t="shared" ref="F85:F90" si="6">AF4</f>
        <v>1.0785169029443837</v>
      </c>
      <c r="G85" s="96">
        <f t="shared" ref="G85:G90" si="7">AF4</f>
        <v>1.0785169029443837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86</v>
      </c>
      <c r="Y85" s="124">
        <v>95</v>
      </c>
      <c r="Z85" s="124">
        <v>130</v>
      </c>
    </row>
    <row r="86" spans="1:32" ht="15" customHeight="1" x14ac:dyDescent="0.25">
      <c r="A86" s="97" t="s">
        <v>4</v>
      </c>
      <c r="B86" s="94"/>
      <c r="C86" s="108" t="str">
        <f t="shared" si="3"/>
        <v>1,042</v>
      </c>
      <c r="D86" s="95">
        <f t="shared" si="4"/>
        <v>0.95864661654135341</v>
      </c>
      <c r="E86" s="96">
        <f t="shared" si="5"/>
        <v>0.95864661654135341</v>
      </c>
      <c r="F86" s="95">
        <f t="shared" si="6"/>
        <v>1.2701525054466232</v>
      </c>
      <c r="G86" s="96">
        <f t="shared" si="7"/>
        <v>1.2701525054466232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51</v>
      </c>
      <c r="Y86" s="124">
        <v>47</v>
      </c>
      <c r="Z86" s="124">
        <v>103</v>
      </c>
    </row>
    <row r="87" spans="1:32" ht="15" customHeight="1" x14ac:dyDescent="0.25">
      <c r="A87" s="97" t="s">
        <v>5</v>
      </c>
      <c r="B87" s="94"/>
      <c r="C87" s="108" t="str">
        <f t="shared" si="3"/>
        <v>862</v>
      </c>
      <c r="D87" s="95">
        <f t="shared" si="4"/>
        <v>0.89450549450549444</v>
      </c>
      <c r="E87" s="96">
        <f t="shared" si="5"/>
        <v>0.89450549450549444</v>
      </c>
      <c r="F87" s="95">
        <f t="shared" si="6"/>
        <v>0.86984815618221267</v>
      </c>
      <c r="G87" s="96">
        <f t="shared" si="7"/>
        <v>0.86984815618221267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16</v>
      </c>
      <c r="Y87" s="124">
        <v>7</v>
      </c>
      <c r="Z87" s="124">
        <v>24</v>
      </c>
    </row>
    <row r="88" spans="1:32" ht="15" customHeight="1" x14ac:dyDescent="0.25">
      <c r="A88" s="94" t="s">
        <v>6</v>
      </c>
      <c r="B88" s="94"/>
      <c r="C88" s="108" t="str">
        <f t="shared" si="3"/>
        <v>1,348</v>
      </c>
      <c r="D88" s="95">
        <f t="shared" si="4"/>
        <v>0.95362318840579707</v>
      </c>
      <c r="E88" s="96">
        <f t="shared" si="5"/>
        <v>0.95362318840579707</v>
      </c>
      <c r="F88" s="95">
        <f t="shared" si="6"/>
        <v>1.1812297734627832</v>
      </c>
      <c r="G88" s="96">
        <f t="shared" si="7"/>
        <v>1.1812297734627832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0</v>
      </c>
      <c r="Y88" s="124">
        <v>4</v>
      </c>
      <c r="Z88" s="124">
        <v>15</v>
      </c>
    </row>
    <row r="89" spans="1:32" ht="15" customHeight="1" x14ac:dyDescent="0.25">
      <c r="A89" s="94" t="s">
        <v>104</v>
      </c>
      <c r="B89" s="94"/>
      <c r="C89" s="145" t="str">
        <f t="shared" si="3"/>
        <v>$39,694</v>
      </c>
      <c r="D89" s="95">
        <f t="shared" si="4"/>
        <v>-0.2686764053456121</v>
      </c>
      <c r="E89" s="96">
        <f t="shared" si="5"/>
        <v>-0.2686764053456121</v>
      </c>
      <c r="F89" s="95">
        <f t="shared" si="6"/>
        <v>-0.12708733111458759</v>
      </c>
      <c r="G89" s="96">
        <f t="shared" si="7"/>
        <v>-0.12708733111458759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32</v>
      </c>
      <c r="Y89" s="124">
        <v>41</v>
      </c>
      <c r="Z89" s="124">
        <v>50</v>
      </c>
    </row>
    <row r="90" spans="1:32" ht="15" customHeight="1" x14ac:dyDescent="0.25">
      <c r="A90" s="94" t="s">
        <v>7</v>
      </c>
      <c r="B90" s="94"/>
      <c r="C90" s="108" t="str">
        <f t="shared" si="3"/>
        <v>$69.4 mil</v>
      </c>
      <c r="D90" s="95">
        <f t="shared" si="4"/>
        <v>0.47952902659975094</v>
      </c>
      <c r="E90" s="96">
        <f t="shared" si="5"/>
        <v>0.47952902659975094</v>
      </c>
      <c r="F90" s="95">
        <f t="shared" si="6"/>
        <v>0.83005391222737068</v>
      </c>
      <c r="G90" s="96">
        <f t="shared" si="7"/>
        <v>0.83005391222737068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34</v>
      </c>
      <c r="Y90" s="124">
        <v>32</v>
      </c>
      <c r="Z90" s="124">
        <v>83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391</v>
      </c>
      <c r="Y91" s="124">
        <v>384</v>
      </c>
      <c r="Z91" s="124">
        <v>745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28</v>
      </c>
      <c r="Y93" s="124">
        <v>27</v>
      </c>
      <c r="Z93" s="124">
        <v>38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35</v>
      </c>
      <c r="Y94" s="124">
        <v>54</v>
      </c>
      <c r="Z94" s="124">
        <v>111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7</v>
      </c>
      <c r="Y95" s="124">
        <v>8</v>
      </c>
      <c r="Z95" s="124">
        <v>15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52</v>
      </c>
      <c r="Y96" s="124">
        <v>68</v>
      </c>
      <c r="Z96" s="124">
        <v>124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47</v>
      </c>
      <c r="Y97" s="124">
        <v>45</v>
      </c>
      <c r="Z97" s="124">
        <v>77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31</v>
      </c>
      <c r="Y98" s="124">
        <v>22</v>
      </c>
      <c r="Z98" s="124">
        <v>38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6</v>
      </c>
      <c r="Y99" s="124">
        <v>8</v>
      </c>
      <c r="Z99" s="124">
        <v>9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27</v>
      </c>
      <c r="Y100" s="124">
        <v>32</v>
      </c>
      <c r="Z100" s="124">
        <v>48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304</v>
      </c>
      <c r="Y101" s="124">
        <v>306</v>
      </c>
      <c r="Z101" s="124">
        <v>606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585</v>
      </c>
      <c r="Y104" s="124">
        <v>602</v>
      </c>
      <c r="Z104" s="124">
        <v>1096</v>
      </c>
      <c r="AB104" s="121" t="str">
        <f>TEXT(Z104,"###,###")</f>
        <v>1,096</v>
      </c>
      <c r="AD104" s="142">
        <f>Z104/($Z$4)*100</f>
        <v>57.502623294858346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358</v>
      </c>
      <c r="Y105" s="124">
        <v>325</v>
      </c>
      <c r="Z105" s="124">
        <v>662</v>
      </c>
      <c r="AB105" s="121" t="str">
        <f>TEXT(Z105,"###,###")</f>
        <v>662</v>
      </c>
      <c r="AD105" s="142">
        <f>Z105/($Z$4)*100</f>
        <v>34.732423924449108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943</v>
      </c>
      <c r="Y106" s="131">
        <v>927</v>
      </c>
      <c r="Z106" s="131">
        <v>1758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32</v>
      </c>
      <c r="Y108" s="124">
        <v>26</v>
      </c>
      <c r="Z108" s="124">
        <v>102</v>
      </c>
      <c r="AB108" s="121" t="str">
        <f>TEXT(Z108,"###,###")</f>
        <v>102</v>
      </c>
      <c r="AD108" s="142">
        <f>Z108/($Z$4)*100</f>
        <v>5.3515215110178387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104</v>
      </c>
      <c r="Y109" s="124">
        <v>104</v>
      </c>
      <c r="Z109" s="124">
        <v>206</v>
      </c>
      <c r="AB109" s="121" t="str">
        <f>TEXT(Z109,"###,###")</f>
        <v>206</v>
      </c>
      <c r="AD109" s="142">
        <f>Z109/($Z$4)*100</f>
        <v>10.807974816369361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313</v>
      </c>
      <c r="Y110" s="124">
        <v>313</v>
      </c>
      <c r="Z110" s="124">
        <v>690</v>
      </c>
      <c r="AB110" s="121" t="str">
        <f>TEXT(Z110,"###,###")</f>
        <v>690</v>
      </c>
      <c r="AD110" s="142">
        <f>Z110/($Z$4)*100</f>
        <v>36.201469045120675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497</v>
      </c>
      <c r="Y111" s="124">
        <v>484</v>
      </c>
      <c r="Z111" s="124">
        <v>752</v>
      </c>
      <c r="AB111" s="121" t="str">
        <f>TEXT(Z111,"###,###")</f>
        <v>752</v>
      </c>
      <c r="AD111" s="142">
        <f>Z111/($Z$4)*100</f>
        <v>39.454354669464848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977</v>
      </c>
      <c r="Y112" s="124">
        <v>987</v>
      </c>
      <c r="Z112" s="124">
        <v>1905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40.340000000000003</v>
      </c>
      <c r="U118" s="143">
        <v>34.14</v>
      </c>
      <c r="V118" s="143">
        <v>40.14</v>
      </c>
      <c r="W118" s="143">
        <v>37.06</v>
      </c>
      <c r="X118" s="143">
        <v>41.66</v>
      </c>
      <c r="Y118" s="143">
        <v>39.08</v>
      </c>
      <c r="Z118" s="143">
        <v>38.54</v>
      </c>
      <c r="AB118" s="121" t="str">
        <f>TEXT(Z118,"##.0")</f>
        <v>38.5</v>
      </c>
    </row>
    <row r="120" spans="19:32" x14ac:dyDescent="0.25">
      <c r="S120" s="114" t="s">
        <v>106</v>
      </c>
      <c r="T120" s="124">
        <v>582</v>
      </c>
      <c r="U120" s="124">
        <v>612</v>
      </c>
      <c r="V120" s="124">
        <v>627</v>
      </c>
      <c r="W120" s="124">
        <v>634</v>
      </c>
      <c r="X120" s="124">
        <v>669</v>
      </c>
      <c r="Y120" s="124">
        <v>663</v>
      </c>
      <c r="Z120" s="124">
        <v>1312</v>
      </c>
      <c r="AB120" s="121" t="str">
        <f>TEXT(Z120,"###,###")</f>
        <v>1,312</v>
      </c>
    </row>
    <row r="121" spans="19:32" x14ac:dyDescent="0.25">
      <c r="S121" s="114" t="s">
        <v>107</v>
      </c>
      <c r="T121" s="124">
        <v>15</v>
      </c>
      <c r="U121" s="124">
        <v>10</v>
      </c>
      <c r="V121" s="124">
        <v>15</v>
      </c>
      <c r="W121" s="124">
        <v>7</v>
      </c>
      <c r="X121" s="124">
        <v>9</v>
      </c>
      <c r="Y121" s="124">
        <v>0</v>
      </c>
      <c r="Z121" s="124">
        <v>12</v>
      </c>
      <c r="AB121" s="121" t="str">
        <f>TEXT(Z121,"###,###")</f>
        <v>12</v>
      </c>
    </row>
    <row r="122" spans="19:32" x14ac:dyDescent="0.25">
      <c r="S122" s="114" t="s">
        <v>108</v>
      </c>
      <c r="T122" s="124">
        <v>19</v>
      </c>
      <c r="U122" s="124">
        <v>20</v>
      </c>
      <c r="V122" s="124">
        <v>10</v>
      </c>
      <c r="W122" s="124">
        <v>20</v>
      </c>
      <c r="X122" s="124">
        <v>22</v>
      </c>
      <c r="Y122" s="124">
        <v>22</v>
      </c>
      <c r="Z122" s="124">
        <v>32</v>
      </c>
      <c r="AB122" s="121" t="str">
        <f>TEXT(Z122,"###,###")</f>
        <v>32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601</v>
      </c>
      <c r="U124" s="124">
        <v>632</v>
      </c>
      <c r="V124" s="124">
        <v>637</v>
      </c>
      <c r="W124" s="124">
        <v>654</v>
      </c>
      <c r="X124" s="124">
        <v>691</v>
      </c>
      <c r="Y124" s="124">
        <v>685</v>
      </c>
      <c r="Z124" s="124">
        <v>1344</v>
      </c>
      <c r="AB124" s="121" t="str">
        <f>TEXT(Z124,"###,###")</f>
        <v>1,344</v>
      </c>
      <c r="AD124" s="138">
        <f>Z124/$Z$7*100</f>
        <v>99.703264094955486</v>
      </c>
    </row>
    <row r="125" spans="19:32" x14ac:dyDescent="0.25">
      <c r="S125" s="114" t="s">
        <v>110</v>
      </c>
      <c r="T125" s="124">
        <v>34</v>
      </c>
      <c r="U125" s="124">
        <v>30</v>
      </c>
      <c r="V125" s="124">
        <v>25</v>
      </c>
      <c r="W125" s="124">
        <v>27</v>
      </c>
      <c r="X125" s="124">
        <v>31</v>
      </c>
      <c r="Y125" s="124">
        <v>22</v>
      </c>
      <c r="Z125" s="124">
        <v>44</v>
      </c>
      <c r="AB125" s="121" t="str">
        <f>TEXT(Z125,"###,###")</f>
        <v>44</v>
      </c>
      <c r="AD125" s="138">
        <f>Z125/$Z$7*100</f>
        <v>3.2640949554896146</v>
      </c>
    </row>
    <row r="127" spans="19:32" x14ac:dyDescent="0.25">
      <c r="S127" s="114" t="s">
        <v>111</v>
      </c>
      <c r="T127" s="124">
        <v>329</v>
      </c>
      <c r="U127" s="124">
        <v>360</v>
      </c>
      <c r="V127" s="124">
        <v>363</v>
      </c>
      <c r="W127" s="124">
        <v>387</v>
      </c>
      <c r="X127" s="124">
        <v>392</v>
      </c>
      <c r="Y127" s="124">
        <v>384</v>
      </c>
      <c r="Z127" s="124">
        <v>749</v>
      </c>
      <c r="AB127" s="121" t="str">
        <f>TEXT(Z127,"###,###")</f>
        <v>749</v>
      </c>
      <c r="AD127" s="138">
        <f>Z127/$Z$7*100</f>
        <v>55.563798219584569</v>
      </c>
    </row>
    <row r="128" spans="19:32" x14ac:dyDescent="0.25">
      <c r="S128" s="114" t="s">
        <v>112</v>
      </c>
      <c r="T128" s="124">
        <v>287</v>
      </c>
      <c r="U128" s="124">
        <v>285</v>
      </c>
      <c r="V128" s="124">
        <v>289</v>
      </c>
      <c r="W128" s="124">
        <v>277</v>
      </c>
      <c r="X128" s="124">
        <v>300</v>
      </c>
      <c r="Y128" s="124">
        <v>306</v>
      </c>
      <c r="Z128" s="124">
        <v>601</v>
      </c>
      <c r="AB128" s="121" t="str">
        <f>TEXT(Z128,"###,###")</f>
        <v>601</v>
      </c>
      <c r="AD128" s="138">
        <f>Z128/$Z$7*100</f>
        <v>44.584569732937688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" id="{C9CBDB16-291A-456B-9B53-AA70F57A91F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8" id="{B9DAD37A-41BA-4DB1-9E84-99F27FC366C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1" id="{BBD05FF9-858D-4B9A-858A-881EDA8AC72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34" id="{CE757DE8-A0C8-4DB1-9683-DDA375E81EE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5C79-736D-4967-BC5B-895531400511}">
  <sheetPr codeName="Sheet81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West Daly</v>
      </c>
      <c r="T1" s="112"/>
      <c r="U1" s="112"/>
      <c r="V1" s="112"/>
      <c r="W1" s="112"/>
      <c r="X1" s="112"/>
      <c r="Y1" s="113" t="str">
        <f>Y3</f>
        <v>13.17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132</v>
      </c>
      <c r="Y3" s="117" t="s">
        <v>160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13.17 West Daly,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549</v>
      </c>
      <c r="U4" s="120">
        <v>605</v>
      </c>
      <c r="V4" s="120">
        <v>608</v>
      </c>
      <c r="W4" s="120">
        <v>509</v>
      </c>
      <c r="X4" s="120">
        <v>563</v>
      </c>
      <c r="Y4" s="120">
        <v>688</v>
      </c>
      <c r="Z4" s="120">
        <v>742</v>
      </c>
      <c r="AB4" s="121" t="str">
        <f>TEXT(Z4,"###,###")</f>
        <v>742</v>
      </c>
      <c r="AD4" s="122">
        <f>Z4/Y4-1</f>
        <v>7.8488372093023173E-2</v>
      </c>
      <c r="AF4" s="122">
        <f t="shared" ref="AF4:AF9" si="0">Z4/T4-1</f>
        <v>0.35154826958105656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283</v>
      </c>
      <c r="U5" s="120">
        <v>313</v>
      </c>
      <c r="V5" s="120">
        <v>288</v>
      </c>
      <c r="W5" s="120">
        <v>237</v>
      </c>
      <c r="X5" s="120">
        <v>250</v>
      </c>
      <c r="Y5" s="120">
        <v>319</v>
      </c>
      <c r="Z5" s="120">
        <v>368</v>
      </c>
      <c r="AB5" s="121" t="str">
        <f>TEXT(Z5,"###,###")</f>
        <v>368</v>
      </c>
      <c r="AD5" s="122">
        <f t="shared" ref="AD5:AD9" si="1">Z5/Y5-1</f>
        <v>0.15360501567398122</v>
      </c>
      <c r="AF5" s="122">
        <f t="shared" si="0"/>
        <v>0.30035335689045928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271</v>
      </c>
      <c r="U6" s="120">
        <v>292</v>
      </c>
      <c r="V6" s="120">
        <v>317</v>
      </c>
      <c r="W6" s="120">
        <v>271</v>
      </c>
      <c r="X6" s="120">
        <v>318</v>
      </c>
      <c r="Y6" s="120">
        <v>369</v>
      </c>
      <c r="Z6" s="120">
        <v>372</v>
      </c>
      <c r="AB6" s="121" t="str">
        <f>TEXT(Z6,"###,###")</f>
        <v>372</v>
      </c>
      <c r="AD6" s="122">
        <f t="shared" si="1"/>
        <v>8.1300813008129413E-3</v>
      </c>
      <c r="AF6" s="122">
        <f t="shared" si="0"/>
        <v>0.37269372693726943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395</v>
      </c>
      <c r="U7" s="120">
        <v>397</v>
      </c>
      <c r="V7" s="120">
        <v>407</v>
      </c>
      <c r="W7" s="120">
        <v>326</v>
      </c>
      <c r="X7" s="120">
        <v>413</v>
      </c>
      <c r="Y7" s="120">
        <v>519</v>
      </c>
      <c r="Z7" s="120">
        <v>562</v>
      </c>
      <c r="AB7" s="121" t="str">
        <f>TEXT(Z7,"###,###")</f>
        <v>562</v>
      </c>
      <c r="AD7" s="122">
        <f t="shared" si="1"/>
        <v>8.2851637764932651E-2</v>
      </c>
      <c r="AF7" s="122">
        <f t="shared" si="0"/>
        <v>0.42278481012658231</v>
      </c>
    </row>
    <row r="8" spans="1:32" ht="17.25" customHeight="1" x14ac:dyDescent="0.25">
      <c r="A8" s="43" t="s">
        <v>13</v>
      </c>
      <c r="B8" s="44"/>
      <c r="C8" s="45"/>
      <c r="D8" s="46" t="str">
        <f>AB4</f>
        <v>742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562</v>
      </c>
      <c r="P8" s="47"/>
      <c r="S8" s="119" t="s">
        <v>88</v>
      </c>
      <c r="T8" s="120">
        <v>22290</v>
      </c>
      <c r="U8" s="120">
        <v>23584.21</v>
      </c>
      <c r="V8" s="120">
        <v>24406.63</v>
      </c>
      <c r="W8" s="120">
        <v>22954.07</v>
      </c>
      <c r="X8" s="120">
        <v>33355.46</v>
      </c>
      <c r="Y8" s="120">
        <v>28341.18</v>
      </c>
      <c r="Z8" s="120">
        <v>30730.91</v>
      </c>
      <c r="AB8" s="121" t="str">
        <f>TEXT(Z8,"$###,###")</f>
        <v>$30,731</v>
      </c>
      <c r="AD8" s="122">
        <f t="shared" si="1"/>
        <v>8.4320060068070468E-2</v>
      </c>
      <c r="AF8" s="122">
        <f t="shared" si="0"/>
        <v>0.3786859578286228</v>
      </c>
    </row>
    <row r="9" spans="1:32" x14ac:dyDescent="0.25">
      <c r="A9" s="51" t="s">
        <v>15</v>
      </c>
      <c r="B9" s="52"/>
      <c r="C9" s="53"/>
      <c r="D9" s="54">
        <f>AD104</f>
        <v>53.504043126684628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48.220640569395016</v>
      </c>
      <c r="P9" s="55" t="s">
        <v>89</v>
      </c>
      <c r="S9" s="119" t="s">
        <v>7</v>
      </c>
      <c r="T9" s="120">
        <v>11191159</v>
      </c>
      <c r="U9" s="120">
        <v>12291996</v>
      </c>
      <c r="V9" s="120">
        <v>13612998</v>
      </c>
      <c r="W9" s="120">
        <v>11492833</v>
      </c>
      <c r="X9" s="120">
        <v>15730051</v>
      </c>
      <c r="Y9" s="120">
        <v>16890485</v>
      </c>
      <c r="Z9" s="120">
        <v>20591575</v>
      </c>
      <c r="AB9" s="121" t="str">
        <f>TEXT(Z9/1000000,"$#,###.0")&amp;" mil"</f>
        <v>$20.6 mil</v>
      </c>
      <c r="AD9" s="122">
        <f t="shared" si="1"/>
        <v>0.21912277829795879</v>
      </c>
      <c r="AF9" s="122">
        <f t="shared" si="0"/>
        <v>0.83998592102926972</v>
      </c>
    </row>
    <row r="10" spans="1:32" x14ac:dyDescent="0.25">
      <c r="A10" s="51" t="s">
        <v>18</v>
      </c>
      <c r="B10" s="52"/>
      <c r="C10" s="53"/>
      <c r="D10" s="54">
        <f>AD105</f>
        <v>38.948787061994608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50.889679715302492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98.39857651245552</v>
      </c>
      <c r="P11" s="55" t="s">
        <v>89</v>
      </c>
      <c r="S11" s="119" t="s">
        <v>30</v>
      </c>
      <c r="T11" s="124">
        <v>545</v>
      </c>
      <c r="U11" s="124">
        <v>601</v>
      </c>
      <c r="V11" s="124">
        <v>595</v>
      </c>
      <c r="W11" s="124">
        <v>498</v>
      </c>
      <c r="X11" s="124">
        <v>556</v>
      </c>
      <c r="Y11" s="124">
        <v>680</v>
      </c>
      <c r="Z11" s="124">
        <v>731</v>
      </c>
    </row>
    <row r="12" spans="1:32" ht="28.5" customHeight="1" x14ac:dyDescent="0.25">
      <c r="A12" s="51" t="s">
        <v>20</v>
      </c>
      <c r="B12" s="53"/>
      <c r="C12" s="53"/>
      <c r="D12" s="54">
        <f>AD108</f>
        <v>1.8867924528301887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1.6014234875444839</v>
      </c>
      <c r="P12" s="55" t="s">
        <v>89</v>
      </c>
      <c r="S12" s="119" t="s">
        <v>31</v>
      </c>
      <c r="T12" s="124">
        <v>10</v>
      </c>
      <c r="U12" s="124">
        <v>8</v>
      </c>
      <c r="V12" s="124">
        <v>5</v>
      </c>
      <c r="W12" s="124">
        <v>10</v>
      </c>
      <c r="X12" s="124">
        <v>8</v>
      </c>
      <c r="Y12" s="124">
        <v>8</v>
      </c>
      <c r="Z12" s="124">
        <v>10</v>
      </c>
    </row>
    <row r="13" spans="1:32" ht="15" customHeight="1" x14ac:dyDescent="0.25">
      <c r="A13" s="51" t="s">
        <v>21</v>
      </c>
      <c r="B13" s="53"/>
      <c r="C13" s="53"/>
      <c r="D13" s="54">
        <f>AD109</f>
        <v>9.2991913746630726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38.9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66.307277628032352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14.555256064690028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3</v>
      </c>
      <c r="Z15" s="124">
        <v>0</v>
      </c>
      <c r="AB15" s="128">
        <f t="shared" ref="AB15:AB34" si="2">IF(Z15="np",0,Z15/$Z$34)</f>
        <v>0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0</v>
      </c>
      <c r="Z16" s="124">
        <v>0</v>
      </c>
      <c r="AB16" s="128">
        <f t="shared" si="2"/>
        <v>0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4</v>
      </c>
      <c r="Z17" s="124">
        <v>0</v>
      </c>
      <c r="AB17" s="128">
        <f t="shared" si="2"/>
        <v>0</v>
      </c>
    </row>
    <row r="18" spans="1:28" x14ac:dyDescent="0.25">
      <c r="A18" s="81" t="str">
        <f>$S$1&amp;" ("&amp;$T$2&amp;" to "&amp;$Z$2&amp;")"</f>
        <v>West Daly (2011-12 to 2017-18)</v>
      </c>
      <c r="B18" s="81"/>
      <c r="C18" s="81"/>
      <c r="D18" s="81"/>
      <c r="E18" s="81"/>
      <c r="F18" s="81"/>
      <c r="G18" s="81" t="str">
        <f>$S$1&amp;" ("&amp;$T$2&amp;" to "&amp;$Z$2&amp;")"</f>
        <v>West Daly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0</v>
      </c>
      <c r="Z18" s="124">
        <v>0</v>
      </c>
      <c r="AB18" s="128">
        <f t="shared" si="2"/>
        <v>0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161</v>
      </c>
      <c r="Z19" s="124">
        <v>210</v>
      </c>
      <c r="AB19" s="128">
        <f t="shared" si="2"/>
        <v>0.28263795423956933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0</v>
      </c>
      <c r="Z20" s="124">
        <v>0</v>
      </c>
      <c r="AB20" s="128">
        <f t="shared" si="2"/>
        <v>0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24</v>
      </c>
      <c r="Z21" s="124">
        <v>26</v>
      </c>
      <c r="AB21" s="128">
        <f t="shared" si="2"/>
        <v>3.4993270524899055E-2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63</v>
      </c>
      <c r="Z22" s="124">
        <v>65</v>
      </c>
      <c r="AB22" s="128">
        <f t="shared" si="2"/>
        <v>8.748317631224764E-2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0</v>
      </c>
      <c r="Z23" s="124">
        <v>0</v>
      </c>
      <c r="AB23" s="128">
        <f t="shared" si="2"/>
        <v>0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4</v>
      </c>
      <c r="Z24" s="124">
        <v>0</v>
      </c>
      <c r="AB24" s="128">
        <f t="shared" si="2"/>
        <v>0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14</v>
      </c>
      <c r="Z25" s="124">
        <v>36</v>
      </c>
      <c r="AB25" s="128">
        <f t="shared" si="2"/>
        <v>4.8452220726783311E-2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5</v>
      </c>
      <c r="Z26" s="124">
        <v>0</v>
      </c>
      <c r="AB26" s="128">
        <f t="shared" si="2"/>
        <v>0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23</v>
      </c>
      <c r="Z27" s="124">
        <v>0</v>
      </c>
      <c r="AB27" s="128">
        <f t="shared" si="2"/>
        <v>0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8</v>
      </c>
      <c r="Z28" s="124">
        <v>16</v>
      </c>
      <c r="AB28" s="128">
        <f t="shared" si="2"/>
        <v>2.1534320323014805E-2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100</v>
      </c>
      <c r="Z29" s="124">
        <v>97</v>
      </c>
      <c r="AB29" s="128">
        <f t="shared" si="2"/>
        <v>0.13055181695827725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117</v>
      </c>
      <c r="Z30" s="124">
        <v>135</v>
      </c>
      <c r="AB30" s="128">
        <f t="shared" si="2"/>
        <v>0.18169582772543741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82</v>
      </c>
      <c r="Z31" s="124">
        <v>89</v>
      </c>
      <c r="AB31" s="128">
        <f t="shared" si="2"/>
        <v>0.11978465679676985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0</v>
      </c>
      <c r="Z32" s="124">
        <v>4</v>
      </c>
      <c r="AB32" s="128">
        <f t="shared" si="2"/>
        <v>5.3835800807537013E-3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24</v>
      </c>
      <c r="Z33" s="124">
        <v>10</v>
      </c>
      <c r="AB33" s="128">
        <f t="shared" si="2"/>
        <v>1.3458950201884253E-2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688</v>
      </c>
      <c r="Z34" s="131">
        <v>743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0</v>
      </c>
      <c r="Y45" s="124">
        <v>0</v>
      </c>
      <c r="Z45" s="124">
        <v>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0</v>
      </c>
      <c r="Y46" s="124">
        <v>11</v>
      </c>
      <c r="Z46" s="124">
        <v>14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31</v>
      </c>
      <c r="Y47" s="124">
        <v>34</v>
      </c>
      <c r="Z47" s="124">
        <v>39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34</v>
      </c>
      <c r="Y48" s="124">
        <v>37</v>
      </c>
      <c r="Z48" s="124">
        <v>69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West Daly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46</v>
      </c>
      <c r="Y49" s="124">
        <v>58</v>
      </c>
      <c r="Z49" s="124">
        <v>59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36</v>
      </c>
      <c r="Y50" s="124">
        <v>34</v>
      </c>
      <c r="Z50" s="124">
        <v>43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27</v>
      </c>
      <c r="Y51" s="124">
        <v>31</v>
      </c>
      <c r="Z51" s="124">
        <v>29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28</v>
      </c>
      <c r="Y52" s="124">
        <v>36</v>
      </c>
      <c r="Z52" s="124">
        <v>46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12</v>
      </c>
      <c r="Y53" s="124">
        <v>32</v>
      </c>
      <c r="Z53" s="124">
        <v>33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18</v>
      </c>
      <c r="Y54" s="124">
        <v>22</v>
      </c>
      <c r="Z54" s="124">
        <v>23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12</v>
      </c>
      <c r="Y55" s="124">
        <v>15</v>
      </c>
      <c r="Z55" s="124">
        <v>21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7</v>
      </c>
      <c r="Y56" s="124">
        <v>3</v>
      </c>
      <c r="Z56" s="124">
        <v>3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4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250</v>
      </c>
      <c r="Y61" s="124">
        <v>319</v>
      </c>
      <c r="Z61" s="124">
        <v>371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West Daly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0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4</v>
      </c>
      <c r="Y65" s="124">
        <v>5</v>
      </c>
      <c r="Z65" s="124">
        <v>17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32</v>
      </c>
      <c r="Y66" s="124">
        <v>23</v>
      </c>
      <c r="Z66" s="124">
        <v>20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36</v>
      </c>
      <c r="Y67" s="124">
        <v>51</v>
      </c>
      <c r="Z67" s="124">
        <v>53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52</v>
      </c>
      <c r="Y68" s="124">
        <v>55</v>
      </c>
      <c r="Z68" s="124">
        <v>60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42</v>
      </c>
      <c r="Y69" s="124">
        <v>59</v>
      </c>
      <c r="Z69" s="124">
        <v>63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38</v>
      </c>
      <c r="Y70" s="124">
        <v>40</v>
      </c>
      <c r="Z70" s="124">
        <v>39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30</v>
      </c>
      <c r="Y71" s="124">
        <v>43</v>
      </c>
      <c r="Z71" s="124">
        <v>29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33</v>
      </c>
      <c r="Y72" s="124">
        <v>36</v>
      </c>
      <c r="Z72" s="124">
        <v>41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27</v>
      </c>
      <c r="Y73" s="124">
        <v>34</v>
      </c>
      <c r="Z73" s="124">
        <v>34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11</v>
      </c>
      <c r="Y74" s="124">
        <v>16</v>
      </c>
      <c r="Z74" s="124">
        <v>11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3</v>
      </c>
      <c r="Y75" s="124">
        <v>7</v>
      </c>
      <c r="Z75" s="124">
        <v>9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314</v>
      </c>
      <c r="Y80" s="124">
        <v>369</v>
      </c>
      <c r="Z80" s="124">
        <v>375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West Daly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8</v>
      </c>
      <c r="Y83" s="124">
        <v>16</v>
      </c>
      <c r="Z83" s="124">
        <v>24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20</v>
      </c>
      <c r="Y84" s="124">
        <v>26</v>
      </c>
      <c r="Z84" s="124">
        <v>30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742</v>
      </c>
      <c r="D85" s="95">
        <f t="shared" ref="D85:D90" si="4">AD4</f>
        <v>7.8488372093023173E-2</v>
      </c>
      <c r="E85" s="96">
        <f t="shared" ref="E85:E90" si="5">AD4</f>
        <v>7.8488372093023173E-2</v>
      </c>
      <c r="F85" s="95">
        <f t="shared" ref="F85:F90" si="6">AF4</f>
        <v>0.35154826958105656</v>
      </c>
      <c r="G85" s="96">
        <f t="shared" ref="G85:G90" si="7">AF4</f>
        <v>0.35154826958105656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10</v>
      </c>
      <c r="Y85" s="124">
        <v>25</v>
      </c>
      <c r="Z85" s="124">
        <v>25</v>
      </c>
    </row>
    <row r="86" spans="1:32" ht="15" customHeight="1" x14ac:dyDescent="0.25">
      <c r="A86" s="97" t="s">
        <v>4</v>
      </c>
      <c r="B86" s="94"/>
      <c r="C86" s="108" t="str">
        <f t="shared" si="3"/>
        <v>368</v>
      </c>
      <c r="D86" s="95">
        <f t="shared" si="4"/>
        <v>0.15360501567398122</v>
      </c>
      <c r="E86" s="96">
        <f t="shared" si="5"/>
        <v>0.15360501567398122</v>
      </c>
      <c r="F86" s="95">
        <f t="shared" si="6"/>
        <v>0.30035335689045928</v>
      </c>
      <c r="G86" s="96">
        <f t="shared" si="7"/>
        <v>0.30035335689045928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80</v>
      </c>
      <c r="Y86" s="124">
        <v>84</v>
      </c>
      <c r="Z86" s="124">
        <v>82</v>
      </c>
    </row>
    <row r="87" spans="1:32" ht="15" customHeight="1" x14ac:dyDescent="0.25">
      <c r="A87" s="97" t="s">
        <v>5</v>
      </c>
      <c r="B87" s="94"/>
      <c r="C87" s="108" t="str">
        <f t="shared" si="3"/>
        <v>372</v>
      </c>
      <c r="D87" s="95">
        <f t="shared" si="4"/>
        <v>8.1300813008129413E-3</v>
      </c>
      <c r="E87" s="96">
        <f t="shared" si="5"/>
        <v>8.1300813008129413E-3</v>
      </c>
      <c r="F87" s="95">
        <f t="shared" si="6"/>
        <v>0.37269372693726943</v>
      </c>
      <c r="G87" s="96">
        <f t="shared" si="7"/>
        <v>0.37269372693726943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6</v>
      </c>
      <c r="Y87" s="124">
        <v>10</v>
      </c>
      <c r="Z87" s="124">
        <v>10</v>
      </c>
    </row>
    <row r="88" spans="1:32" ht="15" customHeight="1" x14ac:dyDescent="0.25">
      <c r="A88" s="94" t="s">
        <v>6</v>
      </c>
      <c r="B88" s="94"/>
      <c r="C88" s="108" t="str">
        <f t="shared" si="3"/>
        <v>562</v>
      </c>
      <c r="D88" s="95">
        <f t="shared" si="4"/>
        <v>8.2851637764932651E-2</v>
      </c>
      <c r="E88" s="96">
        <f t="shared" si="5"/>
        <v>8.2851637764932651E-2</v>
      </c>
      <c r="F88" s="95">
        <f t="shared" si="6"/>
        <v>0.42278481012658231</v>
      </c>
      <c r="G88" s="96">
        <f t="shared" si="7"/>
        <v>0.42278481012658231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3</v>
      </c>
      <c r="Y88" s="124">
        <v>7</v>
      </c>
      <c r="Z88" s="124">
        <v>6</v>
      </c>
    </row>
    <row r="89" spans="1:32" ht="15" customHeight="1" x14ac:dyDescent="0.25">
      <c r="A89" s="94" t="s">
        <v>104</v>
      </c>
      <c r="B89" s="94"/>
      <c r="C89" s="145" t="str">
        <f t="shared" si="3"/>
        <v>$30,731</v>
      </c>
      <c r="D89" s="95">
        <f t="shared" si="4"/>
        <v>8.4320060068070468E-2</v>
      </c>
      <c r="E89" s="96">
        <f t="shared" si="5"/>
        <v>8.4320060068070468E-2</v>
      </c>
      <c r="F89" s="95">
        <f t="shared" si="6"/>
        <v>0.3786859578286228</v>
      </c>
      <c r="G89" s="96">
        <f t="shared" si="7"/>
        <v>0.3786859578286228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4</v>
      </c>
      <c r="Y89" s="124">
        <v>6</v>
      </c>
      <c r="Z89" s="124">
        <v>3</v>
      </c>
    </row>
    <row r="90" spans="1:32" ht="15" customHeight="1" x14ac:dyDescent="0.25">
      <c r="A90" s="94" t="s">
        <v>7</v>
      </c>
      <c r="B90" s="94"/>
      <c r="C90" s="108" t="str">
        <f t="shared" si="3"/>
        <v>$20.6 mil</v>
      </c>
      <c r="D90" s="95">
        <f t="shared" si="4"/>
        <v>0.21912277829795879</v>
      </c>
      <c r="E90" s="96">
        <f t="shared" si="5"/>
        <v>0.21912277829795879</v>
      </c>
      <c r="F90" s="95">
        <f t="shared" si="6"/>
        <v>0.83998592102926972</v>
      </c>
      <c r="G90" s="96">
        <f t="shared" si="7"/>
        <v>0.83998592102926972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17</v>
      </c>
      <c r="Y90" s="124">
        <v>24</v>
      </c>
      <c r="Z90" s="124">
        <v>40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180</v>
      </c>
      <c r="Y91" s="124">
        <v>245</v>
      </c>
      <c r="Z91" s="124">
        <v>270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10</v>
      </c>
      <c r="Y93" s="124">
        <v>14</v>
      </c>
      <c r="Z93" s="124">
        <v>17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33</v>
      </c>
      <c r="Y94" s="124">
        <v>49</v>
      </c>
      <c r="Z94" s="124">
        <v>43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3</v>
      </c>
      <c r="Y95" s="124">
        <v>7</v>
      </c>
      <c r="Z95" s="124">
        <v>5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93</v>
      </c>
      <c r="Y96" s="124">
        <v>100</v>
      </c>
      <c r="Z96" s="124">
        <v>107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31</v>
      </c>
      <c r="Y97" s="124">
        <v>34</v>
      </c>
      <c r="Z97" s="124">
        <v>30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4</v>
      </c>
      <c r="Y98" s="124">
        <v>6</v>
      </c>
      <c r="Z98" s="124">
        <v>13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0</v>
      </c>
      <c r="Y99" s="124">
        <v>0</v>
      </c>
      <c r="Z99" s="124">
        <v>0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15</v>
      </c>
      <c r="Y100" s="124">
        <v>16</v>
      </c>
      <c r="Z100" s="124">
        <v>28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230</v>
      </c>
      <c r="Y101" s="124">
        <v>274</v>
      </c>
      <c r="Z101" s="124">
        <v>288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253</v>
      </c>
      <c r="Y104" s="124">
        <v>343</v>
      </c>
      <c r="Z104" s="124">
        <v>397</v>
      </c>
      <c r="AB104" s="121" t="str">
        <f>TEXT(Z104,"###,###")</f>
        <v>397</v>
      </c>
      <c r="AD104" s="142">
        <f>Z104/($Z$4)*100</f>
        <v>53.504043126684628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303</v>
      </c>
      <c r="Y105" s="124">
        <v>294</v>
      </c>
      <c r="Z105" s="124">
        <v>289</v>
      </c>
      <c r="AB105" s="121" t="str">
        <f>TEXT(Z105,"###,###")</f>
        <v>289</v>
      </c>
      <c r="AD105" s="142">
        <f>Z105/($Z$4)*100</f>
        <v>38.948787061994608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556</v>
      </c>
      <c r="Y106" s="131">
        <v>637</v>
      </c>
      <c r="Z106" s="131">
        <v>686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25</v>
      </c>
      <c r="Y108" s="124">
        <v>15</v>
      </c>
      <c r="Z108" s="124">
        <v>14</v>
      </c>
      <c r="AB108" s="121" t="str">
        <f>TEXT(Z108,"###,###")</f>
        <v>14</v>
      </c>
      <c r="AD108" s="142">
        <f>Z108/($Z$4)*100</f>
        <v>1.8867924528301887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26</v>
      </c>
      <c r="Y109" s="124">
        <v>55</v>
      </c>
      <c r="Z109" s="124">
        <v>69</v>
      </c>
      <c r="AB109" s="121" t="str">
        <f>TEXT(Z109,"###,###")</f>
        <v>69</v>
      </c>
      <c r="AD109" s="142">
        <f>Z109/($Z$4)*100</f>
        <v>9.2991913746630726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342</v>
      </c>
      <c r="Y110" s="124">
        <v>393</v>
      </c>
      <c r="Z110" s="124">
        <v>492</v>
      </c>
      <c r="AB110" s="121" t="str">
        <f>TEXT(Z110,"###,###")</f>
        <v>492</v>
      </c>
      <c r="AD110" s="142">
        <f>Z110/($Z$4)*100</f>
        <v>66.307277628032352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164</v>
      </c>
      <c r="Y111" s="124">
        <v>174</v>
      </c>
      <c r="Z111" s="124">
        <v>108</v>
      </c>
      <c r="AB111" s="121" t="str">
        <f>TEXT(Z111,"###,###")</f>
        <v>108</v>
      </c>
      <c r="AD111" s="142">
        <f>Z111/($Z$4)*100</f>
        <v>14.555256064690028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563</v>
      </c>
      <c r="Y112" s="124">
        <v>688</v>
      </c>
      <c r="Z112" s="124">
        <v>741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40.229999999999997</v>
      </c>
      <c r="U118" s="143">
        <v>35.479999999999997</v>
      </c>
      <c r="V118" s="143">
        <v>38.24</v>
      </c>
      <c r="W118" s="143">
        <v>41.81</v>
      </c>
      <c r="X118" s="143">
        <v>36.979999999999997</v>
      </c>
      <c r="Y118" s="143">
        <v>39.770000000000003</v>
      </c>
      <c r="Z118" s="143">
        <v>38.92</v>
      </c>
      <c r="AB118" s="121" t="str">
        <f>TEXT(Z118,"##.0")</f>
        <v>38.9</v>
      </c>
    </row>
    <row r="120" spans="19:32" x14ac:dyDescent="0.25">
      <c r="S120" s="114" t="s">
        <v>106</v>
      </c>
      <c r="T120" s="124">
        <v>389</v>
      </c>
      <c r="U120" s="124">
        <v>392</v>
      </c>
      <c r="V120" s="124">
        <v>397</v>
      </c>
      <c r="W120" s="124">
        <v>314</v>
      </c>
      <c r="X120" s="124">
        <v>405</v>
      </c>
      <c r="Y120" s="124">
        <v>511</v>
      </c>
      <c r="Z120" s="124">
        <v>544</v>
      </c>
      <c r="AB120" s="121" t="str">
        <f>TEXT(Z120,"###,###")</f>
        <v>544</v>
      </c>
    </row>
    <row r="121" spans="19:32" x14ac:dyDescent="0.25">
      <c r="S121" s="114" t="s">
        <v>107</v>
      </c>
      <c r="T121" s="124">
        <v>0</v>
      </c>
      <c r="U121" s="124">
        <v>0</v>
      </c>
      <c r="V121" s="124">
        <v>0</v>
      </c>
      <c r="W121" s="124">
        <v>0</v>
      </c>
      <c r="X121" s="124">
        <v>0</v>
      </c>
      <c r="Y121" s="124">
        <v>0</v>
      </c>
      <c r="Z121" s="124">
        <v>0</v>
      </c>
      <c r="AB121" s="121" t="str">
        <f>TEXT(Z121,"###,###")</f>
        <v/>
      </c>
    </row>
    <row r="122" spans="19:32" x14ac:dyDescent="0.25">
      <c r="S122" s="114" t="s">
        <v>108</v>
      </c>
      <c r="T122" s="124">
        <v>1</v>
      </c>
      <c r="U122" s="124">
        <v>9</v>
      </c>
      <c r="V122" s="124">
        <v>4</v>
      </c>
      <c r="W122" s="124">
        <v>6</v>
      </c>
      <c r="X122" s="124">
        <v>8</v>
      </c>
      <c r="Y122" s="124">
        <v>8</v>
      </c>
      <c r="Z122" s="124">
        <v>9</v>
      </c>
      <c r="AB122" s="121" t="str">
        <f>TEXT(Z122,"###,###")</f>
        <v>9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390</v>
      </c>
      <c r="U124" s="124">
        <v>401</v>
      </c>
      <c r="V124" s="124">
        <v>401</v>
      </c>
      <c r="W124" s="124">
        <v>320</v>
      </c>
      <c r="X124" s="124">
        <v>413</v>
      </c>
      <c r="Y124" s="124">
        <v>519</v>
      </c>
      <c r="Z124" s="124">
        <v>553</v>
      </c>
      <c r="AB124" s="121" t="str">
        <f>TEXT(Z124,"###,###")</f>
        <v>553</v>
      </c>
      <c r="AD124" s="138">
        <f>Z124/$Z$7*100</f>
        <v>98.39857651245552</v>
      </c>
    </row>
    <row r="125" spans="19:32" x14ac:dyDescent="0.25">
      <c r="S125" s="114" t="s">
        <v>110</v>
      </c>
      <c r="T125" s="124">
        <v>1</v>
      </c>
      <c r="U125" s="124">
        <v>9</v>
      </c>
      <c r="V125" s="124">
        <v>4</v>
      </c>
      <c r="W125" s="124">
        <v>6</v>
      </c>
      <c r="X125" s="124">
        <v>8</v>
      </c>
      <c r="Y125" s="124">
        <v>8</v>
      </c>
      <c r="Z125" s="124">
        <v>9</v>
      </c>
      <c r="AB125" s="121" t="str">
        <f>TEXT(Z125,"###,###")</f>
        <v>9</v>
      </c>
      <c r="AD125" s="138">
        <f>Z125/$Z$7*100</f>
        <v>1.6014234875444839</v>
      </c>
    </row>
    <row r="127" spans="19:32" x14ac:dyDescent="0.25">
      <c r="S127" s="114" t="s">
        <v>111</v>
      </c>
      <c r="T127" s="124">
        <v>209</v>
      </c>
      <c r="U127" s="124">
        <v>204</v>
      </c>
      <c r="V127" s="124">
        <v>192</v>
      </c>
      <c r="W127" s="124">
        <v>148</v>
      </c>
      <c r="X127" s="124">
        <v>182</v>
      </c>
      <c r="Y127" s="124">
        <v>245</v>
      </c>
      <c r="Z127" s="124">
        <v>271</v>
      </c>
      <c r="AB127" s="121" t="str">
        <f>TEXT(Z127,"###,###")</f>
        <v>271</v>
      </c>
      <c r="AD127" s="138">
        <f>Z127/$Z$7*100</f>
        <v>48.220640569395016</v>
      </c>
    </row>
    <row r="128" spans="19:32" x14ac:dyDescent="0.25">
      <c r="S128" s="114" t="s">
        <v>112</v>
      </c>
      <c r="T128" s="124">
        <v>189</v>
      </c>
      <c r="U128" s="124">
        <v>198</v>
      </c>
      <c r="V128" s="124">
        <v>209</v>
      </c>
      <c r="W128" s="124">
        <v>173</v>
      </c>
      <c r="X128" s="124">
        <v>231</v>
      </c>
      <c r="Y128" s="124">
        <v>274</v>
      </c>
      <c r="Z128" s="124">
        <v>286</v>
      </c>
      <c r="AB128" s="121" t="str">
        <f>TEXT(Z128,"###,###")</f>
        <v>286</v>
      </c>
      <c r="AD128" s="138">
        <f>Z128/$Z$7*100</f>
        <v>50.889679715302492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D741AE8A-EA25-4DB6-9A9E-A058FA14BB2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8" id="{10A7DA6F-EED2-4373-BEBB-48FC8CB0FF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1" id="{FC13C085-81D2-401C-BA2E-8BDC223370A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4" id="{04A04F1B-4C92-4581-8F02-298B3C414A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84E0-5624-4BF7-AF5C-9609E4B8C900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style="104" bestFit="1" customWidth="1"/>
    <col min="2" max="2" width="14.85546875" style="104" bestFit="1" customWidth="1"/>
    <col min="3" max="3" width="16.7109375" style="104" bestFit="1" customWidth="1"/>
    <col min="4" max="8" width="14.85546875" style="104" bestFit="1" customWidth="1"/>
    <col min="9" max="9" width="7.85546875" style="104" customWidth="1"/>
    <col min="10" max="10" width="11.5703125" style="104" bestFit="1" customWidth="1"/>
    <col min="11" max="11" width="5.28515625" style="104" customWidth="1"/>
    <col min="12" max="12" width="9.140625" style="104"/>
    <col min="13" max="13" width="4.28515625" style="104" customWidth="1"/>
    <col min="14" max="16384" width="9.140625" style="104"/>
  </cols>
  <sheetData>
    <row r="1" spans="1:14" ht="18" thickBot="1" x14ac:dyDescent="0.35">
      <c r="A1" s="98" t="str">
        <f>C3</f>
        <v>Northern Territory</v>
      </c>
      <c r="B1" s="98"/>
      <c r="C1" s="98"/>
      <c r="D1" s="98"/>
      <c r="E1" s="98"/>
      <c r="F1" s="98"/>
      <c r="G1" s="99">
        <f>G3</f>
        <v>7</v>
      </c>
      <c r="H1" s="99"/>
      <c r="J1" s="156" t="s">
        <v>24</v>
      </c>
      <c r="K1" s="156"/>
      <c r="L1" s="156"/>
      <c r="M1" s="156"/>
      <c r="N1" s="156"/>
    </row>
    <row r="2" spans="1:14" ht="18.75" thickTop="1" thickBot="1" x14ac:dyDescent="0.35">
      <c r="A2" s="98"/>
      <c r="B2" s="100" t="s">
        <v>102</v>
      </c>
      <c r="C2" s="100" t="s">
        <v>61</v>
      </c>
      <c r="D2" s="100" t="s">
        <v>62</v>
      </c>
      <c r="E2" s="100" t="s">
        <v>63</v>
      </c>
      <c r="F2" s="100" t="s">
        <v>60</v>
      </c>
      <c r="G2" s="100" t="s">
        <v>95</v>
      </c>
      <c r="H2" s="100" t="s">
        <v>136</v>
      </c>
      <c r="J2" s="156" t="str">
        <f>$H$2</f>
        <v>2017-18</v>
      </c>
      <c r="K2" s="156"/>
      <c r="L2" s="156"/>
      <c r="M2" s="156"/>
      <c r="N2" s="156"/>
    </row>
    <row r="3" spans="1:14" ht="16.5" thickTop="1" thickBot="1" x14ac:dyDescent="0.3">
      <c r="C3" s="104" t="s">
        <v>161</v>
      </c>
      <c r="G3" s="6">
        <v>7</v>
      </c>
      <c r="H3" s="6"/>
      <c r="J3" s="32" t="s">
        <v>25</v>
      </c>
      <c r="L3" s="33" t="s">
        <v>26</v>
      </c>
      <c r="N3" s="33" t="s">
        <v>133</v>
      </c>
    </row>
    <row r="4" spans="1:14" x14ac:dyDescent="0.25">
      <c r="A4" s="36" t="s">
        <v>28</v>
      </c>
      <c r="B4" s="64">
        <v>203119</v>
      </c>
      <c r="C4" s="64">
        <v>212942</v>
      </c>
      <c r="D4" s="64">
        <v>212182</v>
      </c>
      <c r="E4" s="64">
        <v>212690</v>
      </c>
      <c r="F4" s="64">
        <v>207508</v>
      </c>
      <c r="G4" s="64">
        <v>209690</v>
      </c>
      <c r="H4" s="64">
        <v>209771</v>
      </c>
      <c r="J4" s="37" t="str">
        <f>TEXT(H4,"#,###,###")</f>
        <v>209,771</v>
      </c>
      <c r="L4" s="38">
        <f>H4/G4-1</f>
        <v>3.8628451523670115E-4</v>
      </c>
      <c r="N4" s="38">
        <f t="shared" ref="N4:N9" si="0">H4/B4-1</f>
        <v>3.2749275055509397E-2</v>
      </c>
    </row>
    <row r="5" spans="1:14" x14ac:dyDescent="0.25">
      <c r="A5" s="40" t="s">
        <v>4</v>
      </c>
      <c r="B5" s="64">
        <v>106941</v>
      </c>
      <c r="C5" s="64">
        <v>112770</v>
      </c>
      <c r="D5" s="64">
        <v>113863</v>
      </c>
      <c r="E5" s="64">
        <v>114015</v>
      </c>
      <c r="F5" s="64">
        <v>110538</v>
      </c>
      <c r="G5" s="64">
        <v>110876</v>
      </c>
      <c r="H5" s="64">
        <v>111118</v>
      </c>
      <c r="J5" s="37" t="str">
        <f>TEXT(H5,"#,###,###")</f>
        <v>111,118</v>
      </c>
      <c r="L5" s="38">
        <f t="shared" ref="L5:L9" si="1">H5/G5-1</f>
        <v>2.1826184205779864E-3</v>
      </c>
      <c r="N5" s="38">
        <f t="shared" si="0"/>
        <v>3.9058920339252401E-2</v>
      </c>
    </row>
    <row r="6" spans="1:14" x14ac:dyDescent="0.25">
      <c r="A6" s="40" t="s">
        <v>5</v>
      </c>
      <c r="B6" s="64">
        <v>96178</v>
      </c>
      <c r="C6" s="64">
        <v>100168</v>
      </c>
      <c r="D6" s="64">
        <v>98318</v>
      </c>
      <c r="E6" s="64">
        <v>98674</v>
      </c>
      <c r="F6" s="64">
        <v>96969</v>
      </c>
      <c r="G6" s="64">
        <v>98814</v>
      </c>
      <c r="H6" s="64">
        <v>98651</v>
      </c>
      <c r="J6" s="37" t="str">
        <f>TEXT(H6,"#,###,###")</f>
        <v>98,651</v>
      </c>
      <c r="L6" s="38">
        <f t="shared" si="1"/>
        <v>-1.6495638269881097E-3</v>
      </c>
      <c r="N6" s="38">
        <f t="shared" si="0"/>
        <v>2.571274095947107E-2</v>
      </c>
    </row>
    <row r="7" spans="1:14" x14ac:dyDescent="0.25">
      <c r="A7" s="36" t="s">
        <v>6</v>
      </c>
      <c r="B7" s="64">
        <v>131880</v>
      </c>
      <c r="C7" s="64">
        <v>135228</v>
      </c>
      <c r="D7" s="64">
        <v>138001</v>
      </c>
      <c r="E7" s="64">
        <v>137773</v>
      </c>
      <c r="F7" s="64">
        <v>137448</v>
      </c>
      <c r="G7" s="64">
        <v>138628</v>
      </c>
      <c r="H7" s="64">
        <v>138853</v>
      </c>
      <c r="J7" s="37" t="str">
        <f>TEXT(H7,"#,###,###")</f>
        <v>138,853</v>
      </c>
      <c r="L7" s="38">
        <f t="shared" si="1"/>
        <v>1.623048734743282E-3</v>
      </c>
      <c r="N7" s="38">
        <f t="shared" si="0"/>
        <v>5.2873824689111393E-2</v>
      </c>
    </row>
    <row r="8" spans="1:14" x14ac:dyDescent="0.25">
      <c r="A8" s="36" t="s">
        <v>29</v>
      </c>
      <c r="B8" s="64">
        <v>42481</v>
      </c>
      <c r="C8" s="64">
        <v>44232.02</v>
      </c>
      <c r="D8" s="64">
        <v>45075.51</v>
      </c>
      <c r="E8" s="64">
        <v>46083.65</v>
      </c>
      <c r="F8" s="64">
        <v>48046.27</v>
      </c>
      <c r="G8" s="64">
        <v>47367.05</v>
      </c>
      <c r="H8" s="64">
        <v>48519</v>
      </c>
      <c r="J8" s="37" t="str">
        <f>TEXT(H8,"$###,###")</f>
        <v>$48,519</v>
      </c>
      <c r="L8" s="38">
        <f t="shared" si="1"/>
        <v>2.4319648363155366E-2</v>
      </c>
      <c r="N8" s="38">
        <f t="shared" si="0"/>
        <v>0.14213413055248236</v>
      </c>
    </row>
    <row r="9" spans="1:14" x14ac:dyDescent="0.25">
      <c r="A9" s="36" t="s">
        <v>7</v>
      </c>
      <c r="B9" s="64">
        <v>7138366020</v>
      </c>
      <c r="C9" s="64">
        <v>7703352223</v>
      </c>
      <c r="D9" s="64">
        <v>8197143881</v>
      </c>
      <c r="E9" s="64">
        <v>8474018426</v>
      </c>
      <c r="F9" s="64">
        <v>8829929305</v>
      </c>
      <c r="G9" s="64">
        <v>8908749963</v>
      </c>
      <c r="H9" s="64">
        <v>9193220841</v>
      </c>
      <c r="J9" s="37" t="str">
        <f>TEXT(H9/1000000000,"$#,###.0")&amp;" bil"</f>
        <v>$9.2 bil</v>
      </c>
      <c r="L9" s="38">
        <f t="shared" si="1"/>
        <v>3.1931626679553293E-2</v>
      </c>
      <c r="N9" s="38">
        <f t="shared" si="0"/>
        <v>0.28786066940848731</v>
      </c>
    </row>
    <row r="10" spans="1:14" x14ac:dyDescent="0.25">
      <c r="A10" s="36"/>
    </row>
    <row r="11" spans="1:14" x14ac:dyDescent="0.25">
      <c r="A11" s="36" t="s">
        <v>30</v>
      </c>
      <c r="B11" s="64">
        <v>188284</v>
      </c>
      <c r="C11" s="64">
        <v>198709</v>
      </c>
      <c r="D11" s="64">
        <v>198623</v>
      </c>
      <c r="E11" s="64">
        <v>199946</v>
      </c>
      <c r="F11" s="64">
        <v>195067</v>
      </c>
      <c r="G11" s="64">
        <v>197414</v>
      </c>
      <c r="H11" s="64">
        <v>197377</v>
      </c>
    </row>
    <row r="12" spans="1:14" x14ac:dyDescent="0.25">
      <c r="A12" s="36" t="s">
        <v>31</v>
      </c>
      <c r="B12" s="64">
        <v>14835</v>
      </c>
      <c r="C12" s="64">
        <v>14233</v>
      </c>
      <c r="D12" s="64">
        <v>13559</v>
      </c>
      <c r="E12" s="64">
        <v>12744</v>
      </c>
      <c r="F12" s="64">
        <v>12441</v>
      </c>
      <c r="G12" s="64">
        <v>12276</v>
      </c>
      <c r="H12" s="64">
        <v>12394</v>
      </c>
    </row>
    <row r="13" spans="1:14" x14ac:dyDescent="0.25">
      <c r="A13" s="36"/>
      <c r="B13" s="36"/>
    </row>
    <row r="14" spans="1:14" ht="15.75" thickBot="1" x14ac:dyDescent="0.3">
      <c r="A14" s="69" t="s">
        <v>32</v>
      </c>
      <c r="B14" s="69"/>
      <c r="C14" s="70"/>
      <c r="D14" s="32"/>
      <c r="E14" s="32"/>
      <c r="F14" s="32"/>
      <c r="G14" s="32"/>
      <c r="H14" s="32"/>
      <c r="J14" s="69" t="s">
        <v>33</v>
      </c>
    </row>
    <row r="15" spans="1:14" x14ac:dyDescent="0.25">
      <c r="A15" s="78" t="s">
        <v>64</v>
      </c>
      <c r="B15" s="78"/>
      <c r="C15" s="79"/>
      <c r="D15" s="79"/>
      <c r="E15" s="79"/>
      <c r="F15" s="79"/>
      <c r="G15" s="64">
        <v>5673</v>
      </c>
      <c r="H15" s="64">
        <v>5488</v>
      </c>
      <c r="J15" s="101">
        <f t="shared" ref="J15:J34" si="2">IF(H15="np",0,H15/$H$34)</f>
        <v>2.6161862221184055E-2</v>
      </c>
    </row>
    <row r="16" spans="1:14" x14ac:dyDescent="0.25">
      <c r="A16" s="78" t="s">
        <v>65</v>
      </c>
      <c r="B16" s="78"/>
      <c r="C16" s="79"/>
      <c r="D16" s="79"/>
      <c r="E16" s="79"/>
      <c r="F16" s="79"/>
      <c r="G16" s="64">
        <v>2754</v>
      </c>
      <c r="H16" s="64">
        <v>3067</v>
      </c>
      <c r="J16" s="101">
        <f t="shared" si="2"/>
        <v>1.462070543592775E-2</v>
      </c>
    </row>
    <row r="17" spans="1:10" x14ac:dyDescent="0.25">
      <c r="A17" s="78" t="s">
        <v>66</v>
      </c>
      <c r="B17" s="78"/>
      <c r="C17" s="79"/>
      <c r="D17" s="79"/>
      <c r="E17" s="79"/>
      <c r="F17" s="79"/>
      <c r="G17" s="64">
        <v>5197</v>
      </c>
      <c r="H17" s="64">
        <v>5633</v>
      </c>
      <c r="J17" s="101">
        <f t="shared" si="2"/>
        <v>2.6853092181474084E-2</v>
      </c>
    </row>
    <row r="18" spans="1:10" x14ac:dyDescent="0.25">
      <c r="A18" s="78" t="s">
        <v>67</v>
      </c>
      <c r="B18" s="78"/>
      <c r="C18" s="79"/>
      <c r="D18" s="79"/>
      <c r="E18" s="79"/>
      <c r="F18" s="79"/>
      <c r="G18" s="64">
        <v>1913</v>
      </c>
      <c r="H18" s="64">
        <v>1935</v>
      </c>
      <c r="J18" s="101">
        <f t="shared" si="2"/>
        <v>9.2243446424910974E-3</v>
      </c>
    </row>
    <row r="19" spans="1:10" x14ac:dyDescent="0.25">
      <c r="A19" s="78" t="s">
        <v>68</v>
      </c>
      <c r="B19" s="78"/>
      <c r="C19" s="79"/>
      <c r="D19" s="79"/>
      <c r="E19" s="79"/>
      <c r="F19" s="79"/>
      <c r="G19" s="64">
        <v>19065</v>
      </c>
      <c r="H19" s="64">
        <v>20267</v>
      </c>
      <c r="J19" s="101">
        <f t="shared" si="2"/>
        <v>9.6614880035848616E-2</v>
      </c>
    </row>
    <row r="20" spans="1:10" x14ac:dyDescent="0.25">
      <c r="A20" s="78" t="s">
        <v>69</v>
      </c>
      <c r="B20" s="78"/>
      <c r="C20" s="79"/>
      <c r="D20" s="79"/>
      <c r="E20" s="79"/>
      <c r="F20" s="79"/>
      <c r="G20" s="64">
        <v>4798</v>
      </c>
      <c r="H20" s="64">
        <v>4625</v>
      </c>
      <c r="J20" s="101">
        <f t="shared" si="2"/>
        <v>2.2047852181664766E-2</v>
      </c>
    </row>
    <row r="21" spans="1:10" x14ac:dyDescent="0.25">
      <c r="A21" s="78" t="s">
        <v>70</v>
      </c>
      <c r="B21" s="78"/>
      <c r="C21" s="79"/>
      <c r="D21" s="79"/>
      <c r="E21" s="79"/>
      <c r="F21" s="79"/>
      <c r="G21" s="64">
        <v>16387</v>
      </c>
      <c r="H21" s="64">
        <v>16927</v>
      </c>
      <c r="J21" s="101">
        <f t="shared" si="2"/>
        <v>8.0692755433305841E-2</v>
      </c>
    </row>
    <row r="22" spans="1:10" x14ac:dyDescent="0.25">
      <c r="A22" s="78" t="s">
        <v>71</v>
      </c>
      <c r="B22" s="78"/>
      <c r="C22" s="79"/>
      <c r="D22" s="79"/>
      <c r="E22" s="79"/>
      <c r="F22" s="79"/>
      <c r="G22" s="64">
        <v>18584</v>
      </c>
      <c r="H22" s="64">
        <v>18907</v>
      </c>
      <c r="J22" s="101">
        <f t="shared" si="2"/>
        <v>9.013161971864557E-2</v>
      </c>
    </row>
    <row r="23" spans="1:10" x14ac:dyDescent="0.25">
      <c r="A23" s="78" t="s">
        <v>72</v>
      </c>
      <c r="B23" s="78"/>
      <c r="C23" s="79"/>
      <c r="D23" s="79"/>
      <c r="E23" s="79"/>
      <c r="F23" s="79"/>
      <c r="G23" s="64">
        <v>7462</v>
      </c>
      <c r="H23" s="64">
        <v>7434</v>
      </c>
      <c r="J23" s="101">
        <f t="shared" si="2"/>
        <v>3.5438644998593706E-2</v>
      </c>
    </row>
    <row r="24" spans="1:10" x14ac:dyDescent="0.25">
      <c r="A24" s="78" t="s">
        <v>73</v>
      </c>
      <c r="B24" s="78"/>
      <c r="C24" s="79"/>
      <c r="D24" s="79"/>
      <c r="E24" s="79"/>
      <c r="F24" s="79"/>
      <c r="G24" s="64">
        <v>1285</v>
      </c>
      <c r="H24" s="64">
        <v>1551</v>
      </c>
      <c r="J24" s="101">
        <f t="shared" si="2"/>
        <v>7.3937770235161203E-3</v>
      </c>
    </row>
    <row r="25" spans="1:10" x14ac:dyDescent="0.25">
      <c r="A25" s="78" t="s">
        <v>74</v>
      </c>
      <c r="B25" s="78"/>
      <c r="C25" s="79"/>
      <c r="D25" s="79"/>
      <c r="E25" s="79"/>
      <c r="F25" s="79"/>
      <c r="G25" s="64">
        <v>3335</v>
      </c>
      <c r="H25" s="64">
        <v>3380</v>
      </c>
      <c r="J25" s="101">
        <f t="shared" si="2"/>
        <v>1.6112808729519333E-2</v>
      </c>
    </row>
    <row r="26" spans="1:10" x14ac:dyDescent="0.25">
      <c r="A26" s="78" t="s">
        <v>75</v>
      </c>
      <c r="B26" s="78"/>
      <c r="C26" s="79"/>
      <c r="D26" s="79"/>
      <c r="E26" s="79"/>
      <c r="F26" s="79"/>
      <c r="G26" s="64">
        <v>3428</v>
      </c>
      <c r="H26" s="64">
        <v>3525</v>
      </c>
      <c r="J26" s="101">
        <f t="shared" si="2"/>
        <v>1.6804038689809363E-2</v>
      </c>
    </row>
    <row r="27" spans="1:10" x14ac:dyDescent="0.25">
      <c r="A27" s="78" t="s">
        <v>76</v>
      </c>
      <c r="B27" s="78"/>
      <c r="C27" s="79"/>
      <c r="D27" s="79"/>
      <c r="E27" s="79"/>
      <c r="F27" s="79"/>
      <c r="G27" s="64">
        <v>11247</v>
      </c>
      <c r="H27" s="64">
        <v>10645</v>
      </c>
      <c r="J27" s="101">
        <f t="shared" si="2"/>
        <v>5.0745813291637069E-2</v>
      </c>
    </row>
    <row r="28" spans="1:10" x14ac:dyDescent="0.25">
      <c r="A28" s="78" t="s">
        <v>77</v>
      </c>
      <c r="B28" s="78"/>
      <c r="C28" s="79"/>
      <c r="D28" s="79"/>
      <c r="E28" s="79"/>
      <c r="F28" s="79"/>
      <c r="G28" s="64">
        <v>15352</v>
      </c>
      <c r="H28" s="64">
        <v>16425</v>
      </c>
      <c r="J28" s="101">
        <f t="shared" si="2"/>
        <v>7.8299669639750019E-2</v>
      </c>
    </row>
    <row r="29" spans="1:10" x14ac:dyDescent="0.25">
      <c r="A29" s="78" t="s">
        <v>78</v>
      </c>
      <c r="B29" s="78"/>
      <c r="C29" s="79"/>
      <c r="D29" s="79"/>
      <c r="E29" s="79"/>
      <c r="F29" s="79"/>
      <c r="G29" s="64">
        <v>25544</v>
      </c>
      <c r="H29" s="64">
        <v>24312</v>
      </c>
      <c r="J29" s="101">
        <f t="shared" si="2"/>
        <v>0.11589781237635326</v>
      </c>
    </row>
    <row r="30" spans="1:10" x14ac:dyDescent="0.25">
      <c r="A30" s="78" t="s">
        <v>79</v>
      </c>
      <c r="B30" s="78"/>
      <c r="C30" s="79"/>
      <c r="D30" s="79"/>
      <c r="E30" s="79"/>
      <c r="F30" s="79"/>
      <c r="G30" s="64">
        <v>17889</v>
      </c>
      <c r="H30" s="64">
        <v>17721</v>
      </c>
      <c r="J30" s="101">
        <f t="shared" si="2"/>
        <v>8.4477835353790567E-2</v>
      </c>
    </row>
    <row r="31" spans="1:10" x14ac:dyDescent="0.25">
      <c r="A31" s="78" t="s">
        <v>80</v>
      </c>
      <c r="B31" s="78"/>
      <c r="C31" s="79"/>
      <c r="D31" s="79"/>
      <c r="E31" s="79"/>
      <c r="F31" s="79"/>
      <c r="G31" s="64">
        <v>16148</v>
      </c>
      <c r="H31" s="64">
        <v>17664</v>
      </c>
      <c r="J31" s="101">
        <f t="shared" si="2"/>
        <v>8.4206110472848969E-2</v>
      </c>
    </row>
    <row r="32" spans="1:10" x14ac:dyDescent="0.25">
      <c r="A32" s="78" t="s">
        <v>81</v>
      </c>
      <c r="B32" s="78"/>
      <c r="C32" s="79"/>
      <c r="D32" s="79"/>
      <c r="E32" s="79"/>
      <c r="F32" s="79"/>
      <c r="G32" s="64">
        <v>6080</v>
      </c>
      <c r="H32" s="64">
        <v>6469</v>
      </c>
      <c r="J32" s="101">
        <f t="shared" si="2"/>
        <v>3.0838390435284191E-2</v>
      </c>
    </row>
    <row r="33" spans="1:14" x14ac:dyDescent="0.25">
      <c r="A33" s="78" t="s">
        <v>82</v>
      </c>
      <c r="B33" s="78"/>
      <c r="C33" s="79"/>
      <c r="D33" s="79"/>
      <c r="E33" s="79"/>
      <c r="F33" s="79"/>
      <c r="G33" s="64">
        <v>9530</v>
      </c>
      <c r="H33" s="64">
        <v>9342</v>
      </c>
      <c r="J33" s="101">
        <f t="shared" si="2"/>
        <v>4.4534277855375622E-2</v>
      </c>
    </row>
    <row r="34" spans="1:14" ht="15.75" thickBot="1" x14ac:dyDescent="0.3">
      <c r="A34" s="82" t="s">
        <v>83</v>
      </c>
      <c r="B34" s="82"/>
      <c r="C34" s="83"/>
      <c r="D34" s="83"/>
      <c r="E34" s="83"/>
      <c r="F34" s="83"/>
      <c r="G34" s="84">
        <v>209690</v>
      </c>
      <c r="H34" s="84">
        <v>209771</v>
      </c>
      <c r="J34" s="85">
        <f t="shared" si="2"/>
        <v>1</v>
      </c>
    </row>
    <row r="35" spans="1:14" ht="15.75" thickTop="1" x14ac:dyDescent="0.25">
      <c r="G35" s="86"/>
      <c r="H35" s="86"/>
      <c r="J35" s="90"/>
      <c r="K35" s="90"/>
      <c r="L35" s="90"/>
      <c r="M35" s="90"/>
      <c r="N35" s="90"/>
    </row>
    <row r="36" spans="1:14" ht="15.75" thickBot="1" x14ac:dyDescent="0.3">
      <c r="J36" s="32" t="s">
        <v>25</v>
      </c>
      <c r="L36" s="33" t="s">
        <v>26</v>
      </c>
      <c r="N36" s="33" t="s">
        <v>133</v>
      </c>
    </row>
    <row r="37" spans="1:14" x14ac:dyDescent="0.25">
      <c r="A37" s="36" t="s">
        <v>10</v>
      </c>
      <c r="B37" s="64"/>
      <c r="C37" s="64"/>
      <c r="D37" s="64"/>
      <c r="E37" s="64"/>
      <c r="F37" s="64"/>
      <c r="G37" s="64"/>
      <c r="H37" s="64"/>
      <c r="J37" s="37"/>
      <c r="L37" s="38"/>
      <c r="N37" s="38"/>
    </row>
    <row r="38" spans="1:14" x14ac:dyDescent="0.25">
      <c r="A38" s="36" t="s">
        <v>11</v>
      </c>
      <c r="B38" s="64"/>
      <c r="C38" s="64"/>
      <c r="D38" s="64"/>
      <c r="E38" s="64"/>
      <c r="F38" s="64"/>
      <c r="G38" s="64"/>
      <c r="H38" s="64"/>
      <c r="J38" s="37"/>
      <c r="L38" s="38"/>
      <c r="N38" s="38"/>
    </row>
    <row r="39" spans="1:14" x14ac:dyDescent="0.25">
      <c r="A39" s="36" t="s">
        <v>12</v>
      </c>
      <c r="B39" s="36"/>
      <c r="G39" s="64"/>
      <c r="H39" s="64"/>
      <c r="J39" s="37" t="str">
        <f>TEXT(H39,"#,###,###")</f>
        <v/>
      </c>
      <c r="L39" s="80"/>
      <c r="N39" s="37"/>
    </row>
    <row r="40" spans="1:14" x14ac:dyDescent="0.25">
      <c r="A40" s="36" t="s">
        <v>34</v>
      </c>
      <c r="B40" s="64"/>
      <c r="C40" s="64"/>
      <c r="D40" s="64"/>
      <c r="E40" s="64"/>
      <c r="F40" s="64"/>
      <c r="G40" s="64"/>
      <c r="H40" s="64"/>
      <c r="J40" s="37"/>
    </row>
    <row r="42" spans="1:14" x14ac:dyDescent="0.25">
      <c r="A42" s="78"/>
      <c r="B42" s="78"/>
      <c r="G42" s="86"/>
      <c r="H42" s="86"/>
      <c r="J42" s="90"/>
      <c r="K42" s="90"/>
      <c r="L42" s="90"/>
      <c r="M42" s="90"/>
      <c r="N42" s="90"/>
    </row>
    <row r="43" spans="1:14" ht="15.75" thickBot="1" x14ac:dyDescent="0.3">
      <c r="A43" s="89" t="s">
        <v>14</v>
      </c>
      <c r="B43" s="89"/>
      <c r="J43" s="87" t="s">
        <v>25</v>
      </c>
      <c r="K43" s="32"/>
      <c r="L43" s="32" t="s">
        <v>27</v>
      </c>
      <c r="M43" s="32"/>
      <c r="N43" s="32" t="s">
        <v>25</v>
      </c>
    </row>
    <row r="44" spans="1:14" x14ac:dyDescent="0.25">
      <c r="A44" s="78" t="s">
        <v>15</v>
      </c>
      <c r="B44" s="78"/>
      <c r="C44" s="64"/>
      <c r="D44" s="64"/>
      <c r="E44" s="64"/>
      <c r="F44" s="64"/>
      <c r="G44" s="64"/>
      <c r="H44" s="64"/>
      <c r="J44" s="37" t="str">
        <f>TEXT(H44,"#,###,###")</f>
        <v/>
      </c>
      <c r="L44" s="80"/>
      <c r="N44" s="37"/>
    </row>
    <row r="45" spans="1:14" x14ac:dyDescent="0.25">
      <c r="A45" s="102" t="s">
        <v>16</v>
      </c>
      <c r="B45" s="102"/>
      <c r="C45" s="64"/>
      <c r="D45" s="64"/>
      <c r="E45" s="64"/>
      <c r="F45" s="64"/>
      <c r="G45" s="64"/>
      <c r="H45" s="64"/>
      <c r="J45" s="37" t="str">
        <f>TEXT(H45,"#,###,###")</f>
        <v/>
      </c>
      <c r="L45" s="80"/>
      <c r="N45" s="37"/>
    </row>
    <row r="46" spans="1:14" x14ac:dyDescent="0.25">
      <c r="A46" s="102" t="s">
        <v>17</v>
      </c>
      <c r="B46" s="102"/>
      <c r="C46" s="64"/>
      <c r="D46" s="64"/>
      <c r="E46" s="64"/>
      <c r="F46" s="64"/>
      <c r="G46" s="64"/>
      <c r="H46" s="64"/>
      <c r="J46" s="37" t="str">
        <f>TEXT(H46,"#,###,###")</f>
        <v/>
      </c>
      <c r="L46" s="80"/>
      <c r="N46" s="37"/>
    </row>
    <row r="47" spans="1:14" x14ac:dyDescent="0.25">
      <c r="A47" s="78" t="s">
        <v>18</v>
      </c>
      <c r="B47" s="78"/>
      <c r="C47" s="64"/>
      <c r="D47" s="64"/>
      <c r="E47" s="64"/>
      <c r="F47" s="64"/>
      <c r="G47" s="64"/>
      <c r="H47" s="64"/>
      <c r="J47" s="37" t="str">
        <f>TEXT(H47,"#,###,###")</f>
        <v/>
      </c>
      <c r="L47" s="80"/>
      <c r="N47" s="37"/>
    </row>
    <row r="48" spans="1:14" ht="15.75" thickBot="1" x14ac:dyDescent="0.3">
      <c r="A48" s="89" t="s">
        <v>19</v>
      </c>
      <c r="B48" s="89"/>
      <c r="C48" s="64"/>
      <c r="D48" s="64"/>
      <c r="E48" s="64"/>
      <c r="F48" s="64"/>
      <c r="G48" s="64"/>
      <c r="H48" s="64"/>
    </row>
    <row r="49" spans="1:14" x14ac:dyDescent="0.25">
      <c r="A49" s="78" t="s">
        <v>20</v>
      </c>
      <c r="B49" s="78"/>
      <c r="C49" s="64"/>
      <c r="D49" s="64"/>
      <c r="E49" s="64"/>
      <c r="F49" s="64"/>
      <c r="G49" s="64"/>
      <c r="H49" s="64"/>
      <c r="J49" s="37" t="str">
        <f>TEXT(H49,"#,###,###")</f>
        <v/>
      </c>
      <c r="L49" s="80"/>
      <c r="N49" s="37"/>
    </row>
    <row r="50" spans="1:14" x14ac:dyDescent="0.25">
      <c r="A50" s="78" t="s">
        <v>21</v>
      </c>
      <c r="B50" s="78"/>
      <c r="C50" s="64"/>
      <c r="D50" s="64"/>
      <c r="E50" s="64"/>
      <c r="F50" s="64"/>
      <c r="G50" s="64"/>
      <c r="H50" s="64"/>
      <c r="J50" s="37" t="str">
        <f>TEXT(H50,"#,###,###")</f>
        <v/>
      </c>
      <c r="L50" s="80"/>
      <c r="N50" s="37"/>
    </row>
    <row r="51" spans="1:14" x14ac:dyDescent="0.25">
      <c r="A51" s="78" t="s">
        <v>22</v>
      </c>
      <c r="B51" s="78"/>
      <c r="C51" s="64"/>
      <c r="D51" s="64"/>
      <c r="E51" s="64"/>
      <c r="F51" s="64"/>
      <c r="G51" s="64"/>
      <c r="H51" s="64"/>
      <c r="J51" s="37" t="str">
        <f>TEXT(H51,"#,###,###")</f>
        <v/>
      </c>
      <c r="L51" s="80"/>
      <c r="N51" s="37"/>
    </row>
    <row r="52" spans="1:14" x14ac:dyDescent="0.25">
      <c r="A52" s="78" t="s">
        <v>23</v>
      </c>
      <c r="B52" s="78"/>
      <c r="C52" s="64"/>
      <c r="D52" s="64"/>
      <c r="E52" s="64"/>
      <c r="F52" s="64"/>
      <c r="G52" s="64"/>
      <c r="H52" s="64"/>
      <c r="J52" s="37" t="str">
        <f>TEXT(H52,"#,###,###")</f>
        <v/>
      </c>
      <c r="L52" s="80"/>
      <c r="N52" s="37"/>
    </row>
    <row r="54" spans="1:14" ht="15.75" thickBot="1" x14ac:dyDescent="0.3">
      <c r="J54" s="32" t="s">
        <v>25</v>
      </c>
      <c r="L54" s="33" t="s">
        <v>26</v>
      </c>
      <c r="N54" s="33" t="s">
        <v>133</v>
      </c>
    </row>
    <row r="55" spans="1:14" x14ac:dyDescent="0.25">
      <c r="A55" s="78" t="s">
        <v>93</v>
      </c>
      <c r="B55" s="64"/>
      <c r="C55" s="64"/>
      <c r="D55" s="64"/>
      <c r="E55" s="64"/>
      <c r="F55" s="64"/>
      <c r="G55" s="64"/>
      <c r="H55" s="64"/>
      <c r="J55" s="37"/>
      <c r="L55" s="38"/>
      <c r="N55" s="38"/>
    </row>
    <row r="56" spans="1:14" x14ac:dyDescent="0.25">
      <c r="A56" s="78" t="s">
        <v>94</v>
      </c>
      <c r="B56" s="64"/>
      <c r="C56" s="64"/>
      <c r="D56" s="64"/>
      <c r="E56" s="64"/>
      <c r="F56" s="64"/>
      <c r="G56" s="64"/>
      <c r="H56" s="64"/>
      <c r="J56" s="37"/>
      <c r="L56" s="38"/>
      <c r="N56" s="38"/>
    </row>
    <row r="57" spans="1:14" ht="15.75" thickBot="1" x14ac:dyDescent="0.3">
      <c r="A57" s="82" t="s">
        <v>54</v>
      </c>
      <c r="B57" s="84"/>
      <c r="C57" s="84"/>
      <c r="D57" s="84"/>
      <c r="E57" s="84"/>
      <c r="F57" s="84"/>
      <c r="G57" s="84"/>
      <c r="H57" s="84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B47C-FCD1-4414-ACE5-37A51AABD8A2}">
  <sheetPr codeName="Sheet65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Alice Springs</v>
      </c>
      <c r="T1" s="112"/>
      <c r="U1" s="112"/>
      <c r="V1" s="112"/>
      <c r="W1" s="112"/>
      <c r="X1" s="112"/>
      <c r="Y1" s="113" t="str">
        <f>Y3</f>
        <v>13.1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115</v>
      </c>
      <c r="Y3" s="117" t="s">
        <v>145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13.1 Alice Springs,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24778</v>
      </c>
      <c r="U4" s="120">
        <v>25862</v>
      </c>
      <c r="V4" s="120">
        <v>24343</v>
      </c>
      <c r="W4" s="120">
        <v>25017</v>
      </c>
      <c r="X4" s="120">
        <v>24879</v>
      </c>
      <c r="Y4" s="120">
        <v>26290</v>
      </c>
      <c r="Z4" s="120">
        <v>32303</v>
      </c>
      <c r="AB4" s="121" t="str">
        <f>TEXT(Z4,"###,###")</f>
        <v>32,303</v>
      </c>
      <c r="AD4" s="122">
        <f>Z4/Y4-1</f>
        <v>0.22871814378090538</v>
      </c>
      <c r="AF4" s="122">
        <f t="shared" ref="AF4:AF9" si="0">Z4/T4-1</f>
        <v>0.30369682783114049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12136</v>
      </c>
      <c r="U5" s="120">
        <v>12558</v>
      </c>
      <c r="V5" s="120">
        <v>11885</v>
      </c>
      <c r="W5" s="120">
        <v>12345</v>
      </c>
      <c r="X5" s="120">
        <v>12272</v>
      </c>
      <c r="Y5" s="120">
        <v>12796</v>
      </c>
      <c r="Z5" s="120">
        <v>16030</v>
      </c>
      <c r="AB5" s="121" t="str">
        <f>TEXT(Z5,"###,###")</f>
        <v>16,030</v>
      </c>
      <c r="AD5" s="122">
        <f t="shared" ref="AD5:AD9" si="1">Z5/Y5-1</f>
        <v>0.25273522975929974</v>
      </c>
      <c r="AF5" s="122">
        <f t="shared" si="0"/>
        <v>0.32086354647330251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12642</v>
      </c>
      <c r="U6" s="120">
        <v>13304</v>
      </c>
      <c r="V6" s="120">
        <v>12458</v>
      </c>
      <c r="W6" s="120">
        <v>12672</v>
      </c>
      <c r="X6" s="120">
        <v>12607</v>
      </c>
      <c r="Y6" s="120">
        <v>13494</v>
      </c>
      <c r="Z6" s="120">
        <v>16273</v>
      </c>
      <c r="AB6" s="121" t="str">
        <f>TEXT(Z6,"###,###")</f>
        <v>16,273</v>
      </c>
      <c r="AD6" s="122">
        <f t="shared" si="1"/>
        <v>0.20594338224396025</v>
      </c>
      <c r="AF6" s="122">
        <f t="shared" si="0"/>
        <v>0.28721721246638188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15699</v>
      </c>
      <c r="U7" s="120">
        <v>15725</v>
      </c>
      <c r="V7" s="120">
        <v>15784</v>
      </c>
      <c r="W7" s="120">
        <v>15819</v>
      </c>
      <c r="X7" s="120">
        <v>15828</v>
      </c>
      <c r="Y7" s="120">
        <v>16545</v>
      </c>
      <c r="Z7" s="120">
        <v>20927</v>
      </c>
      <c r="AB7" s="121" t="str">
        <f>TEXT(Z7,"###,###")</f>
        <v>20,927</v>
      </c>
      <c r="AD7" s="122">
        <f t="shared" si="1"/>
        <v>0.26485343003928685</v>
      </c>
      <c r="AF7" s="122">
        <f t="shared" si="0"/>
        <v>0.333014841709663</v>
      </c>
    </row>
    <row r="8" spans="1:32" ht="17.25" customHeight="1" x14ac:dyDescent="0.25">
      <c r="A8" s="43" t="s">
        <v>13</v>
      </c>
      <c r="B8" s="44"/>
      <c r="C8" s="45"/>
      <c r="D8" s="46" t="str">
        <f>AB4</f>
        <v>32,303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20,927</v>
      </c>
      <c r="P8" s="47"/>
      <c r="S8" s="119" t="s">
        <v>88</v>
      </c>
      <c r="T8" s="120">
        <v>40894.47</v>
      </c>
      <c r="U8" s="120">
        <v>43712.5</v>
      </c>
      <c r="V8" s="120">
        <v>43546.97</v>
      </c>
      <c r="W8" s="120">
        <v>44797.32</v>
      </c>
      <c r="X8" s="120">
        <v>47256</v>
      </c>
      <c r="Y8" s="120">
        <v>46871</v>
      </c>
      <c r="Z8" s="120">
        <v>42441.04</v>
      </c>
      <c r="AB8" s="121" t="str">
        <f>TEXT(Z8,"$###,###")</f>
        <v>$42,441</v>
      </c>
      <c r="AD8" s="122">
        <f t="shared" si="1"/>
        <v>-9.4513878517633487E-2</v>
      </c>
      <c r="AF8" s="122">
        <f t="shared" si="0"/>
        <v>3.7818560798073664E-2</v>
      </c>
    </row>
    <row r="9" spans="1:32" x14ac:dyDescent="0.25">
      <c r="A9" s="51" t="s">
        <v>15</v>
      </c>
      <c r="B9" s="52"/>
      <c r="C9" s="53"/>
      <c r="D9" s="54">
        <f>AD104</f>
        <v>66.408692691081328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49.882926363071626</v>
      </c>
      <c r="P9" s="55" t="s">
        <v>89</v>
      </c>
      <c r="S9" s="119" t="s">
        <v>7</v>
      </c>
      <c r="T9" s="120">
        <v>832733845</v>
      </c>
      <c r="U9" s="120">
        <v>866306673</v>
      </c>
      <c r="V9" s="120">
        <v>888852677</v>
      </c>
      <c r="W9" s="120">
        <v>925458415</v>
      </c>
      <c r="X9" s="120">
        <v>973697756</v>
      </c>
      <c r="Y9" s="120">
        <v>1032289776</v>
      </c>
      <c r="Z9" s="120">
        <v>1219592567</v>
      </c>
      <c r="AB9" s="121" t="str">
        <f>TEXT(Z9/1000000,"$#,###.0")&amp;" mil"</f>
        <v>$1,219.6 mil</v>
      </c>
      <c r="AD9" s="122">
        <f t="shared" si="1"/>
        <v>0.18144400473070266</v>
      </c>
      <c r="AF9" s="122">
        <f t="shared" si="0"/>
        <v>0.46456466771805105</v>
      </c>
    </row>
    <row r="10" spans="1:32" x14ac:dyDescent="0.25">
      <c r="A10" s="51" t="s">
        <v>18</v>
      </c>
      <c r="B10" s="52"/>
      <c r="C10" s="53"/>
      <c r="D10" s="54">
        <f>AD105</f>
        <v>22.988576912361079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50.117073636928367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97.022984660964312</v>
      </c>
      <c r="P11" s="55" t="s">
        <v>89</v>
      </c>
      <c r="S11" s="119" t="s">
        <v>30</v>
      </c>
      <c r="T11" s="124">
        <v>23160</v>
      </c>
      <c r="U11" s="124">
        <v>24373</v>
      </c>
      <c r="V11" s="124">
        <v>22908</v>
      </c>
      <c r="W11" s="124">
        <v>23600</v>
      </c>
      <c r="X11" s="124">
        <v>23512</v>
      </c>
      <c r="Y11" s="124">
        <v>24842</v>
      </c>
      <c r="Z11" s="124">
        <v>30572</v>
      </c>
    </row>
    <row r="12" spans="1:32" ht="28.5" customHeight="1" x14ac:dyDescent="0.25">
      <c r="A12" s="51" t="s">
        <v>20</v>
      </c>
      <c r="B12" s="53"/>
      <c r="C12" s="53"/>
      <c r="D12" s="54">
        <f>AD108</f>
        <v>10.980404296814537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8.2572752902948334</v>
      </c>
      <c r="P12" s="55" t="s">
        <v>89</v>
      </c>
      <c r="S12" s="119" t="s">
        <v>31</v>
      </c>
      <c r="T12" s="124">
        <v>1615</v>
      </c>
      <c r="U12" s="124">
        <v>1490</v>
      </c>
      <c r="V12" s="124">
        <v>1434</v>
      </c>
      <c r="W12" s="124">
        <v>1415</v>
      </c>
      <c r="X12" s="124">
        <v>1365</v>
      </c>
      <c r="Y12" s="124">
        <v>1448</v>
      </c>
      <c r="Z12" s="124">
        <v>1733</v>
      </c>
    </row>
    <row r="13" spans="1:32" ht="15" customHeight="1" x14ac:dyDescent="0.25">
      <c r="A13" s="51" t="s">
        <v>21</v>
      </c>
      <c r="B13" s="53"/>
      <c r="C13" s="53"/>
      <c r="D13" s="54">
        <f>AD109</f>
        <v>14.760238987090982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40.0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32.501625236046188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31.151905395783675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356</v>
      </c>
      <c r="Z15" s="124">
        <v>602</v>
      </c>
      <c r="AB15" s="128">
        <f t="shared" ref="AB15:AB34" si="2">IF(Z15="np",0,Z15/$Z$34)</f>
        <v>1.8636039996285176E-2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171</v>
      </c>
      <c r="Z16" s="124">
        <v>174</v>
      </c>
      <c r="AB16" s="128">
        <f t="shared" si="2"/>
        <v>5.3864966102219608E-3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417</v>
      </c>
      <c r="Z17" s="124">
        <v>470</v>
      </c>
      <c r="AB17" s="128">
        <f t="shared" si="2"/>
        <v>1.4549732223013343E-2</v>
      </c>
    </row>
    <row r="18" spans="1:28" x14ac:dyDescent="0.25">
      <c r="A18" s="81" t="str">
        <f>$S$1&amp;" ("&amp;$T$2&amp;" to "&amp;$Z$2&amp;")"</f>
        <v>Alice Springs (2011-12 to 2017-18)</v>
      </c>
      <c r="B18" s="81"/>
      <c r="C18" s="81"/>
      <c r="D18" s="81"/>
      <c r="E18" s="81"/>
      <c r="F18" s="81"/>
      <c r="G18" s="81" t="str">
        <f>$S$1&amp;" ("&amp;$T$2&amp;" to "&amp;$Z$2&amp;")"</f>
        <v>Alice Springs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215</v>
      </c>
      <c r="Z18" s="124">
        <v>225</v>
      </c>
      <c r="AB18" s="128">
        <f t="shared" si="2"/>
        <v>6.9652973408042594E-3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1442</v>
      </c>
      <c r="Z19" s="124">
        <v>1815</v>
      </c>
      <c r="AB19" s="128">
        <f t="shared" si="2"/>
        <v>5.6186731882487698E-2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518</v>
      </c>
      <c r="Z20" s="124">
        <v>592</v>
      </c>
      <c r="AB20" s="128">
        <f t="shared" si="2"/>
        <v>1.8326471225582765E-2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2410</v>
      </c>
      <c r="Z21" s="124">
        <v>3001</v>
      </c>
      <c r="AB21" s="128">
        <f t="shared" si="2"/>
        <v>9.290158808779371E-2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2516</v>
      </c>
      <c r="Z22" s="124">
        <v>2774</v>
      </c>
      <c r="AB22" s="128">
        <f t="shared" si="2"/>
        <v>8.5874376992848958E-2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902</v>
      </c>
      <c r="Z23" s="124">
        <v>1030</v>
      </c>
      <c r="AB23" s="128">
        <f t="shared" si="2"/>
        <v>3.1885583382348391E-2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287</v>
      </c>
      <c r="Z24" s="124">
        <v>485</v>
      </c>
      <c r="AB24" s="128">
        <f t="shared" si="2"/>
        <v>1.501408537906696E-2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247</v>
      </c>
      <c r="Z25" s="124">
        <v>399</v>
      </c>
      <c r="AB25" s="128">
        <f t="shared" si="2"/>
        <v>1.2351793951026221E-2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446</v>
      </c>
      <c r="Z26" s="124">
        <v>472</v>
      </c>
      <c r="AB26" s="128">
        <f t="shared" si="2"/>
        <v>1.4611645977153824E-2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1262</v>
      </c>
      <c r="Z27" s="124">
        <v>1450</v>
      </c>
      <c r="AB27" s="128">
        <f t="shared" si="2"/>
        <v>4.4887471751849671E-2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1417</v>
      </c>
      <c r="Z28" s="124">
        <v>1768</v>
      </c>
      <c r="AB28" s="128">
        <f t="shared" si="2"/>
        <v>5.4731758660186362E-2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2886</v>
      </c>
      <c r="Z29" s="124">
        <v>3924</v>
      </c>
      <c r="AB29" s="128">
        <f t="shared" si="2"/>
        <v>0.12147478562362629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2250</v>
      </c>
      <c r="Z30" s="124">
        <v>2670</v>
      </c>
      <c r="AB30" s="128">
        <f t="shared" si="2"/>
        <v>8.2654861777543887E-2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3202</v>
      </c>
      <c r="Z31" s="124">
        <v>4121</v>
      </c>
      <c r="AB31" s="128">
        <f t="shared" si="2"/>
        <v>0.12757329040646379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975</v>
      </c>
      <c r="Z32" s="124">
        <v>1157</v>
      </c>
      <c r="AB32" s="128">
        <f t="shared" si="2"/>
        <v>3.5817106770269017E-2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1467</v>
      </c>
      <c r="Z33" s="124">
        <v>2219</v>
      </c>
      <c r="AB33" s="128">
        <f t="shared" si="2"/>
        <v>6.8693310218865114E-2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26290</v>
      </c>
      <c r="Z34" s="131">
        <v>32303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27</v>
      </c>
      <c r="Y44" s="124">
        <v>34</v>
      </c>
      <c r="Z44" s="124">
        <v>32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307</v>
      </c>
      <c r="Y45" s="124">
        <v>270</v>
      </c>
      <c r="Z45" s="124">
        <v>317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732</v>
      </c>
      <c r="Y46" s="124">
        <v>740</v>
      </c>
      <c r="Z46" s="124">
        <v>872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1169</v>
      </c>
      <c r="Y47" s="124">
        <v>1207</v>
      </c>
      <c r="Z47" s="124">
        <v>1529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2043</v>
      </c>
      <c r="Y48" s="124">
        <v>2065</v>
      </c>
      <c r="Z48" s="124">
        <v>2536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Alice Springs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1699</v>
      </c>
      <c r="Y49" s="124">
        <v>1779</v>
      </c>
      <c r="Z49" s="124">
        <v>2170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1234</v>
      </c>
      <c r="Y50" s="124">
        <v>1304</v>
      </c>
      <c r="Z50" s="124">
        <v>1696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1134</v>
      </c>
      <c r="Y51" s="124">
        <v>1162</v>
      </c>
      <c r="Z51" s="124">
        <v>1395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1055</v>
      </c>
      <c r="Y52" s="124">
        <v>1102</v>
      </c>
      <c r="Z52" s="124">
        <v>1457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975</v>
      </c>
      <c r="Y53" s="124">
        <v>1011</v>
      </c>
      <c r="Z53" s="124">
        <v>1268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861</v>
      </c>
      <c r="Y54" s="124">
        <v>917</v>
      </c>
      <c r="Z54" s="124">
        <v>1087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648</v>
      </c>
      <c r="Y55" s="124">
        <v>732</v>
      </c>
      <c r="Z55" s="124">
        <v>922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289</v>
      </c>
      <c r="Y56" s="124">
        <v>316</v>
      </c>
      <c r="Z56" s="124">
        <v>504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71</v>
      </c>
      <c r="Y57" s="124">
        <v>103</v>
      </c>
      <c r="Z57" s="124">
        <v>137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28</v>
      </c>
      <c r="Y58" s="124">
        <v>38</v>
      </c>
      <c r="Z58" s="124">
        <v>61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9</v>
      </c>
      <c r="Y59" s="124">
        <v>10</v>
      </c>
      <c r="Z59" s="124">
        <v>18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4</v>
      </c>
      <c r="Y60" s="124">
        <v>11</v>
      </c>
      <c r="Z60" s="124">
        <v>15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12272</v>
      </c>
      <c r="Y61" s="124">
        <v>12796</v>
      </c>
      <c r="Z61" s="124">
        <v>16030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20</v>
      </c>
      <c r="Y63" s="124">
        <v>21</v>
      </c>
      <c r="Z63" s="124">
        <v>25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Alice Springs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276</v>
      </c>
      <c r="Y64" s="124">
        <v>271</v>
      </c>
      <c r="Z64" s="124">
        <v>334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689</v>
      </c>
      <c r="Y65" s="124">
        <v>698</v>
      </c>
      <c r="Z65" s="124">
        <v>777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1222</v>
      </c>
      <c r="Y66" s="124">
        <v>1264</v>
      </c>
      <c r="Z66" s="124">
        <v>1528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2168</v>
      </c>
      <c r="Y67" s="124">
        <v>2299</v>
      </c>
      <c r="Z67" s="124">
        <v>2672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1673</v>
      </c>
      <c r="Y68" s="124">
        <v>1900</v>
      </c>
      <c r="Z68" s="124">
        <v>2190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1208</v>
      </c>
      <c r="Y69" s="124">
        <v>1341</v>
      </c>
      <c r="Z69" s="124">
        <v>1696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1135</v>
      </c>
      <c r="Y70" s="124">
        <v>1112</v>
      </c>
      <c r="Z70" s="124">
        <v>1437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1187</v>
      </c>
      <c r="Y71" s="124">
        <v>1280</v>
      </c>
      <c r="Z71" s="124">
        <v>1548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1098</v>
      </c>
      <c r="Y72" s="124">
        <v>1164</v>
      </c>
      <c r="Z72" s="124">
        <v>1359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973</v>
      </c>
      <c r="Y73" s="124">
        <v>986</v>
      </c>
      <c r="Z73" s="124">
        <v>1179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630</v>
      </c>
      <c r="Y74" s="124">
        <v>735</v>
      </c>
      <c r="Z74" s="124">
        <v>880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226</v>
      </c>
      <c r="Y75" s="124">
        <v>289</v>
      </c>
      <c r="Z75" s="124">
        <v>393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73</v>
      </c>
      <c r="Y76" s="124">
        <v>86</v>
      </c>
      <c r="Z76" s="124">
        <v>140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20</v>
      </c>
      <c r="Y77" s="124">
        <v>28</v>
      </c>
      <c r="Z77" s="124">
        <v>56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10</v>
      </c>
      <c r="Z78" s="124">
        <v>9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12</v>
      </c>
      <c r="Y79" s="124">
        <v>10</v>
      </c>
      <c r="Z79" s="124">
        <v>13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12607</v>
      </c>
      <c r="Y80" s="124">
        <v>13494</v>
      </c>
      <c r="Z80" s="124">
        <v>16273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Alice Springs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772</v>
      </c>
      <c r="Y83" s="124">
        <v>807</v>
      </c>
      <c r="Z83" s="124">
        <v>973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1035</v>
      </c>
      <c r="Y84" s="124">
        <v>1064</v>
      </c>
      <c r="Z84" s="124">
        <v>1279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32,303</v>
      </c>
      <c r="D85" s="95">
        <f t="shared" ref="D85:D90" si="4">AD4</f>
        <v>0.22871814378090538</v>
      </c>
      <c r="E85" s="96">
        <f t="shared" ref="E85:E90" si="5">AD4</f>
        <v>0.22871814378090538</v>
      </c>
      <c r="F85" s="95">
        <f t="shared" ref="F85:F90" si="6">AF4</f>
        <v>0.30369682783114049</v>
      </c>
      <c r="G85" s="96">
        <f t="shared" ref="G85:G90" si="7">AF4</f>
        <v>0.30369682783114049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1446</v>
      </c>
      <c r="Y85" s="124">
        <v>1561</v>
      </c>
      <c r="Z85" s="124">
        <v>1718</v>
      </c>
    </row>
    <row r="86" spans="1:32" ht="15" customHeight="1" x14ac:dyDescent="0.25">
      <c r="A86" s="97" t="s">
        <v>4</v>
      </c>
      <c r="B86" s="94"/>
      <c r="C86" s="108" t="str">
        <f t="shared" si="3"/>
        <v>16,030</v>
      </c>
      <c r="D86" s="95">
        <f t="shared" si="4"/>
        <v>0.25273522975929974</v>
      </c>
      <c r="E86" s="96">
        <f t="shared" si="5"/>
        <v>0.25273522975929974</v>
      </c>
      <c r="F86" s="95">
        <f t="shared" si="6"/>
        <v>0.32086354647330251</v>
      </c>
      <c r="G86" s="96">
        <f t="shared" si="7"/>
        <v>0.32086354647330251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1152</v>
      </c>
      <c r="Y86" s="124">
        <v>1232</v>
      </c>
      <c r="Z86" s="124">
        <v>1719</v>
      </c>
    </row>
    <row r="87" spans="1:32" ht="15" customHeight="1" x14ac:dyDescent="0.25">
      <c r="A87" s="97" t="s">
        <v>5</v>
      </c>
      <c r="B87" s="94"/>
      <c r="C87" s="108" t="str">
        <f t="shared" si="3"/>
        <v>16,273</v>
      </c>
      <c r="D87" s="95">
        <f t="shared" si="4"/>
        <v>0.20594338224396025</v>
      </c>
      <c r="E87" s="96">
        <f t="shared" si="5"/>
        <v>0.20594338224396025</v>
      </c>
      <c r="F87" s="95">
        <f t="shared" si="6"/>
        <v>0.28721721246638188</v>
      </c>
      <c r="G87" s="96">
        <f t="shared" si="7"/>
        <v>0.28721721246638188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372</v>
      </c>
      <c r="Y87" s="124">
        <v>409</v>
      </c>
      <c r="Z87" s="124">
        <v>477</v>
      </c>
    </row>
    <row r="88" spans="1:32" ht="15" customHeight="1" x14ac:dyDescent="0.25">
      <c r="A88" s="94" t="s">
        <v>6</v>
      </c>
      <c r="B88" s="94"/>
      <c r="C88" s="108" t="str">
        <f t="shared" si="3"/>
        <v>20,927</v>
      </c>
      <c r="D88" s="95">
        <f t="shared" si="4"/>
        <v>0.26485343003928685</v>
      </c>
      <c r="E88" s="96">
        <f t="shared" si="5"/>
        <v>0.26485343003928685</v>
      </c>
      <c r="F88" s="95">
        <f t="shared" si="6"/>
        <v>0.333014841709663</v>
      </c>
      <c r="G88" s="96">
        <f t="shared" si="7"/>
        <v>0.333014841709663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340</v>
      </c>
      <c r="Y88" s="124">
        <v>348</v>
      </c>
      <c r="Z88" s="124">
        <v>396</v>
      </c>
    </row>
    <row r="89" spans="1:32" ht="15" customHeight="1" x14ac:dyDescent="0.25">
      <c r="A89" s="94" t="s">
        <v>104</v>
      </c>
      <c r="B89" s="94"/>
      <c r="C89" s="145" t="str">
        <f t="shared" si="3"/>
        <v>$42,441</v>
      </c>
      <c r="D89" s="95">
        <f t="shared" si="4"/>
        <v>-9.4513878517633487E-2</v>
      </c>
      <c r="E89" s="96">
        <f t="shared" si="5"/>
        <v>-9.4513878517633487E-2</v>
      </c>
      <c r="F89" s="95">
        <f t="shared" si="6"/>
        <v>3.7818560798073664E-2</v>
      </c>
      <c r="G89" s="96">
        <f t="shared" si="7"/>
        <v>3.7818560798073664E-2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498</v>
      </c>
      <c r="Y89" s="124">
        <v>540</v>
      </c>
      <c r="Z89" s="124">
        <v>643</v>
      </c>
    </row>
    <row r="90" spans="1:32" ht="15" customHeight="1" x14ac:dyDescent="0.25">
      <c r="A90" s="94" t="s">
        <v>7</v>
      </c>
      <c r="B90" s="94"/>
      <c r="C90" s="108" t="str">
        <f t="shared" si="3"/>
        <v>$1,219.6 mil</v>
      </c>
      <c r="D90" s="95">
        <f t="shared" si="4"/>
        <v>0.18144400473070266</v>
      </c>
      <c r="E90" s="96">
        <f t="shared" si="5"/>
        <v>0.18144400473070266</v>
      </c>
      <c r="F90" s="95">
        <f t="shared" si="6"/>
        <v>0.46456466771805105</v>
      </c>
      <c r="G90" s="96">
        <f t="shared" si="7"/>
        <v>0.46456466771805105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805</v>
      </c>
      <c r="Y90" s="124">
        <v>781</v>
      </c>
      <c r="Z90" s="124">
        <v>1001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7965</v>
      </c>
      <c r="Y91" s="124">
        <v>8242</v>
      </c>
      <c r="Z91" s="124">
        <v>10439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677</v>
      </c>
      <c r="Y93" s="124">
        <v>752</v>
      </c>
      <c r="Z93" s="124">
        <v>893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1850</v>
      </c>
      <c r="Y94" s="124">
        <v>2067</v>
      </c>
      <c r="Z94" s="124">
        <v>2370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224</v>
      </c>
      <c r="Y95" s="124">
        <v>225</v>
      </c>
      <c r="Z95" s="124">
        <v>280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1304</v>
      </c>
      <c r="Y96" s="124">
        <v>1411</v>
      </c>
      <c r="Z96" s="124">
        <v>2001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1450</v>
      </c>
      <c r="Y97" s="124">
        <v>1561</v>
      </c>
      <c r="Z97" s="124">
        <v>1672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547</v>
      </c>
      <c r="Y98" s="124">
        <v>590</v>
      </c>
      <c r="Z98" s="124">
        <v>630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50</v>
      </c>
      <c r="Y99" s="124">
        <v>49</v>
      </c>
      <c r="Z99" s="124">
        <v>75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464</v>
      </c>
      <c r="Y100" s="124">
        <v>510</v>
      </c>
      <c r="Z100" s="124">
        <v>576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7864</v>
      </c>
      <c r="Y101" s="124">
        <v>8303</v>
      </c>
      <c r="Z101" s="124">
        <v>10488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16074</v>
      </c>
      <c r="Y104" s="124">
        <v>17686</v>
      </c>
      <c r="Z104" s="124">
        <v>21452</v>
      </c>
      <c r="AB104" s="121" t="str">
        <f>TEXT(Z104,"###,###")</f>
        <v>21,452</v>
      </c>
      <c r="AD104" s="142">
        <f>Z104/($Z$4)*100</f>
        <v>66.408692691081328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7521</v>
      </c>
      <c r="Y105" s="124">
        <v>5786</v>
      </c>
      <c r="Z105" s="124">
        <v>7426</v>
      </c>
      <c r="AB105" s="121" t="str">
        <f>TEXT(Z105,"###,###")</f>
        <v>7,426</v>
      </c>
      <c r="AD105" s="142">
        <f>Z105/($Z$4)*100</f>
        <v>22.988576912361079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23595</v>
      </c>
      <c r="Y106" s="131">
        <v>23472</v>
      </c>
      <c r="Z106" s="131">
        <v>28878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2365</v>
      </c>
      <c r="Y108" s="124">
        <v>2410</v>
      </c>
      <c r="Z108" s="124">
        <v>3547</v>
      </c>
      <c r="AB108" s="121" t="str">
        <f>TEXT(Z108,"###,###")</f>
        <v>3,547</v>
      </c>
      <c r="AD108" s="142">
        <f>Z108/($Z$4)*100</f>
        <v>10.980404296814537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3581</v>
      </c>
      <c r="Y109" s="124">
        <v>3739</v>
      </c>
      <c r="Z109" s="124">
        <v>4768</v>
      </c>
      <c r="AB109" s="121" t="str">
        <f>TEXT(Z109,"###,###")</f>
        <v>4,768</v>
      </c>
      <c r="AD109" s="142">
        <f>Z109/($Z$4)*100</f>
        <v>14.760238987090982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7853</v>
      </c>
      <c r="Y110" s="124">
        <v>8589</v>
      </c>
      <c r="Z110" s="124">
        <v>10499</v>
      </c>
      <c r="AB110" s="121" t="str">
        <f>TEXT(Z110,"###,###")</f>
        <v>10,499</v>
      </c>
      <c r="AD110" s="142">
        <f>Z110/($Z$4)*100</f>
        <v>32.501625236046188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9803</v>
      </c>
      <c r="Y111" s="124">
        <v>8734</v>
      </c>
      <c r="Z111" s="124">
        <v>10063</v>
      </c>
      <c r="AB111" s="121" t="str">
        <f>TEXT(Z111,"###,###")</f>
        <v>10,063</v>
      </c>
      <c r="AD111" s="142">
        <f>Z111/($Z$4)*100</f>
        <v>31.151905395783675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24879</v>
      </c>
      <c r="Y112" s="124">
        <v>26290</v>
      </c>
      <c r="Z112" s="124">
        <v>32303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39.54</v>
      </c>
      <c r="U118" s="143">
        <v>37.72</v>
      </c>
      <c r="V118" s="143">
        <v>36.89</v>
      </c>
      <c r="W118" s="143">
        <v>41.29</v>
      </c>
      <c r="X118" s="143">
        <v>42.53</v>
      </c>
      <c r="Y118" s="143">
        <v>39.69</v>
      </c>
      <c r="Z118" s="143">
        <v>40.04</v>
      </c>
      <c r="AB118" s="121" t="str">
        <f>TEXT(Z118,"##.0")</f>
        <v>40.0</v>
      </c>
    </row>
    <row r="120" spans="19:32" x14ac:dyDescent="0.25">
      <c r="S120" s="114" t="s">
        <v>106</v>
      </c>
      <c r="T120" s="124">
        <v>14081</v>
      </c>
      <c r="U120" s="124">
        <v>14237</v>
      </c>
      <c r="V120" s="124">
        <v>14349</v>
      </c>
      <c r="W120" s="124">
        <v>14402</v>
      </c>
      <c r="X120" s="124">
        <v>14461</v>
      </c>
      <c r="Y120" s="124">
        <v>15097</v>
      </c>
      <c r="Z120" s="124">
        <v>19196</v>
      </c>
      <c r="AB120" s="121" t="str">
        <f>TEXT(Z120,"###,###")</f>
        <v>19,196</v>
      </c>
    </row>
    <row r="121" spans="19:32" x14ac:dyDescent="0.25">
      <c r="S121" s="114" t="s">
        <v>107</v>
      </c>
      <c r="T121" s="124">
        <v>643</v>
      </c>
      <c r="U121" s="124">
        <v>571</v>
      </c>
      <c r="V121" s="124">
        <v>559</v>
      </c>
      <c r="W121" s="124">
        <v>541</v>
      </c>
      <c r="X121" s="124">
        <v>494</v>
      </c>
      <c r="Y121" s="124">
        <v>502</v>
      </c>
      <c r="Z121" s="124">
        <v>620</v>
      </c>
      <c r="AB121" s="121" t="str">
        <f>TEXT(Z121,"###,###")</f>
        <v>620</v>
      </c>
    </row>
    <row r="122" spans="19:32" x14ac:dyDescent="0.25">
      <c r="S122" s="114" t="s">
        <v>108</v>
      </c>
      <c r="T122" s="124">
        <v>975</v>
      </c>
      <c r="U122" s="124">
        <v>920</v>
      </c>
      <c r="V122" s="124">
        <v>881</v>
      </c>
      <c r="W122" s="124">
        <v>874</v>
      </c>
      <c r="X122" s="124">
        <v>871</v>
      </c>
      <c r="Y122" s="124">
        <v>946</v>
      </c>
      <c r="Z122" s="124">
        <v>1108</v>
      </c>
      <c r="AB122" s="121" t="str">
        <f>TEXT(Z122,"###,###")</f>
        <v>1,108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15056</v>
      </c>
      <c r="U124" s="124">
        <v>15157</v>
      </c>
      <c r="V124" s="124">
        <v>15230</v>
      </c>
      <c r="W124" s="124">
        <v>15276</v>
      </c>
      <c r="X124" s="124">
        <v>15332</v>
      </c>
      <c r="Y124" s="124">
        <v>16043</v>
      </c>
      <c r="Z124" s="124">
        <v>20304</v>
      </c>
      <c r="AB124" s="121" t="str">
        <f>TEXT(Z124,"###,###")</f>
        <v>20,304</v>
      </c>
      <c r="AD124" s="138">
        <f>Z124/$Z$7*100</f>
        <v>97.022984660964312</v>
      </c>
    </row>
    <row r="125" spans="19:32" x14ac:dyDescent="0.25">
      <c r="S125" s="114" t="s">
        <v>110</v>
      </c>
      <c r="T125" s="124">
        <v>1618</v>
      </c>
      <c r="U125" s="124">
        <v>1491</v>
      </c>
      <c r="V125" s="124">
        <v>1440</v>
      </c>
      <c r="W125" s="124">
        <v>1415</v>
      </c>
      <c r="X125" s="124">
        <v>1365</v>
      </c>
      <c r="Y125" s="124">
        <v>1448</v>
      </c>
      <c r="Z125" s="124">
        <v>1728</v>
      </c>
      <c r="AB125" s="121" t="str">
        <f>TEXT(Z125,"###,###")</f>
        <v>1,728</v>
      </c>
      <c r="AD125" s="138">
        <f>Z125/$Z$7*100</f>
        <v>8.2572752902948334</v>
      </c>
    </row>
    <row r="127" spans="19:32" x14ac:dyDescent="0.25">
      <c r="S127" s="114" t="s">
        <v>111</v>
      </c>
      <c r="T127" s="124">
        <v>7888</v>
      </c>
      <c r="U127" s="124">
        <v>7897</v>
      </c>
      <c r="V127" s="124">
        <v>7927</v>
      </c>
      <c r="W127" s="124">
        <v>7942</v>
      </c>
      <c r="X127" s="124">
        <v>7964</v>
      </c>
      <c r="Y127" s="124">
        <v>8242</v>
      </c>
      <c r="Z127" s="124">
        <v>10439</v>
      </c>
      <c r="AB127" s="121" t="str">
        <f>TEXT(Z127,"###,###")</f>
        <v>10,439</v>
      </c>
      <c r="AD127" s="138">
        <f>Z127/$Z$7*100</f>
        <v>49.882926363071626</v>
      </c>
    </row>
    <row r="128" spans="19:32" x14ac:dyDescent="0.25">
      <c r="S128" s="114" t="s">
        <v>112</v>
      </c>
      <c r="T128" s="124">
        <v>7811</v>
      </c>
      <c r="U128" s="124">
        <v>7831</v>
      </c>
      <c r="V128" s="124">
        <v>7857</v>
      </c>
      <c r="W128" s="124">
        <v>7877</v>
      </c>
      <c r="X128" s="124">
        <v>7865</v>
      </c>
      <c r="Y128" s="124">
        <v>8303</v>
      </c>
      <c r="Z128" s="124">
        <v>10488</v>
      </c>
      <c r="AB128" s="121" t="str">
        <f>TEXT(Z128,"###,###")</f>
        <v>10,488</v>
      </c>
      <c r="AD128" s="138">
        <f>Z128/$Z$7*100</f>
        <v>50.117073636928367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16D7C2BC-9B59-4704-BBB1-4F226A38A03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8" id="{1490E184-DEC8-407E-BAFF-D0898F93B02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1" id="{A4BAAB5A-B4C8-4AF8-BBE8-04A1FC71EF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4" id="{B91DE657-54D9-4A38-982E-3CBAA0839F4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1DA9-132F-4A73-AF49-F96B31455558}">
  <sheetPr codeName="Sheet66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Barkly</v>
      </c>
      <c r="T1" s="112"/>
      <c r="U1" s="112"/>
      <c r="V1" s="112"/>
      <c r="W1" s="112"/>
      <c r="X1" s="112"/>
      <c r="Y1" s="113" t="str">
        <f>Y3</f>
        <v>13.2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116</v>
      </c>
      <c r="Y3" s="117" t="s">
        <v>146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13.2 Barkly,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2328</v>
      </c>
      <c r="U4" s="120">
        <v>2481</v>
      </c>
      <c r="V4" s="120">
        <v>2290</v>
      </c>
      <c r="W4" s="120">
        <v>2368</v>
      </c>
      <c r="X4" s="120">
        <v>2294</v>
      </c>
      <c r="Y4" s="120">
        <v>2730</v>
      </c>
      <c r="Z4" s="120">
        <v>3513</v>
      </c>
      <c r="AB4" s="121" t="str">
        <f>TEXT(Z4,"###,###")</f>
        <v>3,513</v>
      </c>
      <c r="AD4" s="122">
        <f>Z4/Y4-1</f>
        <v>0.2868131868131869</v>
      </c>
      <c r="AF4" s="122">
        <f t="shared" ref="AF4:AF9" si="0">Z4/T4-1</f>
        <v>0.509020618556701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1202</v>
      </c>
      <c r="U5" s="120">
        <v>1267</v>
      </c>
      <c r="V5" s="120">
        <v>1176</v>
      </c>
      <c r="W5" s="120">
        <v>1211</v>
      </c>
      <c r="X5" s="120">
        <v>1165</v>
      </c>
      <c r="Y5" s="120">
        <v>1452</v>
      </c>
      <c r="Z5" s="120">
        <v>1951</v>
      </c>
      <c r="AB5" s="121" t="str">
        <f>TEXT(Z5,"###,###")</f>
        <v>1,951</v>
      </c>
      <c r="AD5" s="122">
        <f t="shared" ref="AD5:AD9" si="1">Z5/Y5-1</f>
        <v>0.34366391184573009</v>
      </c>
      <c r="AF5" s="122">
        <f t="shared" si="0"/>
        <v>0.62312811980033267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1132</v>
      </c>
      <c r="U6" s="120">
        <v>1221</v>
      </c>
      <c r="V6" s="120">
        <v>1112</v>
      </c>
      <c r="W6" s="120">
        <v>1160</v>
      </c>
      <c r="X6" s="120">
        <v>1131</v>
      </c>
      <c r="Y6" s="120">
        <v>1278</v>
      </c>
      <c r="Z6" s="120">
        <v>1559</v>
      </c>
      <c r="AB6" s="121" t="str">
        <f>TEXT(Z6,"###,###")</f>
        <v>1,559</v>
      </c>
      <c r="AD6" s="122">
        <f t="shared" si="1"/>
        <v>0.21987480438184659</v>
      </c>
      <c r="AF6" s="122">
        <f t="shared" si="0"/>
        <v>0.37720848056537104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1643</v>
      </c>
      <c r="U7" s="120">
        <v>1667</v>
      </c>
      <c r="V7" s="120">
        <v>1564</v>
      </c>
      <c r="W7" s="120">
        <v>1585</v>
      </c>
      <c r="X7" s="120">
        <v>1513</v>
      </c>
      <c r="Y7" s="120">
        <v>1800</v>
      </c>
      <c r="Z7" s="120">
        <v>2362</v>
      </c>
      <c r="AB7" s="121" t="str">
        <f>TEXT(Z7,"###,###")</f>
        <v>2,362</v>
      </c>
      <c r="AD7" s="122">
        <f t="shared" si="1"/>
        <v>0.31222222222222218</v>
      </c>
      <c r="AF7" s="122">
        <f t="shared" si="0"/>
        <v>0.43761412051125981</v>
      </c>
    </row>
    <row r="8" spans="1:32" ht="17.25" customHeight="1" x14ac:dyDescent="0.25">
      <c r="A8" s="43" t="s">
        <v>13</v>
      </c>
      <c r="B8" s="44"/>
      <c r="C8" s="45"/>
      <c r="D8" s="46" t="str">
        <f>AB4</f>
        <v>3,513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2,362</v>
      </c>
      <c r="P8" s="47"/>
      <c r="S8" s="119" t="s">
        <v>88</v>
      </c>
      <c r="T8" s="120">
        <v>38211.760000000002</v>
      </c>
      <c r="U8" s="120">
        <v>40669.769999999997</v>
      </c>
      <c r="V8" s="120">
        <v>40468</v>
      </c>
      <c r="W8" s="120">
        <v>40135.74</v>
      </c>
      <c r="X8" s="120">
        <v>43653.95</v>
      </c>
      <c r="Y8" s="120">
        <v>43862.32</v>
      </c>
      <c r="Z8" s="120">
        <v>41280.660000000003</v>
      </c>
      <c r="AB8" s="121" t="str">
        <f>TEXT(Z8,"$###,###")</f>
        <v>$41,281</v>
      </c>
      <c r="AD8" s="122">
        <f t="shared" si="1"/>
        <v>-5.8858263767169516E-2</v>
      </c>
      <c r="AF8" s="122">
        <f t="shared" si="0"/>
        <v>8.0312971713420112E-2</v>
      </c>
    </row>
    <row r="9" spans="1:32" x14ac:dyDescent="0.25">
      <c r="A9" s="51" t="s">
        <v>15</v>
      </c>
      <c r="B9" s="52"/>
      <c r="C9" s="53"/>
      <c r="D9" s="54">
        <f>AD104</f>
        <v>62.055223455735842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55.292125317527521</v>
      </c>
      <c r="P9" s="55" t="s">
        <v>89</v>
      </c>
      <c r="S9" s="119" t="s">
        <v>7</v>
      </c>
      <c r="T9" s="120">
        <v>76618134</v>
      </c>
      <c r="U9" s="120">
        <v>80162638</v>
      </c>
      <c r="V9" s="120">
        <v>78844711</v>
      </c>
      <c r="W9" s="120">
        <v>81313280</v>
      </c>
      <c r="X9" s="120">
        <v>83262401</v>
      </c>
      <c r="Y9" s="120">
        <v>95300632</v>
      </c>
      <c r="Z9" s="120">
        <v>119346503</v>
      </c>
      <c r="AB9" s="121" t="str">
        <f>TEXT(Z9/1000000,"$#,###.0")&amp;" mil"</f>
        <v>$119.3 mil</v>
      </c>
      <c r="AD9" s="122">
        <f t="shared" si="1"/>
        <v>0.25231596575351145</v>
      </c>
      <c r="AF9" s="122">
        <f t="shared" si="0"/>
        <v>0.55767958274734286</v>
      </c>
    </row>
    <row r="10" spans="1:32" x14ac:dyDescent="0.25">
      <c r="A10" s="51" t="s">
        <v>18</v>
      </c>
      <c r="B10" s="52"/>
      <c r="C10" s="53"/>
      <c r="D10" s="54">
        <f>AD105</f>
        <v>25.676060347281528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44.87722269263336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98.433530906011853</v>
      </c>
      <c r="P11" s="55" t="s">
        <v>89</v>
      </c>
      <c r="S11" s="119" t="s">
        <v>30</v>
      </c>
      <c r="T11" s="124">
        <v>2216</v>
      </c>
      <c r="U11" s="124">
        <v>2367</v>
      </c>
      <c r="V11" s="124">
        <v>2173</v>
      </c>
      <c r="W11" s="124">
        <v>2269</v>
      </c>
      <c r="X11" s="124">
        <v>2216</v>
      </c>
      <c r="Y11" s="124">
        <v>2639</v>
      </c>
      <c r="Z11" s="124">
        <v>3374</v>
      </c>
    </row>
    <row r="12" spans="1:32" ht="28.5" customHeight="1" x14ac:dyDescent="0.25">
      <c r="A12" s="51" t="s">
        <v>20</v>
      </c>
      <c r="B12" s="53"/>
      <c r="C12" s="53"/>
      <c r="D12" s="54">
        <f>AD108</f>
        <v>13.976658126957018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5.8848433530906012</v>
      </c>
      <c r="P12" s="55" t="s">
        <v>89</v>
      </c>
      <c r="S12" s="119" t="s">
        <v>31</v>
      </c>
      <c r="T12" s="124">
        <v>116</v>
      </c>
      <c r="U12" s="124">
        <v>123</v>
      </c>
      <c r="V12" s="124">
        <v>118</v>
      </c>
      <c r="W12" s="124">
        <v>96</v>
      </c>
      <c r="X12" s="124">
        <v>84</v>
      </c>
      <c r="Y12" s="124">
        <v>91</v>
      </c>
      <c r="Z12" s="124">
        <v>138</v>
      </c>
    </row>
    <row r="13" spans="1:32" ht="15" customHeight="1" x14ac:dyDescent="0.25">
      <c r="A13" s="51" t="s">
        <v>21</v>
      </c>
      <c r="B13" s="53"/>
      <c r="C13" s="53"/>
      <c r="D13" s="54">
        <f>AD109</f>
        <v>20.552234557358386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39.7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30.429832052376888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22.459436379163108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97</v>
      </c>
      <c r="Z15" s="124">
        <v>228</v>
      </c>
      <c r="AB15" s="128">
        <f t="shared" ref="AB15:AB34" si="2">IF(Z15="np",0,Z15/$Z$34)</f>
        <v>6.4975776574522651E-2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47</v>
      </c>
      <c r="Z16" s="124">
        <v>34</v>
      </c>
      <c r="AB16" s="128">
        <f t="shared" si="2"/>
        <v>9.6893701909375896E-3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36</v>
      </c>
      <c r="Z17" s="124">
        <v>58</v>
      </c>
      <c r="AB17" s="128">
        <f t="shared" si="2"/>
        <v>1.6528925619834711E-2</v>
      </c>
    </row>
    <row r="18" spans="1:28" x14ac:dyDescent="0.25">
      <c r="A18" s="81" t="str">
        <f>$S$1&amp;" ("&amp;$T$2&amp;" to "&amp;$Z$2&amp;")"</f>
        <v>Barkly (2011-12 to 2017-18)</v>
      </c>
      <c r="B18" s="81"/>
      <c r="C18" s="81"/>
      <c r="D18" s="81"/>
      <c r="E18" s="81"/>
      <c r="F18" s="81"/>
      <c r="G18" s="81" t="str">
        <f>$S$1&amp;" ("&amp;$T$2&amp;" to "&amp;$Z$2&amp;")"</f>
        <v>Barkly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20</v>
      </c>
      <c r="Z18" s="124">
        <v>21</v>
      </c>
      <c r="AB18" s="128">
        <f t="shared" si="2"/>
        <v>5.9846110002849812E-3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189</v>
      </c>
      <c r="Z19" s="124">
        <v>278</v>
      </c>
      <c r="AB19" s="128">
        <f t="shared" si="2"/>
        <v>7.9224850384724987E-2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44</v>
      </c>
      <c r="Z20" s="124">
        <v>64</v>
      </c>
      <c r="AB20" s="128">
        <f t="shared" si="2"/>
        <v>1.8238814477058992E-2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222</v>
      </c>
      <c r="Z21" s="124">
        <v>307</v>
      </c>
      <c r="AB21" s="128">
        <f t="shared" si="2"/>
        <v>8.7489313194642343E-2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214</v>
      </c>
      <c r="Z22" s="124">
        <v>281</v>
      </c>
      <c r="AB22" s="128">
        <f t="shared" si="2"/>
        <v>8.007979481333713E-2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46</v>
      </c>
      <c r="Z23" s="124">
        <v>70</v>
      </c>
      <c r="AB23" s="128">
        <f t="shared" si="2"/>
        <v>1.9948703334283273E-2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7</v>
      </c>
      <c r="Z24" s="124">
        <v>4</v>
      </c>
      <c r="AB24" s="128">
        <f t="shared" si="2"/>
        <v>1.139925904816187E-3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15</v>
      </c>
      <c r="Z25" s="124">
        <v>19</v>
      </c>
      <c r="AB25" s="128">
        <f t="shared" si="2"/>
        <v>5.4146480478768884E-3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22</v>
      </c>
      <c r="Z26" s="124">
        <v>37</v>
      </c>
      <c r="AB26" s="128">
        <f t="shared" si="2"/>
        <v>1.054431461954973E-2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62</v>
      </c>
      <c r="Z27" s="124">
        <v>63</v>
      </c>
      <c r="AB27" s="128">
        <f t="shared" si="2"/>
        <v>1.7953833000854943E-2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112</v>
      </c>
      <c r="Z28" s="124">
        <v>136</v>
      </c>
      <c r="AB28" s="128">
        <f t="shared" si="2"/>
        <v>3.8757480763750358E-2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504</v>
      </c>
      <c r="Z29" s="124">
        <v>443</v>
      </c>
      <c r="AB29" s="128">
        <f t="shared" si="2"/>
        <v>0.12624679395839269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343</v>
      </c>
      <c r="Z30" s="124">
        <v>427</v>
      </c>
      <c r="AB30" s="128">
        <f t="shared" si="2"/>
        <v>0.12168709033912796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385</v>
      </c>
      <c r="Z31" s="124">
        <v>491</v>
      </c>
      <c r="AB31" s="128">
        <f t="shared" si="2"/>
        <v>0.13992590481618694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15</v>
      </c>
      <c r="Z32" s="124">
        <v>17</v>
      </c>
      <c r="AB32" s="128">
        <f t="shared" si="2"/>
        <v>4.8446850954687948E-3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87</v>
      </c>
      <c r="Z33" s="124">
        <v>145</v>
      </c>
      <c r="AB33" s="128">
        <f t="shared" si="2"/>
        <v>4.1322314049586778E-2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2730</v>
      </c>
      <c r="Z34" s="131">
        <v>3509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30</v>
      </c>
      <c r="Y45" s="124">
        <v>27</v>
      </c>
      <c r="Z45" s="124">
        <v>28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53</v>
      </c>
      <c r="Y46" s="124">
        <v>95</v>
      </c>
      <c r="Z46" s="124">
        <v>100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123</v>
      </c>
      <c r="Y47" s="124">
        <v>140</v>
      </c>
      <c r="Z47" s="124">
        <v>190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179</v>
      </c>
      <c r="Y48" s="124">
        <v>234</v>
      </c>
      <c r="Z48" s="124">
        <v>311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Barkly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132</v>
      </c>
      <c r="Y49" s="124">
        <v>186</v>
      </c>
      <c r="Z49" s="124">
        <v>284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107</v>
      </c>
      <c r="Y50" s="124">
        <v>144</v>
      </c>
      <c r="Z50" s="124">
        <v>161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117</v>
      </c>
      <c r="Y51" s="124">
        <v>126</v>
      </c>
      <c r="Z51" s="124">
        <v>174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103</v>
      </c>
      <c r="Y52" s="124">
        <v>119</v>
      </c>
      <c r="Z52" s="124">
        <v>190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98</v>
      </c>
      <c r="Y53" s="124">
        <v>119</v>
      </c>
      <c r="Z53" s="124">
        <v>150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87</v>
      </c>
      <c r="Y54" s="124">
        <v>116</v>
      </c>
      <c r="Z54" s="124">
        <v>171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68</v>
      </c>
      <c r="Y55" s="124">
        <v>87</v>
      </c>
      <c r="Z55" s="124">
        <v>102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41</v>
      </c>
      <c r="Y56" s="124">
        <v>34</v>
      </c>
      <c r="Z56" s="124">
        <v>48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16</v>
      </c>
      <c r="Y57" s="124">
        <v>19</v>
      </c>
      <c r="Z57" s="124">
        <v>18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0</v>
      </c>
      <c r="Y58" s="124">
        <v>6</v>
      </c>
      <c r="Z58" s="124">
        <v>16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4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1168</v>
      </c>
      <c r="Y61" s="124">
        <v>1452</v>
      </c>
      <c r="Z61" s="124">
        <v>1953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7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Barkly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31</v>
      </c>
      <c r="Y64" s="124">
        <v>28</v>
      </c>
      <c r="Z64" s="124">
        <v>29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59</v>
      </c>
      <c r="Y65" s="124">
        <v>54</v>
      </c>
      <c r="Z65" s="124">
        <v>62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114</v>
      </c>
      <c r="Y66" s="124">
        <v>117</v>
      </c>
      <c r="Z66" s="124">
        <v>159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175</v>
      </c>
      <c r="Y67" s="124">
        <v>206</v>
      </c>
      <c r="Z67" s="124">
        <v>240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143</v>
      </c>
      <c r="Y68" s="124">
        <v>158</v>
      </c>
      <c r="Z68" s="124">
        <v>197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111</v>
      </c>
      <c r="Y69" s="124">
        <v>131</v>
      </c>
      <c r="Z69" s="124">
        <v>154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72</v>
      </c>
      <c r="Y70" s="124">
        <v>99</v>
      </c>
      <c r="Z70" s="124">
        <v>126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104</v>
      </c>
      <c r="Y71" s="124">
        <v>111</v>
      </c>
      <c r="Z71" s="124">
        <v>153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111</v>
      </c>
      <c r="Y72" s="124">
        <v>126</v>
      </c>
      <c r="Z72" s="124">
        <v>149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87</v>
      </c>
      <c r="Y73" s="124">
        <v>105</v>
      </c>
      <c r="Z73" s="124">
        <v>121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64</v>
      </c>
      <c r="Y74" s="124">
        <v>83</v>
      </c>
      <c r="Z74" s="124">
        <v>98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33</v>
      </c>
      <c r="Y75" s="124">
        <v>38</v>
      </c>
      <c r="Z75" s="124">
        <v>38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9</v>
      </c>
      <c r="Y76" s="124">
        <v>11</v>
      </c>
      <c r="Z76" s="124">
        <v>9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5</v>
      </c>
      <c r="Y77" s="124">
        <v>0</v>
      </c>
      <c r="Z77" s="124">
        <v>0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1134</v>
      </c>
      <c r="Y80" s="124">
        <v>1278</v>
      </c>
      <c r="Z80" s="124">
        <v>1562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Barkly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69</v>
      </c>
      <c r="Y83" s="124">
        <v>78</v>
      </c>
      <c r="Z83" s="124">
        <v>102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85</v>
      </c>
      <c r="Y84" s="124">
        <v>94</v>
      </c>
      <c r="Z84" s="124">
        <v>121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3,513</v>
      </c>
      <c r="D85" s="95">
        <f t="shared" ref="D85:D90" si="4">AD4</f>
        <v>0.2868131868131869</v>
      </c>
      <c r="E85" s="96">
        <f t="shared" ref="E85:E90" si="5">AD4</f>
        <v>0.2868131868131869</v>
      </c>
      <c r="F85" s="95">
        <f t="shared" ref="F85:F90" si="6">AF4</f>
        <v>0.509020618556701</v>
      </c>
      <c r="G85" s="96">
        <f t="shared" ref="G85:G90" si="7">AF4</f>
        <v>0.509020618556701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121</v>
      </c>
      <c r="Y85" s="124">
        <v>129</v>
      </c>
      <c r="Z85" s="124">
        <v>164</v>
      </c>
    </row>
    <row r="86" spans="1:32" ht="15" customHeight="1" x14ac:dyDescent="0.25">
      <c r="A86" s="97" t="s">
        <v>4</v>
      </c>
      <c r="B86" s="94"/>
      <c r="C86" s="108" t="str">
        <f t="shared" si="3"/>
        <v>1,951</v>
      </c>
      <c r="D86" s="95">
        <f t="shared" si="4"/>
        <v>0.34366391184573009</v>
      </c>
      <c r="E86" s="96">
        <f t="shared" si="5"/>
        <v>0.34366391184573009</v>
      </c>
      <c r="F86" s="95">
        <f t="shared" si="6"/>
        <v>0.62312811980033267</v>
      </c>
      <c r="G86" s="96">
        <f t="shared" si="7"/>
        <v>0.62312811980033267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145</v>
      </c>
      <c r="Y86" s="124">
        <v>175</v>
      </c>
      <c r="Z86" s="124">
        <v>230</v>
      </c>
    </row>
    <row r="87" spans="1:32" ht="15" customHeight="1" x14ac:dyDescent="0.25">
      <c r="A87" s="97" t="s">
        <v>5</v>
      </c>
      <c r="B87" s="94"/>
      <c r="C87" s="108" t="str">
        <f t="shared" si="3"/>
        <v>1,559</v>
      </c>
      <c r="D87" s="95">
        <f t="shared" si="4"/>
        <v>0.21987480438184659</v>
      </c>
      <c r="E87" s="96">
        <f t="shared" si="5"/>
        <v>0.21987480438184659</v>
      </c>
      <c r="F87" s="95">
        <f t="shared" si="6"/>
        <v>0.37720848056537104</v>
      </c>
      <c r="G87" s="96">
        <f t="shared" si="7"/>
        <v>0.37720848056537104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33</v>
      </c>
      <c r="Y87" s="124">
        <v>38</v>
      </c>
      <c r="Z87" s="124">
        <v>48</v>
      </c>
    </row>
    <row r="88" spans="1:32" ht="15" customHeight="1" x14ac:dyDescent="0.25">
      <c r="A88" s="94" t="s">
        <v>6</v>
      </c>
      <c r="B88" s="94"/>
      <c r="C88" s="108" t="str">
        <f t="shared" si="3"/>
        <v>2,362</v>
      </c>
      <c r="D88" s="95">
        <f t="shared" si="4"/>
        <v>0.31222222222222218</v>
      </c>
      <c r="E88" s="96">
        <f t="shared" si="5"/>
        <v>0.31222222222222218</v>
      </c>
      <c r="F88" s="95">
        <f t="shared" si="6"/>
        <v>0.43761412051125981</v>
      </c>
      <c r="G88" s="96">
        <f t="shared" si="7"/>
        <v>0.43761412051125981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25</v>
      </c>
      <c r="Y88" s="124">
        <v>36</v>
      </c>
      <c r="Z88" s="124">
        <v>41</v>
      </c>
    </row>
    <row r="89" spans="1:32" ht="15" customHeight="1" x14ac:dyDescent="0.25">
      <c r="A89" s="94" t="s">
        <v>104</v>
      </c>
      <c r="B89" s="94"/>
      <c r="C89" s="145" t="str">
        <f t="shared" si="3"/>
        <v>$41,281</v>
      </c>
      <c r="D89" s="95">
        <f t="shared" si="4"/>
        <v>-5.8858263767169516E-2</v>
      </c>
      <c r="E89" s="96">
        <f t="shared" si="5"/>
        <v>-5.8858263767169516E-2</v>
      </c>
      <c r="F89" s="95">
        <f t="shared" si="6"/>
        <v>8.0312971713420112E-2</v>
      </c>
      <c r="G89" s="96">
        <f t="shared" si="7"/>
        <v>8.0312971713420112E-2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36</v>
      </c>
      <c r="Y89" s="124">
        <v>53</v>
      </c>
      <c r="Z89" s="124">
        <v>69</v>
      </c>
    </row>
    <row r="90" spans="1:32" ht="15" customHeight="1" x14ac:dyDescent="0.25">
      <c r="A90" s="94" t="s">
        <v>7</v>
      </c>
      <c r="B90" s="94"/>
      <c r="C90" s="108" t="str">
        <f t="shared" si="3"/>
        <v>$119.3 mil</v>
      </c>
      <c r="D90" s="95">
        <f t="shared" si="4"/>
        <v>0.25231596575351145</v>
      </c>
      <c r="E90" s="96">
        <f t="shared" si="5"/>
        <v>0.25231596575351145</v>
      </c>
      <c r="F90" s="95">
        <f t="shared" si="6"/>
        <v>0.55767958274734286</v>
      </c>
      <c r="G90" s="96">
        <f t="shared" si="7"/>
        <v>0.55767958274734286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96</v>
      </c>
      <c r="Y90" s="124">
        <v>134</v>
      </c>
      <c r="Z90" s="124">
        <v>204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786</v>
      </c>
      <c r="Y91" s="124">
        <v>962</v>
      </c>
      <c r="Z91" s="124">
        <v>1306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55</v>
      </c>
      <c r="Y93" s="124">
        <v>64</v>
      </c>
      <c r="Z93" s="124">
        <v>74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148</v>
      </c>
      <c r="Y94" s="124">
        <v>174</v>
      </c>
      <c r="Z94" s="124">
        <v>207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19</v>
      </c>
      <c r="Y95" s="124">
        <v>13</v>
      </c>
      <c r="Z95" s="124">
        <v>19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135</v>
      </c>
      <c r="Y96" s="124">
        <v>186</v>
      </c>
      <c r="Z96" s="124">
        <v>233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146</v>
      </c>
      <c r="Y97" s="124">
        <v>166</v>
      </c>
      <c r="Z97" s="124">
        <v>177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30</v>
      </c>
      <c r="Y98" s="124">
        <v>32</v>
      </c>
      <c r="Z98" s="124">
        <v>39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0</v>
      </c>
      <c r="Y99" s="124">
        <v>0</v>
      </c>
      <c r="Z99" s="124">
        <v>0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44</v>
      </c>
      <c r="Y100" s="124">
        <v>53</v>
      </c>
      <c r="Z100" s="124">
        <v>77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726</v>
      </c>
      <c r="Y101" s="124">
        <v>838</v>
      </c>
      <c r="Z101" s="124">
        <v>1061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1237</v>
      </c>
      <c r="Y104" s="124">
        <v>1511</v>
      </c>
      <c r="Z104" s="124">
        <v>2180</v>
      </c>
      <c r="AB104" s="121" t="str">
        <f>TEXT(Z104,"###,###")</f>
        <v>2,180</v>
      </c>
      <c r="AD104" s="142">
        <f>Z104/($Z$4)*100</f>
        <v>62.055223455735842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980</v>
      </c>
      <c r="Y105" s="124">
        <v>959</v>
      </c>
      <c r="Z105" s="124">
        <v>902</v>
      </c>
      <c r="AB105" s="121" t="str">
        <f>TEXT(Z105,"###,###")</f>
        <v>902</v>
      </c>
      <c r="AD105" s="142">
        <f>Z105/($Z$4)*100</f>
        <v>25.676060347281528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2217</v>
      </c>
      <c r="Y106" s="131">
        <v>2470</v>
      </c>
      <c r="Z106" s="131">
        <v>3082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214</v>
      </c>
      <c r="Y108" s="124">
        <v>318</v>
      </c>
      <c r="Z108" s="124">
        <v>491</v>
      </c>
      <c r="AB108" s="121" t="str">
        <f>TEXT(Z108,"###,###")</f>
        <v>491</v>
      </c>
      <c r="AD108" s="142">
        <f>Z108/($Z$4)*100</f>
        <v>13.976658126957018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402</v>
      </c>
      <c r="Y109" s="124">
        <v>491</v>
      </c>
      <c r="Z109" s="124">
        <v>722</v>
      </c>
      <c r="AB109" s="121" t="str">
        <f>TEXT(Z109,"###,###")</f>
        <v>722</v>
      </c>
      <c r="AD109" s="142">
        <f>Z109/($Z$4)*100</f>
        <v>20.552234557358386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843</v>
      </c>
      <c r="Y110" s="124">
        <v>940</v>
      </c>
      <c r="Z110" s="124">
        <v>1069</v>
      </c>
      <c r="AB110" s="121" t="str">
        <f>TEXT(Z110,"###,###")</f>
        <v>1,069</v>
      </c>
      <c r="AD110" s="142">
        <f>Z110/($Z$4)*100</f>
        <v>30.429832052376888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756</v>
      </c>
      <c r="Y111" s="124">
        <v>721</v>
      </c>
      <c r="Z111" s="124">
        <v>789</v>
      </c>
      <c r="AB111" s="121" t="str">
        <f>TEXT(Z111,"###,###")</f>
        <v>789</v>
      </c>
      <c r="AD111" s="142">
        <f>Z111/($Z$4)*100</f>
        <v>22.459436379163108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2297</v>
      </c>
      <c r="Y112" s="124">
        <v>2730</v>
      </c>
      <c r="Z112" s="124">
        <v>3509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38.78</v>
      </c>
      <c r="U118" s="143">
        <v>40.43</v>
      </c>
      <c r="V118" s="143">
        <v>38.85</v>
      </c>
      <c r="W118" s="143">
        <v>40.44</v>
      </c>
      <c r="X118" s="143">
        <v>40.14</v>
      </c>
      <c r="Y118" s="143">
        <v>39.65</v>
      </c>
      <c r="Z118" s="143">
        <v>39.67</v>
      </c>
      <c r="AB118" s="121" t="str">
        <f>TEXT(Z118,"##.0")</f>
        <v>39.7</v>
      </c>
    </row>
    <row r="120" spans="19:32" x14ac:dyDescent="0.25">
      <c r="S120" s="114" t="s">
        <v>106</v>
      </c>
      <c r="T120" s="124">
        <v>1526</v>
      </c>
      <c r="U120" s="124">
        <v>1547</v>
      </c>
      <c r="V120" s="124">
        <v>1444</v>
      </c>
      <c r="W120" s="124">
        <v>1484</v>
      </c>
      <c r="X120" s="124">
        <v>1431</v>
      </c>
      <c r="Y120" s="124">
        <v>1709</v>
      </c>
      <c r="Z120" s="124">
        <v>2228</v>
      </c>
      <c r="AB120" s="121" t="str">
        <f>TEXT(Z120,"###,###")</f>
        <v>2,228</v>
      </c>
    </row>
    <row r="121" spans="19:32" x14ac:dyDescent="0.25">
      <c r="S121" s="114" t="s">
        <v>107</v>
      </c>
      <c r="T121" s="124">
        <v>41</v>
      </c>
      <c r="U121" s="124">
        <v>47</v>
      </c>
      <c r="V121" s="124">
        <v>43</v>
      </c>
      <c r="W121" s="124">
        <v>30</v>
      </c>
      <c r="X121" s="124">
        <v>35</v>
      </c>
      <c r="Y121" s="124">
        <v>31</v>
      </c>
      <c r="Z121" s="124">
        <v>42</v>
      </c>
      <c r="AB121" s="121" t="str">
        <f>TEXT(Z121,"###,###")</f>
        <v>42</v>
      </c>
    </row>
    <row r="122" spans="19:32" x14ac:dyDescent="0.25">
      <c r="S122" s="114" t="s">
        <v>108</v>
      </c>
      <c r="T122" s="124">
        <v>75</v>
      </c>
      <c r="U122" s="124">
        <v>78</v>
      </c>
      <c r="V122" s="124">
        <v>76</v>
      </c>
      <c r="W122" s="124">
        <v>71</v>
      </c>
      <c r="X122" s="124">
        <v>52</v>
      </c>
      <c r="Y122" s="124">
        <v>60</v>
      </c>
      <c r="Z122" s="124">
        <v>97</v>
      </c>
      <c r="AB122" s="121" t="str">
        <f>TEXT(Z122,"###,###")</f>
        <v>97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1601</v>
      </c>
      <c r="U124" s="124">
        <v>1625</v>
      </c>
      <c r="V124" s="124">
        <v>1520</v>
      </c>
      <c r="W124" s="124">
        <v>1555</v>
      </c>
      <c r="X124" s="124">
        <v>1483</v>
      </c>
      <c r="Y124" s="124">
        <v>1769</v>
      </c>
      <c r="Z124" s="124">
        <v>2325</v>
      </c>
      <c r="AB124" s="121" t="str">
        <f>TEXT(Z124,"###,###")</f>
        <v>2,325</v>
      </c>
      <c r="AD124" s="138">
        <f>Z124/$Z$7*100</f>
        <v>98.433530906011853</v>
      </c>
    </row>
    <row r="125" spans="19:32" x14ac:dyDescent="0.25">
      <c r="S125" s="114" t="s">
        <v>110</v>
      </c>
      <c r="T125" s="124">
        <v>116</v>
      </c>
      <c r="U125" s="124">
        <v>125</v>
      </c>
      <c r="V125" s="124">
        <v>119</v>
      </c>
      <c r="W125" s="124">
        <v>101</v>
      </c>
      <c r="X125" s="124">
        <v>87</v>
      </c>
      <c r="Y125" s="124">
        <v>91</v>
      </c>
      <c r="Z125" s="124">
        <v>139</v>
      </c>
      <c r="AB125" s="121" t="str">
        <f>TEXT(Z125,"###,###")</f>
        <v>139</v>
      </c>
      <c r="AD125" s="138">
        <f>Z125/$Z$7*100</f>
        <v>5.8848433530906012</v>
      </c>
    </row>
    <row r="127" spans="19:32" x14ac:dyDescent="0.25">
      <c r="S127" s="114" t="s">
        <v>111</v>
      </c>
      <c r="T127" s="124">
        <v>860</v>
      </c>
      <c r="U127" s="124">
        <v>856</v>
      </c>
      <c r="V127" s="124">
        <v>807</v>
      </c>
      <c r="W127" s="124">
        <v>818</v>
      </c>
      <c r="X127" s="124">
        <v>787</v>
      </c>
      <c r="Y127" s="124">
        <v>962</v>
      </c>
      <c r="Z127" s="124">
        <v>1306</v>
      </c>
      <c r="AB127" s="121" t="str">
        <f>TEXT(Z127,"###,###")</f>
        <v>1,306</v>
      </c>
      <c r="AD127" s="138">
        <f>Z127/$Z$7*100</f>
        <v>55.292125317527521</v>
      </c>
    </row>
    <row r="128" spans="19:32" x14ac:dyDescent="0.25">
      <c r="S128" s="114" t="s">
        <v>112</v>
      </c>
      <c r="T128" s="124">
        <v>777</v>
      </c>
      <c r="U128" s="124">
        <v>810</v>
      </c>
      <c r="V128" s="124">
        <v>752</v>
      </c>
      <c r="W128" s="124">
        <v>762</v>
      </c>
      <c r="X128" s="124">
        <v>726</v>
      </c>
      <c r="Y128" s="124">
        <v>838</v>
      </c>
      <c r="Z128" s="124">
        <v>1060</v>
      </c>
      <c r="AB128" s="121" t="str">
        <f>TEXT(Z128,"###,###")</f>
        <v>1,060</v>
      </c>
      <c r="AD128" s="138">
        <f>Z128/$Z$7*100</f>
        <v>44.87722269263336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5" id="{E9985ECA-387F-4E2B-AE91-8EB7AB4F4F7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68" id="{69056A62-16B6-410E-B30B-1523EFAC510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71" id="{DF7C5D32-57DA-4A11-8396-B650979E4E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74" id="{D7DA4FD2-6FF8-49B8-B44A-AEC238AFDDE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23EB-B5E3-4565-9F4E-1971BB3E115A}">
  <sheetPr codeName="Sheet67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Belyuen</v>
      </c>
      <c r="T1" s="112"/>
      <c r="U1" s="112"/>
      <c r="V1" s="112"/>
      <c r="W1" s="112"/>
      <c r="X1" s="112"/>
      <c r="Y1" s="113" t="str">
        <f>Y3</f>
        <v>13.3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117</v>
      </c>
      <c r="Y3" s="117" t="s">
        <v>147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13.3 Belyuen,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9</v>
      </c>
      <c r="U4" s="120">
        <v>14</v>
      </c>
      <c r="V4" s="120">
        <v>15</v>
      </c>
      <c r="W4" s="120">
        <v>11</v>
      </c>
      <c r="X4" s="120">
        <v>17</v>
      </c>
      <c r="Y4" s="120">
        <v>29</v>
      </c>
      <c r="Z4" s="120">
        <v>41</v>
      </c>
      <c r="AB4" s="121" t="str">
        <f>TEXT(Z4,"###,###")</f>
        <v>41</v>
      </c>
      <c r="AD4" s="122">
        <f>Z4/Y4-1</f>
        <v>0.4137931034482758</v>
      </c>
      <c r="AF4" s="122">
        <f t="shared" ref="AF4:AF9" si="0">Z4/T4-1</f>
        <v>3.5555555555555554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11</v>
      </c>
      <c r="U5" s="120">
        <v>4</v>
      </c>
      <c r="V5" s="120">
        <v>4</v>
      </c>
      <c r="W5" s="120">
        <v>0</v>
      </c>
      <c r="X5" s="120">
        <v>10</v>
      </c>
      <c r="Y5" s="120">
        <v>12</v>
      </c>
      <c r="Z5" s="120">
        <v>27</v>
      </c>
      <c r="AB5" s="121" t="str">
        <f>TEXT(Z5,"###,###")</f>
        <v>27</v>
      </c>
      <c r="AD5" s="122">
        <f t="shared" ref="AD5:AD9" si="1">Z5/Y5-1</f>
        <v>1.25</v>
      </c>
      <c r="AF5" s="122">
        <f t="shared" si="0"/>
        <v>1.4545454545454546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0</v>
      </c>
      <c r="U6" s="120">
        <v>6</v>
      </c>
      <c r="V6" s="120">
        <v>9</v>
      </c>
      <c r="W6" s="120">
        <v>7</v>
      </c>
      <c r="X6" s="120">
        <v>12</v>
      </c>
      <c r="Y6" s="120">
        <v>17</v>
      </c>
      <c r="Z6" s="120">
        <v>16</v>
      </c>
      <c r="AB6" s="121" t="str">
        <f>TEXT(Z6,"###,###")</f>
        <v>16</v>
      </c>
      <c r="AD6" s="122">
        <f t="shared" si="1"/>
        <v>-5.8823529411764719E-2</v>
      </c>
      <c r="AF6" s="122" t="e">
        <f t="shared" si="0"/>
        <v>#DIV/0!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8</v>
      </c>
      <c r="U7" s="120">
        <v>9</v>
      </c>
      <c r="V7" s="120">
        <v>12</v>
      </c>
      <c r="W7" s="120">
        <v>10</v>
      </c>
      <c r="X7" s="120">
        <v>17</v>
      </c>
      <c r="Y7" s="120">
        <v>19</v>
      </c>
      <c r="Z7" s="120">
        <v>33</v>
      </c>
      <c r="AB7" s="121" t="str">
        <f>TEXT(Z7,"###,###")</f>
        <v>33</v>
      </c>
      <c r="AD7" s="122">
        <f t="shared" si="1"/>
        <v>0.73684210526315796</v>
      </c>
      <c r="AF7" s="122">
        <f t="shared" si="0"/>
        <v>3.125</v>
      </c>
    </row>
    <row r="8" spans="1:32" ht="17.25" customHeight="1" x14ac:dyDescent="0.25">
      <c r="A8" s="43" t="s">
        <v>13</v>
      </c>
      <c r="B8" s="44"/>
      <c r="C8" s="45"/>
      <c r="D8" s="46" t="str">
        <f>AB4</f>
        <v>41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33</v>
      </c>
      <c r="P8" s="47"/>
      <c r="S8" s="119" t="s">
        <v>88</v>
      </c>
      <c r="T8" s="120">
        <v>29520.95</v>
      </c>
      <c r="U8" s="120">
        <v>22033</v>
      </c>
      <c r="V8" s="120">
        <v>13464.92</v>
      </c>
      <c r="W8" s="120">
        <v>13500</v>
      </c>
      <c r="X8" s="120">
        <v>17774.490000000002</v>
      </c>
      <c r="Y8" s="120">
        <v>7635.97</v>
      </c>
      <c r="Z8" s="120">
        <v>5700</v>
      </c>
      <c r="AB8" s="121" t="str">
        <f>TEXT(Z8,"$###,###")</f>
        <v>$5,700</v>
      </c>
      <c r="AD8" s="122">
        <f t="shared" si="1"/>
        <v>-0.25353294997230214</v>
      </c>
      <c r="AF8" s="122">
        <f t="shared" si="0"/>
        <v>-0.80691678282711088</v>
      </c>
    </row>
    <row r="9" spans="1:32" x14ac:dyDescent="0.25">
      <c r="A9" s="51" t="s">
        <v>15</v>
      </c>
      <c r="B9" s="52"/>
      <c r="C9" s="53"/>
      <c r="D9" s="54">
        <f>AD104</f>
        <v>24.390243902439025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54.54545454545454</v>
      </c>
      <c r="P9" s="55" t="s">
        <v>89</v>
      </c>
      <c r="S9" s="119" t="s">
        <v>7</v>
      </c>
      <c r="T9" s="120">
        <v>166847</v>
      </c>
      <c r="U9" s="120">
        <v>244944</v>
      </c>
      <c r="V9" s="120">
        <v>173156</v>
      </c>
      <c r="W9" s="120">
        <v>119671</v>
      </c>
      <c r="X9" s="120">
        <v>439748</v>
      </c>
      <c r="Y9" s="120">
        <v>490016</v>
      </c>
      <c r="Z9" s="120">
        <v>556520</v>
      </c>
      <c r="AB9" s="121" t="str">
        <f>TEXT(Z9/1000000,"$#,###.0")&amp;" mil"</f>
        <v>$.6 mil</v>
      </c>
      <c r="AD9" s="122">
        <f t="shared" si="1"/>
        <v>0.13571801737086142</v>
      </c>
      <c r="AF9" s="122">
        <f t="shared" si="0"/>
        <v>2.3355109771227531</v>
      </c>
    </row>
    <row r="10" spans="1:32" x14ac:dyDescent="0.25">
      <c r="A10" s="51" t="s">
        <v>18</v>
      </c>
      <c r="B10" s="52"/>
      <c r="C10" s="53"/>
      <c r="D10" s="54">
        <f>AD105</f>
        <v>56.09756097560976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48.484848484848484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90.909090909090907</v>
      </c>
      <c r="P11" s="55" t="s">
        <v>89</v>
      </c>
      <c r="S11" s="119" t="s">
        <v>30</v>
      </c>
      <c r="T11" s="124">
        <v>14</v>
      </c>
      <c r="U11" s="124">
        <v>15</v>
      </c>
      <c r="V11" s="124">
        <v>15</v>
      </c>
      <c r="W11" s="124">
        <v>6</v>
      </c>
      <c r="X11" s="124">
        <v>21</v>
      </c>
      <c r="Y11" s="124">
        <v>29</v>
      </c>
      <c r="Z11" s="124">
        <v>35</v>
      </c>
    </row>
    <row r="12" spans="1:32" ht="28.5" customHeight="1" x14ac:dyDescent="0.25">
      <c r="A12" s="51" t="s">
        <v>20</v>
      </c>
      <c r="B12" s="53"/>
      <c r="C12" s="53"/>
      <c r="D12" s="54">
        <f>AD108</f>
        <v>0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0</v>
      </c>
      <c r="P12" s="55" t="s">
        <v>89</v>
      </c>
      <c r="S12" s="119" t="s">
        <v>31</v>
      </c>
      <c r="T12" s="124">
        <v>0</v>
      </c>
      <c r="U12" s="124">
        <v>0</v>
      </c>
      <c r="V12" s="124">
        <v>0</v>
      </c>
      <c r="W12" s="124">
        <v>0</v>
      </c>
      <c r="X12" s="124">
        <v>0</v>
      </c>
      <c r="Y12" s="124">
        <v>0</v>
      </c>
      <c r="Z12" s="124">
        <v>0</v>
      </c>
    </row>
    <row r="13" spans="1:32" ht="15" customHeight="1" x14ac:dyDescent="0.25">
      <c r="A13" s="51" t="s">
        <v>21</v>
      </c>
      <c r="B13" s="53"/>
      <c r="C13" s="53"/>
      <c r="D13" s="54">
        <f>AD109</f>
        <v>26.829268292682929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41.0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43.902439024390247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12.195121951219512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0</v>
      </c>
      <c r="Z15" s="124">
        <v>0</v>
      </c>
      <c r="AB15" s="128">
        <f t="shared" ref="AB15:AB34" si="2">IF(Z15="np",0,Z15/$Z$34)</f>
        <v>0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0</v>
      </c>
      <c r="Z16" s="124">
        <v>0</v>
      </c>
      <c r="AB16" s="128">
        <f t="shared" si="2"/>
        <v>0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0</v>
      </c>
      <c r="Z17" s="124">
        <v>0</v>
      </c>
      <c r="AB17" s="128">
        <f t="shared" si="2"/>
        <v>0</v>
      </c>
    </row>
    <row r="18" spans="1:28" x14ac:dyDescent="0.25">
      <c r="A18" s="81" t="str">
        <f>$S$1&amp;" ("&amp;$T$2&amp;" to "&amp;$Z$2&amp;")"</f>
        <v>Belyuen (2011-12 to 2017-18)</v>
      </c>
      <c r="B18" s="81"/>
      <c r="C18" s="81"/>
      <c r="D18" s="81"/>
      <c r="E18" s="81"/>
      <c r="F18" s="81"/>
      <c r="G18" s="81" t="str">
        <f>$S$1&amp;" ("&amp;$T$2&amp;" to "&amp;$Z$2&amp;")"</f>
        <v>Belyuen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0</v>
      </c>
      <c r="Z18" s="124">
        <v>0</v>
      </c>
      <c r="AB18" s="128">
        <f t="shared" si="2"/>
        <v>0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4</v>
      </c>
      <c r="Z19" s="124">
        <v>11</v>
      </c>
      <c r="AB19" s="128">
        <f t="shared" si="2"/>
        <v>0.27500000000000002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0</v>
      </c>
      <c r="Z20" s="124">
        <v>0</v>
      </c>
      <c r="AB20" s="128">
        <f t="shared" si="2"/>
        <v>0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0</v>
      </c>
      <c r="Z21" s="124">
        <v>0</v>
      </c>
      <c r="AB21" s="128">
        <f t="shared" si="2"/>
        <v>0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0</v>
      </c>
      <c r="Z22" s="124">
        <v>0</v>
      </c>
      <c r="AB22" s="128">
        <f t="shared" si="2"/>
        <v>0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0</v>
      </c>
      <c r="Z23" s="124">
        <v>0</v>
      </c>
      <c r="AB23" s="128">
        <f t="shared" si="2"/>
        <v>0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0</v>
      </c>
      <c r="Z24" s="124">
        <v>0</v>
      </c>
      <c r="AB24" s="128">
        <f t="shared" si="2"/>
        <v>0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0</v>
      </c>
      <c r="Z25" s="124">
        <v>0</v>
      </c>
      <c r="AB25" s="128">
        <f t="shared" si="2"/>
        <v>0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0</v>
      </c>
      <c r="Z26" s="124">
        <v>0</v>
      </c>
      <c r="AB26" s="128">
        <f t="shared" si="2"/>
        <v>0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0</v>
      </c>
      <c r="Z27" s="124">
        <v>0</v>
      </c>
      <c r="AB27" s="128">
        <f t="shared" si="2"/>
        <v>0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0</v>
      </c>
      <c r="Z28" s="124">
        <v>0</v>
      </c>
      <c r="AB28" s="128">
        <f t="shared" si="2"/>
        <v>0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11</v>
      </c>
      <c r="Z29" s="124">
        <v>11</v>
      </c>
      <c r="AB29" s="128">
        <f t="shared" si="2"/>
        <v>0.27500000000000002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4</v>
      </c>
      <c r="Z30" s="124">
        <v>7</v>
      </c>
      <c r="AB30" s="128">
        <f t="shared" si="2"/>
        <v>0.17499999999999999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0</v>
      </c>
      <c r="Z31" s="124">
        <v>0</v>
      </c>
      <c r="AB31" s="128">
        <f t="shared" si="2"/>
        <v>0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0</v>
      </c>
      <c r="Z32" s="124">
        <v>0</v>
      </c>
      <c r="AB32" s="128">
        <f t="shared" si="2"/>
        <v>0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5</v>
      </c>
      <c r="Z33" s="124">
        <v>5</v>
      </c>
      <c r="AB33" s="128">
        <f t="shared" si="2"/>
        <v>0.125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29</v>
      </c>
      <c r="Z34" s="131">
        <v>40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0</v>
      </c>
      <c r="Y45" s="124">
        <v>0</v>
      </c>
      <c r="Z45" s="124">
        <v>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0</v>
      </c>
      <c r="Y46" s="124">
        <v>0</v>
      </c>
      <c r="Z46" s="124">
        <v>0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0</v>
      </c>
      <c r="Y47" s="124">
        <v>0</v>
      </c>
      <c r="Z47" s="124">
        <v>0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0</v>
      </c>
      <c r="Y48" s="124">
        <v>0</v>
      </c>
      <c r="Z48" s="124">
        <v>0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Belyuen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0</v>
      </c>
      <c r="Y49" s="124">
        <v>4</v>
      </c>
      <c r="Z49" s="124">
        <v>0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0</v>
      </c>
      <c r="Y50" s="124">
        <v>3</v>
      </c>
      <c r="Z50" s="124">
        <v>3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0</v>
      </c>
      <c r="Y51" s="124">
        <v>0</v>
      </c>
      <c r="Z51" s="124">
        <v>0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0</v>
      </c>
      <c r="Y52" s="124">
        <v>0</v>
      </c>
      <c r="Z52" s="124">
        <v>6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0</v>
      </c>
      <c r="Y53" s="124">
        <v>4</v>
      </c>
      <c r="Z53" s="124">
        <v>7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0</v>
      </c>
      <c r="Y54" s="124">
        <v>0</v>
      </c>
      <c r="Z54" s="124">
        <v>0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0</v>
      </c>
      <c r="Y55" s="124">
        <v>0</v>
      </c>
      <c r="Z55" s="124">
        <v>0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0</v>
      </c>
      <c r="Y56" s="124">
        <v>0</v>
      </c>
      <c r="Z56" s="124">
        <v>0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9</v>
      </c>
      <c r="Y61" s="124">
        <v>12</v>
      </c>
      <c r="Z61" s="124">
        <v>24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Belyuen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0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0</v>
      </c>
      <c r="Y65" s="124">
        <v>0</v>
      </c>
      <c r="Z65" s="124">
        <v>0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0</v>
      </c>
      <c r="Y66" s="124">
        <v>0</v>
      </c>
      <c r="Z66" s="124">
        <v>0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0</v>
      </c>
      <c r="Y67" s="124">
        <v>3</v>
      </c>
      <c r="Z67" s="124">
        <v>0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0</v>
      </c>
      <c r="Y68" s="124">
        <v>0</v>
      </c>
      <c r="Z68" s="124">
        <v>0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0</v>
      </c>
      <c r="Y69" s="124">
        <v>0</v>
      </c>
      <c r="Z69" s="124">
        <v>0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0</v>
      </c>
      <c r="Y70" s="124">
        <v>0</v>
      </c>
      <c r="Z70" s="124">
        <v>0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0</v>
      </c>
      <c r="Y71" s="124">
        <v>3</v>
      </c>
      <c r="Z71" s="124">
        <v>0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0</v>
      </c>
      <c r="Y72" s="124">
        <v>3</v>
      </c>
      <c r="Z72" s="124">
        <v>0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0</v>
      </c>
      <c r="Y73" s="124">
        <v>0</v>
      </c>
      <c r="Z73" s="124">
        <v>0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0</v>
      </c>
      <c r="Y74" s="124">
        <v>0</v>
      </c>
      <c r="Z74" s="124">
        <v>0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0</v>
      </c>
      <c r="Y75" s="124">
        <v>0</v>
      </c>
      <c r="Z75" s="124">
        <v>0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11</v>
      </c>
      <c r="Y80" s="124">
        <v>17</v>
      </c>
      <c r="Z80" s="124">
        <v>11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Belyuen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0</v>
      </c>
      <c r="Y83" s="124">
        <v>0</v>
      </c>
      <c r="Z83" s="124">
        <v>4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0</v>
      </c>
      <c r="Y84" s="124">
        <v>5</v>
      </c>
      <c r="Z84" s="124">
        <v>7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41</v>
      </c>
      <c r="D85" s="95">
        <f t="shared" ref="D85:D90" si="4">AD4</f>
        <v>0.4137931034482758</v>
      </c>
      <c r="E85" s="96">
        <f t="shared" ref="E85:E90" si="5">AD4</f>
        <v>0.4137931034482758</v>
      </c>
      <c r="F85" s="95">
        <f t="shared" ref="F85:F90" si="6">AF4</f>
        <v>3.5555555555555554</v>
      </c>
      <c r="G85" s="96">
        <f t="shared" ref="G85:G90" si="7">AF4</f>
        <v>3.5555555555555554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0</v>
      </c>
      <c r="Y85" s="124">
        <v>0</v>
      </c>
      <c r="Z85" s="124">
        <v>0</v>
      </c>
    </row>
    <row r="86" spans="1:32" ht="15" customHeight="1" x14ac:dyDescent="0.25">
      <c r="A86" s="97" t="s">
        <v>4</v>
      </c>
      <c r="B86" s="94"/>
      <c r="C86" s="108" t="str">
        <f t="shared" si="3"/>
        <v>27</v>
      </c>
      <c r="D86" s="95">
        <f t="shared" si="4"/>
        <v>1.25</v>
      </c>
      <c r="E86" s="96">
        <f t="shared" si="5"/>
        <v>1.25</v>
      </c>
      <c r="F86" s="95">
        <f t="shared" si="6"/>
        <v>1.4545454545454546</v>
      </c>
      <c r="G86" s="96">
        <f t="shared" si="7"/>
        <v>1.4545454545454546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0</v>
      </c>
      <c r="Y86" s="124">
        <v>0</v>
      </c>
      <c r="Z86" s="124">
        <v>0</v>
      </c>
    </row>
    <row r="87" spans="1:32" ht="15" customHeight="1" x14ac:dyDescent="0.25">
      <c r="A87" s="97" t="s">
        <v>5</v>
      </c>
      <c r="B87" s="94"/>
      <c r="C87" s="108" t="str">
        <f t="shared" si="3"/>
        <v>16</v>
      </c>
      <c r="D87" s="95">
        <f t="shared" si="4"/>
        <v>-5.8823529411764719E-2</v>
      </c>
      <c r="E87" s="96">
        <f t="shared" si="5"/>
        <v>-5.8823529411764719E-2</v>
      </c>
      <c r="F87" s="95" t="e">
        <f t="shared" si="6"/>
        <v>#DIV/0!</v>
      </c>
      <c r="G87" s="96" t="e">
        <f t="shared" si="7"/>
        <v>#DIV/0!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0</v>
      </c>
      <c r="Y87" s="124">
        <v>0</v>
      </c>
      <c r="Z87" s="124">
        <v>0</v>
      </c>
    </row>
    <row r="88" spans="1:32" ht="15" customHeight="1" x14ac:dyDescent="0.25">
      <c r="A88" s="94" t="s">
        <v>6</v>
      </c>
      <c r="B88" s="94"/>
      <c r="C88" s="108" t="str">
        <f t="shared" si="3"/>
        <v>33</v>
      </c>
      <c r="D88" s="95">
        <f t="shared" si="4"/>
        <v>0.73684210526315796</v>
      </c>
      <c r="E88" s="96">
        <f t="shared" si="5"/>
        <v>0.73684210526315796</v>
      </c>
      <c r="F88" s="95">
        <f t="shared" si="6"/>
        <v>3.125</v>
      </c>
      <c r="G88" s="96">
        <f t="shared" si="7"/>
        <v>3.125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0</v>
      </c>
      <c r="Y88" s="124">
        <v>0</v>
      </c>
      <c r="Z88" s="124">
        <v>0</v>
      </c>
    </row>
    <row r="89" spans="1:32" ht="15" customHeight="1" x14ac:dyDescent="0.25">
      <c r="A89" s="94" t="s">
        <v>104</v>
      </c>
      <c r="B89" s="94"/>
      <c r="C89" s="145" t="str">
        <f t="shared" si="3"/>
        <v>$5,700</v>
      </c>
      <c r="D89" s="95">
        <f t="shared" si="4"/>
        <v>-0.25353294997230214</v>
      </c>
      <c r="E89" s="96">
        <f t="shared" si="5"/>
        <v>-0.25353294997230214</v>
      </c>
      <c r="F89" s="95">
        <f t="shared" si="6"/>
        <v>-0.80691678282711088</v>
      </c>
      <c r="G89" s="96">
        <f t="shared" si="7"/>
        <v>-0.80691678282711088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0</v>
      </c>
      <c r="Y89" s="124">
        <v>0</v>
      </c>
      <c r="Z89" s="124">
        <v>0</v>
      </c>
    </row>
    <row r="90" spans="1:32" ht="15" customHeight="1" x14ac:dyDescent="0.25">
      <c r="A90" s="94" t="s">
        <v>7</v>
      </c>
      <c r="B90" s="94"/>
      <c r="C90" s="108" t="str">
        <f t="shared" si="3"/>
        <v>$.6 mil</v>
      </c>
      <c r="D90" s="95">
        <f t="shared" si="4"/>
        <v>0.13571801737086142</v>
      </c>
      <c r="E90" s="96">
        <f t="shared" si="5"/>
        <v>0.13571801737086142</v>
      </c>
      <c r="F90" s="95">
        <f t="shared" si="6"/>
        <v>2.3355109771227531</v>
      </c>
      <c r="G90" s="96">
        <f t="shared" si="7"/>
        <v>2.3355109771227531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0</v>
      </c>
      <c r="Y90" s="124">
        <v>0</v>
      </c>
      <c r="Z90" s="124">
        <v>0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9</v>
      </c>
      <c r="Y91" s="124">
        <v>6</v>
      </c>
      <c r="Z91" s="124">
        <v>21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0</v>
      </c>
      <c r="Y93" s="124">
        <v>0</v>
      </c>
      <c r="Z93" s="124">
        <v>0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0</v>
      </c>
      <c r="Y94" s="124">
        <v>3</v>
      </c>
      <c r="Z94" s="124">
        <v>0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0</v>
      </c>
      <c r="Y95" s="124">
        <v>0</v>
      </c>
      <c r="Z95" s="124">
        <v>0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0</v>
      </c>
      <c r="Y96" s="124">
        <v>0</v>
      </c>
      <c r="Z96" s="124">
        <v>8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0</v>
      </c>
      <c r="Y97" s="124">
        <v>0</v>
      </c>
      <c r="Z97" s="124">
        <v>0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0</v>
      </c>
      <c r="Y98" s="124">
        <v>0</v>
      </c>
      <c r="Z98" s="124">
        <v>0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0</v>
      </c>
      <c r="Y99" s="124">
        <v>0</v>
      </c>
      <c r="Z99" s="124">
        <v>0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0</v>
      </c>
      <c r="Y100" s="124">
        <v>0</v>
      </c>
      <c r="Z100" s="124">
        <v>0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5</v>
      </c>
      <c r="Y101" s="124">
        <v>11</v>
      </c>
      <c r="Z101" s="124">
        <v>13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2</v>
      </c>
      <c r="Y104" s="124">
        <v>3</v>
      </c>
      <c r="Z104" s="124">
        <v>10</v>
      </c>
      <c r="AB104" s="121" t="str">
        <f>TEXT(Z104,"###,###")</f>
        <v>10</v>
      </c>
      <c r="AD104" s="142">
        <f>Z104/($Z$4)*100</f>
        <v>24.390243902439025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13</v>
      </c>
      <c r="Y105" s="124">
        <v>24</v>
      </c>
      <c r="Z105" s="124">
        <v>23</v>
      </c>
      <c r="AB105" s="121" t="str">
        <f>TEXT(Z105,"###,###")</f>
        <v>23</v>
      </c>
      <c r="AD105" s="142">
        <f>Z105/($Z$4)*100</f>
        <v>56.09756097560976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15</v>
      </c>
      <c r="Y106" s="131">
        <v>27</v>
      </c>
      <c r="Z106" s="131">
        <v>33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0</v>
      </c>
      <c r="Y108" s="124">
        <v>0</v>
      </c>
      <c r="Z108" s="124">
        <v>0</v>
      </c>
      <c r="AB108" s="121" t="str">
        <f>TEXT(Z108,"###,###")</f>
        <v/>
      </c>
      <c r="AD108" s="142">
        <f>Z108/($Z$4)*100</f>
        <v>0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0</v>
      </c>
      <c r="Y109" s="124">
        <v>0</v>
      </c>
      <c r="Z109" s="124">
        <v>11</v>
      </c>
      <c r="AB109" s="121" t="str">
        <f>TEXT(Z109,"###,###")</f>
        <v>11</v>
      </c>
      <c r="AD109" s="142">
        <f>Z109/($Z$4)*100</f>
        <v>26.829268292682929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10</v>
      </c>
      <c r="Y110" s="124">
        <v>13</v>
      </c>
      <c r="Z110" s="124">
        <v>18</v>
      </c>
      <c r="AB110" s="121" t="str">
        <f>TEXT(Z110,"###,###")</f>
        <v>18</v>
      </c>
      <c r="AD110" s="142">
        <f>Z110/($Z$4)*100</f>
        <v>43.902439024390247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12</v>
      </c>
      <c r="Y111" s="124">
        <v>11</v>
      </c>
      <c r="Z111" s="124">
        <v>5</v>
      </c>
      <c r="AB111" s="121" t="str">
        <f>TEXT(Z111,"###,###")</f>
        <v>5</v>
      </c>
      <c r="AD111" s="142">
        <f>Z111/($Z$4)*100</f>
        <v>12.195121951219512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22</v>
      </c>
      <c r="Y112" s="124">
        <v>29</v>
      </c>
      <c r="Z112" s="124">
        <v>39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37.67</v>
      </c>
      <c r="U118" s="143">
        <v>47.4</v>
      </c>
      <c r="V118" s="143">
        <v>40.9</v>
      </c>
      <c r="W118" s="143">
        <v>41.88</v>
      </c>
      <c r="X118" s="143">
        <v>39.270000000000003</v>
      </c>
      <c r="Y118" s="143">
        <v>42.32</v>
      </c>
      <c r="Z118" s="143">
        <v>41.03</v>
      </c>
      <c r="AB118" s="121" t="str">
        <f>TEXT(Z118,"##.0")</f>
        <v>41.0</v>
      </c>
    </row>
    <row r="120" spans="19:32" x14ac:dyDescent="0.25">
      <c r="S120" s="114" t="s">
        <v>106</v>
      </c>
      <c r="T120" s="124">
        <v>9</v>
      </c>
      <c r="U120" s="124">
        <v>10</v>
      </c>
      <c r="V120" s="124">
        <v>13</v>
      </c>
      <c r="W120" s="124">
        <v>6</v>
      </c>
      <c r="X120" s="124">
        <v>17</v>
      </c>
      <c r="Y120" s="124">
        <v>19</v>
      </c>
      <c r="Z120" s="124">
        <v>30</v>
      </c>
      <c r="AB120" s="121" t="str">
        <f>TEXT(Z120,"###,###")</f>
        <v>30</v>
      </c>
    </row>
    <row r="121" spans="19:32" x14ac:dyDescent="0.25">
      <c r="S121" s="114" t="s">
        <v>107</v>
      </c>
      <c r="T121" s="124">
        <v>0</v>
      </c>
      <c r="U121" s="124">
        <v>0</v>
      </c>
      <c r="V121" s="124">
        <v>0</v>
      </c>
      <c r="W121" s="124">
        <v>0</v>
      </c>
      <c r="X121" s="124">
        <v>0</v>
      </c>
      <c r="Y121" s="124">
        <v>0</v>
      </c>
      <c r="Z121" s="124">
        <v>0</v>
      </c>
      <c r="AB121" s="121" t="str">
        <f>TEXT(Z121,"###,###")</f>
        <v/>
      </c>
    </row>
    <row r="122" spans="19:32" x14ac:dyDescent="0.25">
      <c r="S122" s="114" t="s">
        <v>108</v>
      </c>
      <c r="T122" s="124">
        <v>0</v>
      </c>
      <c r="U122" s="124">
        <v>0</v>
      </c>
      <c r="V122" s="124">
        <v>0</v>
      </c>
      <c r="W122" s="124">
        <v>0</v>
      </c>
      <c r="X122" s="124">
        <v>0</v>
      </c>
      <c r="Y122" s="124">
        <v>0</v>
      </c>
      <c r="Z122" s="124">
        <v>0</v>
      </c>
      <c r="AB122" s="121" t="str">
        <f>TEXT(Z122,"###,###")</f>
        <v/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9</v>
      </c>
      <c r="U124" s="124">
        <v>10</v>
      </c>
      <c r="V124" s="124">
        <v>13</v>
      </c>
      <c r="W124" s="124">
        <v>6</v>
      </c>
      <c r="X124" s="124">
        <v>17</v>
      </c>
      <c r="Y124" s="124">
        <v>19</v>
      </c>
      <c r="Z124" s="124">
        <v>30</v>
      </c>
      <c r="AB124" s="121" t="str">
        <f>TEXT(Z124,"###,###")</f>
        <v>30</v>
      </c>
      <c r="AD124" s="138">
        <f>Z124/$Z$7*100</f>
        <v>90.909090909090907</v>
      </c>
    </row>
    <row r="125" spans="19:32" x14ac:dyDescent="0.25">
      <c r="S125" s="114" t="s">
        <v>110</v>
      </c>
      <c r="T125" s="124">
        <v>0</v>
      </c>
      <c r="U125" s="124">
        <v>0</v>
      </c>
      <c r="V125" s="124">
        <v>0</v>
      </c>
      <c r="W125" s="124">
        <v>0</v>
      </c>
      <c r="X125" s="124">
        <v>0</v>
      </c>
      <c r="Y125" s="124">
        <v>0</v>
      </c>
      <c r="Z125" s="124">
        <v>0</v>
      </c>
      <c r="AB125" s="121" t="str">
        <f>TEXT(Z125,"###,###")</f>
        <v/>
      </c>
      <c r="AD125" s="138">
        <f>Z125/$Z$7*100</f>
        <v>0</v>
      </c>
    </row>
    <row r="127" spans="19:32" x14ac:dyDescent="0.25">
      <c r="S127" s="114" t="s">
        <v>111</v>
      </c>
      <c r="T127" s="124">
        <v>5</v>
      </c>
      <c r="U127" s="124">
        <v>5</v>
      </c>
      <c r="V127" s="124">
        <v>3</v>
      </c>
      <c r="W127" s="124">
        <v>0</v>
      </c>
      <c r="X127" s="124">
        <v>8</v>
      </c>
      <c r="Y127" s="124">
        <v>9</v>
      </c>
      <c r="Z127" s="124">
        <v>18</v>
      </c>
      <c r="AB127" s="121" t="str">
        <f>TEXT(Z127,"###,###")</f>
        <v>18</v>
      </c>
      <c r="AD127" s="138">
        <f>Z127/$Z$7*100</f>
        <v>54.54545454545454</v>
      </c>
    </row>
    <row r="128" spans="19:32" x14ac:dyDescent="0.25">
      <c r="S128" s="114" t="s">
        <v>112</v>
      </c>
      <c r="T128" s="124">
        <v>0</v>
      </c>
      <c r="U128" s="124">
        <v>7</v>
      </c>
      <c r="V128" s="124">
        <v>4</v>
      </c>
      <c r="W128" s="124">
        <v>8</v>
      </c>
      <c r="X128" s="124">
        <v>4</v>
      </c>
      <c r="Y128" s="124">
        <v>11</v>
      </c>
      <c r="Z128" s="124">
        <v>16</v>
      </c>
      <c r="AB128" s="121" t="str">
        <f>TEXT(Z128,"###,###")</f>
        <v>16</v>
      </c>
      <c r="AD128" s="138">
        <f>Z128/$Z$7*100</f>
        <v>48.484848484848484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5" id="{C58AFD67-EE57-46FE-8357-AC41EC55966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58" id="{FEB77E6F-F332-4FB6-9DCA-DCD3F9721B9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61" id="{69E04F20-9F45-44CA-9B99-A444ED627F0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64" id="{2E812B42-9FDF-416F-8CAD-5CDAC88FDA9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C0B8-120D-4EBA-9B31-1D7E49E8CA8A}">
  <sheetPr codeName="Sheet68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Central Desert</v>
      </c>
      <c r="T1" s="112"/>
      <c r="U1" s="112"/>
      <c r="V1" s="112"/>
      <c r="W1" s="112"/>
      <c r="X1" s="112"/>
      <c r="Y1" s="113" t="str">
        <f>Y3</f>
        <v>13.4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118</v>
      </c>
      <c r="Y3" s="117" t="s">
        <v>148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13.4 Central Desert,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314</v>
      </c>
      <c r="U4" s="120">
        <v>290</v>
      </c>
      <c r="V4" s="120">
        <v>242</v>
      </c>
      <c r="W4" s="120">
        <v>236</v>
      </c>
      <c r="X4" s="120">
        <v>414</v>
      </c>
      <c r="Y4" s="120">
        <v>647</v>
      </c>
      <c r="Z4" s="120">
        <v>608</v>
      </c>
      <c r="AB4" s="121" t="str">
        <f>TEXT(Z4,"###,###")</f>
        <v>608</v>
      </c>
      <c r="AD4" s="122">
        <f>Z4/Y4-1</f>
        <v>-6.0278207109737303E-2</v>
      </c>
      <c r="AF4" s="122">
        <f t="shared" ref="AF4:AF9" si="0">Z4/T4-1</f>
        <v>0.93630573248407645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145</v>
      </c>
      <c r="U5" s="120">
        <v>135</v>
      </c>
      <c r="V5" s="120">
        <v>119</v>
      </c>
      <c r="W5" s="120">
        <v>107</v>
      </c>
      <c r="X5" s="120">
        <v>207</v>
      </c>
      <c r="Y5" s="120">
        <v>325</v>
      </c>
      <c r="Z5" s="120">
        <v>290</v>
      </c>
      <c r="AB5" s="121" t="str">
        <f>TEXT(Z5,"###,###")</f>
        <v>290</v>
      </c>
      <c r="AD5" s="122">
        <f t="shared" ref="AD5:AD9" si="1">Z5/Y5-1</f>
        <v>-0.10769230769230764</v>
      </c>
      <c r="AF5" s="122">
        <f t="shared" si="0"/>
        <v>1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177</v>
      </c>
      <c r="U6" s="120">
        <v>151</v>
      </c>
      <c r="V6" s="120">
        <v>125</v>
      </c>
      <c r="W6" s="120">
        <v>129</v>
      </c>
      <c r="X6" s="120">
        <v>213</v>
      </c>
      <c r="Y6" s="120">
        <v>322</v>
      </c>
      <c r="Z6" s="120">
        <v>322</v>
      </c>
      <c r="AB6" s="121" t="str">
        <f>TEXT(Z6,"###,###")</f>
        <v>322</v>
      </c>
      <c r="AD6" s="122">
        <f t="shared" si="1"/>
        <v>0</v>
      </c>
      <c r="AF6" s="122">
        <f t="shared" si="0"/>
        <v>0.81920903954802249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223</v>
      </c>
      <c r="U7" s="120">
        <v>217</v>
      </c>
      <c r="V7" s="120">
        <v>168</v>
      </c>
      <c r="W7" s="120">
        <v>172</v>
      </c>
      <c r="X7" s="120">
        <v>271</v>
      </c>
      <c r="Y7" s="120">
        <v>406</v>
      </c>
      <c r="Z7" s="120">
        <v>429</v>
      </c>
      <c r="AB7" s="121" t="str">
        <f>TEXT(Z7,"###,###")</f>
        <v>429</v>
      </c>
      <c r="AD7" s="122">
        <f t="shared" si="1"/>
        <v>5.6650246305418817E-2</v>
      </c>
      <c r="AF7" s="122">
        <f t="shared" si="0"/>
        <v>0.92376681614349776</v>
      </c>
    </row>
    <row r="8" spans="1:32" ht="17.25" customHeight="1" x14ac:dyDescent="0.25">
      <c r="A8" s="43" t="s">
        <v>13</v>
      </c>
      <c r="B8" s="44"/>
      <c r="C8" s="45"/>
      <c r="D8" s="46" t="str">
        <f>AB4</f>
        <v>608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429</v>
      </c>
      <c r="P8" s="47"/>
      <c r="S8" s="119" t="s">
        <v>88</v>
      </c>
      <c r="T8" s="120">
        <v>19029.900000000001</v>
      </c>
      <c r="U8" s="120">
        <v>25538.62</v>
      </c>
      <c r="V8" s="120">
        <v>23996.45</v>
      </c>
      <c r="W8" s="120">
        <v>19419.52</v>
      </c>
      <c r="X8" s="120">
        <v>32255</v>
      </c>
      <c r="Y8" s="120">
        <v>26949.759999999998</v>
      </c>
      <c r="Z8" s="120">
        <v>27953.15</v>
      </c>
      <c r="AB8" s="121" t="str">
        <f>TEXT(Z8,"$###,###")</f>
        <v>$27,953</v>
      </c>
      <c r="AD8" s="122">
        <f t="shared" si="1"/>
        <v>3.7231871452658716E-2</v>
      </c>
      <c r="AF8" s="122">
        <f t="shared" si="0"/>
        <v>0.46890682557449059</v>
      </c>
    </row>
    <row r="9" spans="1:32" x14ac:dyDescent="0.25">
      <c r="A9" s="51" t="s">
        <v>15</v>
      </c>
      <c r="B9" s="52"/>
      <c r="C9" s="53"/>
      <c r="D9" s="54">
        <f>AD104</f>
        <v>45.394736842105267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47.552447552447553</v>
      </c>
      <c r="P9" s="55" t="s">
        <v>89</v>
      </c>
      <c r="S9" s="119" t="s">
        <v>7</v>
      </c>
      <c r="T9" s="120">
        <v>5652074</v>
      </c>
      <c r="U9" s="120">
        <v>6868048</v>
      </c>
      <c r="V9" s="120">
        <v>5901405</v>
      </c>
      <c r="W9" s="120">
        <v>5480510</v>
      </c>
      <c r="X9" s="120">
        <v>12200842</v>
      </c>
      <c r="Y9" s="120">
        <v>16892419</v>
      </c>
      <c r="Z9" s="120">
        <v>18105740</v>
      </c>
      <c r="AB9" s="121" t="str">
        <f>TEXT(Z9/1000000,"$#,###.0")&amp;" mil"</f>
        <v>$18.1 mil</v>
      </c>
      <c r="AD9" s="122">
        <f t="shared" si="1"/>
        <v>7.182636187274305E-2</v>
      </c>
      <c r="AF9" s="122">
        <f t="shared" si="0"/>
        <v>2.2033798566685432</v>
      </c>
    </row>
    <row r="10" spans="1:32" x14ac:dyDescent="0.25">
      <c r="A10" s="51" t="s">
        <v>18</v>
      </c>
      <c r="B10" s="52"/>
      <c r="C10" s="53"/>
      <c r="D10" s="54">
        <f>AD105</f>
        <v>43.421052631578952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51.748251748251747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97.668997668997676</v>
      </c>
      <c r="P11" s="55" t="s">
        <v>89</v>
      </c>
      <c r="S11" s="119" t="s">
        <v>30</v>
      </c>
      <c r="T11" s="124">
        <v>308</v>
      </c>
      <c r="U11" s="124">
        <v>284</v>
      </c>
      <c r="V11" s="124">
        <v>241</v>
      </c>
      <c r="W11" s="124">
        <v>232</v>
      </c>
      <c r="X11" s="124">
        <v>406</v>
      </c>
      <c r="Y11" s="124">
        <v>629</v>
      </c>
      <c r="Z11" s="124">
        <v>597</v>
      </c>
    </row>
    <row r="12" spans="1:32" ht="28.5" customHeight="1" x14ac:dyDescent="0.25">
      <c r="A12" s="51" t="s">
        <v>20</v>
      </c>
      <c r="B12" s="53"/>
      <c r="C12" s="53"/>
      <c r="D12" s="54">
        <f>AD108</f>
        <v>7.4013157894736832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2.3310023310023311</v>
      </c>
      <c r="P12" s="55" t="s">
        <v>89</v>
      </c>
      <c r="S12" s="119" t="s">
        <v>31</v>
      </c>
      <c r="T12" s="124">
        <v>5</v>
      </c>
      <c r="U12" s="124">
        <v>8</v>
      </c>
      <c r="V12" s="124">
        <v>7</v>
      </c>
      <c r="W12" s="124">
        <v>6</v>
      </c>
      <c r="X12" s="124">
        <v>16</v>
      </c>
      <c r="Y12" s="124">
        <v>18</v>
      </c>
      <c r="Z12" s="124">
        <v>15</v>
      </c>
    </row>
    <row r="13" spans="1:32" ht="15" customHeight="1" x14ac:dyDescent="0.25">
      <c r="A13" s="51" t="s">
        <v>21</v>
      </c>
      <c r="B13" s="53"/>
      <c r="C13" s="53"/>
      <c r="D13" s="54">
        <f>AD109</f>
        <v>11.184210526315789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39.5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32.565789473684212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37.335526315789473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24</v>
      </c>
      <c r="Z15" s="124">
        <v>16</v>
      </c>
      <c r="AB15" s="128">
        <f t="shared" ref="AB15:AB34" si="2">IF(Z15="np",0,Z15/$Z$34)</f>
        <v>2.6229508196721311E-2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11</v>
      </c>
      <c r="Z16" s="124">
        <v>0</v>
      </c>
      <c r="AB16" s="128">
        <f t="shared" si="2"/>
        <v>0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0</v>
      </c>
      <c r="Z17" s="124">
        <v>0</v>
      </c>
      <c r="AB17" s="128">
        <f t="shared" si="2"/>
        <v>0</v>
      </c>
    </row>
    <row r="18" spans="1:28" x14ac:dyDescent="0.25">
      <c r="A18" s="81" t="str">
        <f>$S$1&amp;" ("&amp;$T$2&amp;" to "&amp;$Z$2&amp;")"</f>
        <v>Central Desert (2011-12 to 2017-18)</v>
      </c>
      <c r="B18" s="81"/>
      <c r="C18" s="81"/>
      <c r="D18" s="81"/>
      <c r="E18" s="81"/>
      <c r="F18" s="81"/>
      <c r="G18" s="81" t="str">
        <f>$S$1&amp;" ("&amp;$T$2&amp;" to "&amp;$Z$2&amp;")"</f>
        <v>Central Desert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0</v>
      </c>
      <c r="Z18" s="124">
        <v>0</v>
      </c>
      <c r="AB18" s="128">
        <f t="shared" si="2"/>
        <v>0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12</v>
      </c>
      <c r="Z19" s="124">
        <v>11</v>
      </c>
      <c r="AB19" s="128">
        <f t="shared" si="2"/>
        <v>1.8032786885245903E-2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4</v>
      </c>
      <c r="Z20" s="124">
        <v>0</v>
      </c>
      <c r="AB20" s="128">
        <f t="shared" si="2"/>
        <v>0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64</v>
      </c>
      <c r="Z21" s="124">
        <v>74</v>
      </c>
      <c r="AB21" s="128">
        <f t="shared" si="2"/>
        <v>0.12131147540983607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22</v>
      </c>
      <c r="Z22" s="124">
        <v>14</v>
      </c>
      <c r="AB22" s="128">
        <f t="shared" si="2"/>
        <v>2.2950819672131147E-2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0</v>
      </c>
      <c r="Z23" s="124">
        <v>0</v>
      </c>
      <c r="AB23" s="128">
        <f t="shared" si="2"/>
        <v>0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0</v>
      </c>
      <c r="Z24" s="124">
        <v>0</v>
      </c>
      <c r="AB24" s="128">
        <f t="shared" si="2"/>
        <v>0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0</v>
      </c>
      <c r="Z25" s="124">
        <v>0</v>
      </c>
      <c r="AB25" s="128">
        <f t="shared" si="2"/>
        <v>0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16</v>
      </c>
      <c r="Z26" s="124">
        <v>3</v>
      </c>
      <c r="AB26" s="128">
        <f t="shared" si="2"/>
        <v>4.9180327868852463E-3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64</v>
      </c>
      <c r="Z27" s="124">
        <v>41</v>
      </c>
      <c r="AB27" s="128">
        <f t="shared" si="2"/>
        <v>6.7213114754098358E-2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12</v>
      </c>
      <c r="Z28" s="124">
        <v>25</v>
      </c>
      <c r="AB28" s="128">
        <f t="shared" si="2"/>
        <v>4.0983606557377046E-2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132</v>
      </c>
      <c r="Z29" s="124">
        <v>140</v>
      </c>
      <c r="AB29" s="128">
        <f t="shared" si="2"/>
        <v>0.22950819672131148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84</v>
      </c>
      <c r="Z30" s="124">
        <v>75</v>
      </c>
      <c r="AB30" s="128">
        <f t="shared" si="2"/>
        <v>0.12295081967213115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75</v>
      </c>
      <c r="Z31" s="124">
        <v>79</v>
      </c>
      <c r="AB31" s="128">
        <f t="shared" si="2"/>
        <v>0.12950819672131147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17</v>
      </c>
      <c r="Z32" s="124">
        <v>0</v>
      </c>
      <c r="AB32" s="128">
        <f t="shared" si="2"/>
        <v>0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59</v>
      </c>
      <c r="Z33" s="124">
        <v>59</v>
      </c>
      <c r="AB33" s="128">
        <f t="shared" si="2"/>
        <v>9.6721311475409841E-2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647</v>
      </c>
      <c r="Z34" s="131">
        <v>610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0</v>
      </c>
      <c r="Y45" s="124">
        <v>10</v>
      </c>
      <c r="Z45" s="124">
        <v>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13</v>
      </c>
      <c r="Y46" s="124">
        <v>15</v>
      </c>
      <c r="Z46" s="124">
        <v>15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24</v>
      </c>
      <c r="Y47" s="124">
        <v>45</v>
      </c>
      <c r="Z47" s="124">
        <v>28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19</v>
      </c>
      <c r="Y48" s="124">
        <v>39</v>
      </c>
      <c r="Z48" s="124">
        <v>41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Central Desert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36</v>
      </c>
      <c r="Y49" s="124">
        <v>46</v>
      </c>
      <c r="Z49" s="124">
        <v>35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21</v>
      </c>
      <c r="Y50" s="124">
        <v>25</v>
      </c>
      <c r="Z50" s="124">
        <v>31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23</v>
      </c>
      <c r="Y51" s="124">
        <v>50</v>
      </c>
      <c r="Z51" s="124">
        <v>31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20</v>
      </c>
      <c r="Y52" s="124">
        <v>24</v>
      </c>
      <c r="Z52" s="124">
        <v>22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17</v>
      </c>
      <c r="Y53" s="124">
        <v>22</v>
      </c>
      <c r="Z53" s="124">
        <v>34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15</v>
      </c>
      <c r="Y54" s="124">
        <v>22</v>
      </c>
      <c r="Z54" s="124">
        <v>27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12</v>
      </c>
      <c r="Y55" s="124">
        <v>12</v>
      </c>
      <c r="Z55" s="124">
        <v>10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9</v>
      </c>
      <c r="Y56" s="124">
        <v>15</v>
      </c>
      <c r="Z56" s="124">
        <v>8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0</v>
      </c>
      <c r="Y57" s="124">
        <v>3</v>
      </c>
      <c r="Z57" s="124">
        <v>0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1</v>
      </c>
      <c r="Y58" s="124">
        <v>0</v>
      </c>
      <c r="Z58" s="124">
        <v>0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4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210</v>
      </c>
      <c r="Y61" s="124">
        <v>325</v>
      </c>
      <c r="Z61" s="124">
        <v>290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Central Desert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0</v>
      </c>
      <c r="Y64" s="124">
        <v>3</v>
      </c>
      <c r="Z64" s="124">
        <v>6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7</v>
      </c>
      <c r="Y65" s="124">
        <v>6</v>
      </c>
      <c r="Z65" s="124">
        <v>12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34</v>
      </c>
      <c r="Y66" s="124">
        <v>36</v>
      </c>
      <c r="Z66" s="124">
        <v>29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32</v>
      </c>
      <c r="Y67" s="124">
        <v>44</v>
      </c>
      <c r="Z67" s="124">
        <v>53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35</v>
      </c>
      <c r="Y68" s="124">
        <v>53</v>
      </c>
      <c r="Z68" s="124">
        <v>36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15</v>
      </c>
      <c r="Y69" s="124">
        <v>35</v>
      </c>
      <c r="Z69" s="124">
        <v>39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27</v>
      </c>
      <c r="Y70" s="124">
        <v>32</v>
      </c>
      <c r="Z70" s="124">
        <v>22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21</v>
      </c>
      <c r="Y71" s="124">
        <v>34</v>
      </c>
      <c r="Z71" s="124">
        <v>36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27</v>
      </c>
      <c r="Y72" s="124">
        <v>27</v>
      </c>
      <c r="Z72" s="124">
        <v>32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11</v>
      </c>
      <c r="Y73" s="124">
        <v>20</v>
      </c>
      <c r="Z73" s="124">
        <v>28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8</v>
      </c>
      <c r="Y74" s="124">
        <v>15</v>
      </c>
      <c r="Z74" s="124">
        <v>20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0</v>
      </c>
      <c r="Y75" s="124">
        <v>10</v>
      </c>
      <c r="Z75" s="124">
        <v>9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0</v>
      </c>
      <c r="Y76" s="124">
        <v>5</v>
      </c>
      <c r="Z76" s="124">
        <v>7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207</v>
      </c>
      <c r="Y80" s="124">
        <v>322</v>
      </c>
      <c r="Z80" s="124">
        <v>321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Central Desert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13</v>
      </c>
      <c r="Y83" s="124">
        <v>15</v>
      </c>
      <c r="Z83" s="124">
        <v>16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13</v>
      </c>
      <c r="Y84" s="124">
        <v>22</v>
      </c>
      <c r="Z84" s="124">
        <v>25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608</v>
      </c>
      <c r="D85" s="95">
        <f t="shared" ref="D85:D90" si="4">AD4</f>
        <v>-6.0278207109737303E-2</v>
      </c>
      <c r="E85" s="96">
        <f t="shared" ref="E85:E90" si="5">AD4</f>
        <v>-6.0278207109737303E-2</v>
      </c>
      <c r="F85" s="95">
        <f t="shared" ref="F85:F90" si="6">AF4</f>
        <v>0.93630573248407645</v>
      </c>
      <c r="G85" s="96">
        <f t="shared" ref="G85:G90" si="7">AF4</f>
        <v>0.93630573248407645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10</v>
      </c>
      <c r="Y85" s="124">
        <v>12</v>
      </c>
      <c r="Z85" s="124">
        <v>8</v>
      </c>
    </row>
    <row r="86" spans="1:32" ht="15" customHeight="1" x14ac:dyDescent="0.25">
      <c r="A86" s="97" t="s">
        <v>4</v>
      </c>
      <c r="B86" s="94"/>
      <c r="C86" s="108" t="str">
        <f t="shared" si="3"/>
        <v>290</v>
      </c>
      <c r="D86" s="95">
        <f t="shared" si="4"/>
        <v>-0.10769230769230764</v>
      </c>
      <c r="E86" s="96">
        <f t="shared" si="5"/>
        <v>-0.10769230769230764</v>
      </c>
      <c r="F86" s="95">
        <f t="shared" si="6"/>
        <v>1</v>
      </c>
      <c r="G86" s="96">
        <f t="shared" si="7"/>
        <v>1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37</v>
      </c>
      <c r="Y86" s="124">
        <v>40</v>
      </c>
      <c r="Z86" s="124">
        <v>46</v>
      </c>
    </row>
    <row r="87" spans="1:32" ht="15" customHeight="1" x14ac:dyDescent="0.25">
      <c r="A87" s="97" t="s">
        <v>5</v>
      </c>
      <c r="B87" s="94"/>
      <c r="C87" s="108" t="str">
        <f t="shared" si="3"/>
        <v>322</v>
      </c>
      <c r="D87" s="95">
        <f t="shared" si="4"/>
        <v>0</v>
      </c>
      <c r="E87" s="96">
        <f t="shared" si="5"/>
        <v>0</v>
      </c>
      <c r="F87" s="95">
        <f t="shared" si="6"/>
        <v>0.81920903954802249</v>
      </c>
      <c r="G87" s="96">
        <f t="shared" si="7"/>
        <v>0.81920903954802249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0</v>
      </c>
      <c r="Y87" s="124">
        <v>5</v>
      </c>
      <c r="Z87" s="124">
        <v>7</v>
      </c>
    </row>
    <row r="88" spans="1:32" ht="15" customHeight="1" x14ac:dyDescent="0.25">
      <c r="A88" s="94" t="s">
        <v>6</v>
      </c>
      <c r="B88" s="94"/>
      <c r="C88" s="108" t="str">
        <f t="shared" si="3"/>
        <v>429</v>
      </c>
      <c r="D88" s="95">
        <f t="shared" si="4"/>
        <v>5.6650246305418817E-2</v>
      </c>
      <c r="E88" s="96">
        <f t="shared" si="5"/>
        <v>5.6650246305418817E-2</v>
      </c>
      <c r="F88" s="95">
        <f t="shared" si="6"/>
        <v>0.92376681614349776</v>
      </c>
      <c r="G88" s="96">
        <f t="shared" si="7"/>
        <v>0.92376681614349776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0</v>
      </c>
      <c r="Y88" s="124">
        <v>11</v>
      </c>
      <c r="Z88" s="124">
        <v>6</v>
      </c>
    </row>
    <row r="89" spans="1:32" ht="15" customHeight="1" x14ac:dyDescent="0.25">
      <c r="A89" s="94" t="s">
        <v>104</v>
      </c>
      <c r="B89" s="94"/>
      <c r="C89" s="145" t="str">
        <f t="shared" si="3"/>
        <v>$27,953</v>
      </c>
      <c r="D89" s="95">
        <f t="shared" si="4"/>
        <v>3.7231871452658716E-2</v>
      </c>
      <c r="E89" s="96">
        <f t="shared" si="5"/>
        <v>3.7231871452658716E-2</v>
      </c>
      <c r="F89" s="95">
        <f t="shared" si="6"/>
        <v>0.46890682557449059</v>
      </c>
      <c r="G89" s="96">
        <f t="shared" si="7"/>
        <v>0.46890682557449059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0</v>
      </c>
      <c r="Y89" s="124">
        <v>3</v>
      </c>
      <c r="Z89" s="124">
        <v>9</v>
      </c>
    </row>
    <row r="90" spans="1:32" ht="15" customHeight="1" x14ac:dyDescent="0.25">
      <c r="A90" s="94" t="s">
        <v>7</v>
      </c>
      <c r="B90" s="94"/>
      <c r="C90" s="108" t="str">
        <f t="shared" si="3"/>
        <v>$18.1 mil</v>
      </c>
      <c r="D90" s="95">
        <f t="shared" si="4"/>
        <v>7.182636187274305E-2</v>
      </c>
      <c r="E90" s="96">
        <f t="shared" si="5"/>
        <v>7.182636187274305E-2</v>
      </c>
      <c r="F90" s="95">
        <f t="shared" si="6"/>
        <v>2.2033798566685432</v>
      </c>
      <c r="G90" s="96">
        <f t="shared" si="7"/>
        <v>2.2033798566685432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19</v>
      </c>
      <c r="Y90" s="124">
        <v>23</v>
      </c>
      <c r="Z90" s="124">
        <v>19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137</v>
      </c>
      <c r="Y91" s="124">
        <v>208</v>
      </c>
      <c r="Z91" s="124">
        <v>209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13</v>
      </c>
      <c r="Y93" s="124">
        <v>16</v>
      </c>
      <c r="Z93" s="124">
        <v>15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29</v>
      </c>
      <c r="Y94" s="124">
        <v>52</v>
      </c>
      <c r="Z94" s="124">
        <v>53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0</v>
      </c>
      <c r="Y95" s="124">
        <v>0</v>
      </c>
      <c r="Z95" s="124">
        <v>0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33</v>
      </c>
      <c r="Y96" s="124">
        <v>43</v>
      </c>
      <c r="Z96" s="124">
        <v>60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6</v>
      </c>
      <c r="Y97" s="124">
        <v>18</v>
      </c>
      <c r="Z97" s="124">
        <v>22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0</v>
      </c>
      <c r="Y98" s="124">
        <v>7</v>
      </c>
      <c r="Z98" s="124">
        <v>10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0</v>
      </c>
      <c r="Y99" s="124">
        <v>0</v>
      </c>
      <c r="Z99" s="124">
        <v>0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4</v>
      </c>
      <c r="Y100" s="124">
        <v>7</v>
      </c>
      <c r="Z100" s="124">
        <v>8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137</v>
      </c>
      <c r="Y101" s="124">
        <v>198</v>
      </c>
      <c r="Z101" s="124">
        <v>219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188</v>
      </c>
      <c r="Y104" s="124">
        <v>315</v>
      </c>
      <c r="Z104" s="124">
        <v>276</v>
      </c>
      <c r="AB104" s="121" t="str">
        <f>TEXT(Z104,"###,###")</f>
        <v>276</v>
      </c>
      <c r="AD104" s="142">
        <f>Z104/($Z$4)*100</f>
        <v>45.394736842105267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222</v>
      </c>
      <c r="Y105" s="124">
        <v>282</v>
      </c>
      <c r="Z105" s="124">
        <v>264</v>
      </c>
      <c r="AB105" s="121" t="str">
        <f>TEXT(Z105,"###,###")</f>
        <v>264</v>
      </c>
      <c r="AD105" s="142">
        <f>Z105/($Z$4)*100</f>
        <v>43.421052631578952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410</v>
      </c>
      <c r="Y106" s="131">
        <v>597</v>
      </c>
      <c r="Z106" s="131">
        <v>540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37</v>
      </c>
      <c r="Y108" s="124">
        <v>49</v>
      </c>
      <c r="Z108" s="124">
        <v>45</v>
      </c>
      <c r="AB108" s="121" t="str">
        <f>TEXT(Z108,"###,###")</f>
        <v>45</v>
      </c>
      <c r="AD108" s="142">
        <f>Z108/($Z$4)*100</f>
        <v>7.4013157894736832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48</v>
      </c>
      <c r="Y109" s="124">
        <v>78</v>
      </c>
      <c r="Z109" s="124">
        <v>68</v>
      </c>
      <c r="AB109" s="121" t="str">
        <f>TEXT(Z109,"###,###")</f>
        <v>68</v>
      </c>
      <c r="AD109" s="142">
        <f>Z109/($Z$4)*100</f>
        <v>11.184210526315789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165</v>
      </c>
      <c r="Y110" s="124">
        <v>236</v>
      </c>
      <c r="Z110" s="124">
        <v>198</v>
      </c>
      <c r="AB110" s="121" t="str">
        <f>TEXT(Z110,"###,###")</f>
        <v>198</v>
      </c>
      <c r="AD110" s="142">
        <f>Z110/($Z$4)*100</f>
        <v>32.565789473684212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143</v>
      </c>
      <c r="Y111" s="124">
        <v>234</v>
      </c>
      <c r="Z111" s="124">
        <v>227</v>
      </c>
      <c r="AB111" s="121" t="str">
        <f>TEXT(Z111,"###,###")</f>
        <v>227</v>
      </c>
      <c r="AD111" s="142">
        <f>Z111/($Z$4)*100</f>
        <v>37.335526315789473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419</v>
      </c>
      <c r="Y112" s="124">
        <v>647</v>
      </c>
      <c r="Z112" s="124">
        <v>612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37.67</v>
      </c>
      <c r="U118" s="143">
        <v>39.880000000000003</v>
      </c>
      <c r="V118" s="143">
        <v>43.79</v>
      </c>
      <c r="W118" s="143">
        <v>42.68</v>
      </c>
      <c r="X118" s="143">
        <v>40.65</v>
      </c>
      <c r="Y118" s="143">
        <v>39.14</v>
      </c>
      <c r="Z118" s="143">
        <v>39.5</v>
      </c>
      <c r="AB118" s="121" t="str">
        <f>TEXT(Z118,"##.0")</f>
        <v>39.5</v>
      </c>
    </row>
    <row r="120" spans="19:32" x14ac:dyDescent="0.25">
      <c r="S120" s="114" t="s">
        <v>106</v>
      </c>
      <c r="T120" s="124">
        <v>209</v>
      </c>
      <c r="U120" s="124">
        <v>203</v>
      </c>
      <c r="V120" s="124">
        <v>161</v>
      </c>
      <c r="W120" s="124">
        <v>167</v>
      </c>
      <c r="X120" s="124">
        <v>258</v>
      </c>
      <c r="Y120" s="124">
        <v>388</v>
      </c>
      <c r="Z120" s="124">
        <v>412</v>
      </c>
      <c r="AB120" s="121" t="str">
        <f>TEXT(Z120,"###,###")</f>
        <v>412</v>
      </c>
    </row>
    <row r="121" spans="19:32" x14ac:dyDescent="0.25">
      <c r="S121" s="114" t="s">
        <v>107</v>
      </c>
      <c r="T121" s="124">
        <v>2</v>
      </c>
      <c r="U121" s="124">
        <v>0</v>
      </c>
      <c r="V121" s="124">
        <v>0</v>
      </c>
      <c r="W121" s="124">
        <v>0</v>
      </c>
      <c r="X121" s="124">
        <v>7</v>
      </c>
      <c r="Y121" s="124">
        <v>5</v>
      </c>
      <c r="Z121" s="124">
        <v>3</v>
      </c>
      <c r="AB121" s="121" t="str">
        <f>TEXT(Z121,"###,###")</f>
        <v>3</v>
      </c>
    </row>
    <row r="122" spans="19:32" x14ac:dyDescent="0.25">
      <c r="S122" s="114" t="s">
        <v>108</v>
      </c>
      <c r="T122" s="124">
        <v>3</v>
      </c>
      <c r="U122" s="124">
        <v>4</v>
      </c>
      <c r="V122" s="124">
        <v>7</v>
      </c>
      <c r="W122" s="124">
        <v>7</v>
      </c>
      <c r="X122" s="124">
        <v>11</v>
      </c>
      <c r="Y122" s="124">
        <v>13</v>
      </c>
      <c r="Z122" s="124">
        <v>7</v>
      </c>
      <c r="AB122" s="121" t="str">
        <f>TEXT(Z122,"###,###")</f>
        <v>7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212</v>
      </c>
      <c r="U124" s="124">
        <v>207</v>
      </c>
      <c r="V124" s="124">
        <v>168</v>
      </c>
      <c r="W124" s="124">
        <v>174</v>
      </c>
      <c r="X124" s="124">
        <v>269</v>
      </c>
      <c r="Y124" s="124">
        <v>401</v>
      </c>
      <c r="Z124" s="124">
        <v>419</v>
      </c>
      <c r="AB124" s="121" t="str">
        <f>TEXT(Z124,"###,###")</f>
        <v>419</v>
      </c>
      <c r="AD124" s="138">
        <f>Z124/$Z$7*100</f>
        <v>97.668997668997676</v>
      </c>
    </row>
    <row r="125" spans="19:32" x14ac:dyDescent="0.25">
      <c r="S125" s="114" t="s">
        <v>110</v>
      </c>
      <c r="T125" s="124">
        <v>5</v>
      </c>
      <c r="U125" s="124">
        <v>4</v>
      </c>
      <c r="V125" s="124">
        <v>7</v>
      </c>
      <c r="W125" s="124">
        <v>7</v>
      </c>
      <c r="X125" s="124">
        <v>18</v>
      </c>
      <c r="Y125" s="124">
        <v>18</v>
      </c>
      <c r="Z125" s="124">
        <v>10</v>
      </c>
      <c r="AB125" s="121" t="str">
        <f>TEXT(Z125,"###,###")</f>
        <v>10</v>
      </c>
      <c r="AD125" s="138">
        <f>Z125/$Z$7*100</f>
        <v>2.3310023310023311</v>
      </c>
    </row>
    <row r="127" spans="19:32" x14ac:dyDescent="0.25">
      <c r="S127" s="114" t="s">
        <v>111</v>
      </c>
      <c r="T127" s="124">
        <v>98</v>
      </c>
      <c r="U127" s="124">
        <v>106</v>
      </c>
      <c r="V127" s="124">
        <v>86</v>
      </c>
      <c r="W127" s="124">
        <v>86</v>
      </c>
      <c r="X127" s="124">
        <v>132</v>
      </c>
      <c r="Y127" s="124">
        <v>208</v>
      </c>
      <c r="Z127" s="124">
        <v>204</v>
      </c>
      <c r="AB127" s="121" t="str">
        <f>TEXT(Z127,"###,###")</f>
        <v>204</v>
      </c>
      <c r="AD127" s="138">
        <f>Z127/$Z$7*100</f>
        <v>47.552447552447553</v>
      </c>
    </row>
    <row r="128" spans="19:32" x14ac:dyDescent="0.25">
      <c r="S128" s="114" t="s">
        <v>112</v>
      </c>
      <c r="T128" s="124">
        <v>122</v>
      </c>
      <c r="U128" s="124">
        <v>105</v>
      </c>
      <c r="V128" s="124">
        <v>86</v>
      </c>
      <c r="W128" s="124">
        <v>88</v>
      </c>
      <c r="X128" s="124">
        <v>140</v>
      </c>
      <c r="Y128" s="124">
        <v>198</v>
      </c>
      <c r="Z128" s="124">
        <v>222</v>
      </c>
      <c r="AB128" s="121" t="str">
        <f>TEXT(Z128,"###,###")</f>
        <v>222</v>
      </c>
      <c r="AD128" s="138">
        <f>Z128/$Z$7*100</f>
        <v>51.748251748251747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5" id="{D733D075-8518-4631-BBCA-F74D05EF1D0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48" id="{784C8973-8544-4D23-8A0C-BA46E569E67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51" id="{003DA3C6-6809-4BCD-A37E-3A852755086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54" id="{454B4FF2-8E6E-4CD4-84E5-5A1833A5580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0394-B9B4-42DC-8F0A-5F38D0C022BF}">
  <sheetPr codeName="Sheet69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Coomalie</v>
      </c>
      <c r="T1" s="112"/>
      <c r="U1" s="112"/>
      <c r="V1" s="112"/>
      <c r="W1" s="112"/>
      <c r="X1" s="112"/>
      <c r="Y1" s="113" t="str">
        <f>Y3</f>
        <v>13.5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119</v>
      </c>
      <c r="Y3" s="117" t="s">
        <v>149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13.5 Coomalie,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632</v>
      </c>
      <c r="U4" s="120">
        <v>698</v>
      </c>
      <c r="V4" s="120">
        <v>791</v>
      </c>
      <c r="W4" s="120">
        <v>714</v>
      </c>
      <c r="X4" s="120">
        <v>711</v>
      </c>
      <c r="Y4" s="120">
        <v>711</v>
      </c>
      <c r="Z4" s="120">
        <v>1018</v>
      </c>
      <c r="AB4" s="121" t="str">
        <f>TEXT(Z4,"###,###")</f>
        <v>1,018</v>
      </c>
      <c r="AD4" s="122">
        <f>Z4/Y4-1</f>
        <v>0.43178621659634309</v>
      </c>
      <c r="AF4" s="122">
        <f t="shared" ref="AF4:AF9" si="0">Z4/T4-1</f>
        <v>0.610759493670886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326</v>
      </c>
      <c r="U5" s="120">
        <v>395</v>
      </c>
      <c r="V5" s="120">
        <v>437</v>
      </c>
      <c r="W5" s="120">
        <v>393</v>
      </c>
      <c r="X5" s="120">
        <v>389</v>
      </c>
      <c r="Y5" s="120">
        <v>407</v>
      </c>
      <c r="Z5" s="120">
        <v>596</v>
      </c>
      <c r="AB5" s="121" t="str">
        <f>TEXT(Z5,"###,###")</f>
        <v>596</v>
      </c>
      <c r="AD5" s="122">
        <f t="shared" ref="AD5:AD9" si="1">Z5/Y5-1</f>
        <v>0.46437346437346427</v>
      </c>
      <c r="AF5" s="122">
        <f t="shared" si="0"/>
        <v>0.82822085889570563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303</v>
      </c>
      <c r="U6" s="120">
        <v>308</v>
      </c>
      <c r="V6" s="120">
        <v>351</v>
      </c>
      <c r="W6" s="120">
        <v>320</v>
      </c>
      <c r="X6" s="120">
        <v>323</v>
      </c>
      <c r="Y6" s="120">
        <v>304</v>
      </c>
      <c r="Z6" s="120">
        <v>419</v>
      </c>
      <c r="AB6" s="121" t="str">
        <f>TEXT(Z6,"###,###")</f>
        <v>419</v>
      </c>
      <c r="AD6" s="122">
        <f t="shared" si="1"/>
        <v>0.37828947368421062</v>
      </c>
      <c r="AF6" s="122">
        <f t="shared" si="0"/>
        <v>0.38283828382838281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436</v>
      </c>
      <c r="U7" s="120">
        <v>459</v>
      </c>
      <c r="V7" s="120">
        <v>497</v>
      </c>
      <c r="W7" s="120">
        <v>481</v>
      </c>
      <c r="X7" s="120">
        <v>462</v>
      </c>
      <c r="Y7" s="120">
        <v>475</v>
      </c>
      <c r="Z7" s="120">
        <v>675</v>
      </c>
      <c r="AB7" s="121" t="str">
        <f>TEXT(Z7,"###,###")</f>
        <v>675</v>
      </c>
      <c r="AD7" s="122">
        <f t="shared" si="1"/>
        <v>0.42105263157894735</v>
      </c>
      <c r="AF7" s="122">
        <f t="shared" si="0"/>
        <v>0.548165137614679</v>
      </c>
    </row>
    <row r="8" spans="1:32" ht="17.25" customHeight="1" x14ac:dyDescent="0.25">
      <c r="A8" s="43" t="s">
        <v>13</v>
      </c>
      <c r="B8" s="44"/>
      <c r="C8" s="45"/>
      <c r="D8" s="46" t="str">
        <f>AB4</f>
        <v>1,018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675</v>
      </c>
      <c r="P8" s="47"/>
      <c r="S8" s="119" t="s">
        <v>88</v>
      </c>
      <c r="T8" s="120">
        <v>44159</v>
      </c>
      <c r="U8" s="120">
        <v>42681.07</v>
      </c>
      <c r="V8" s="120">
        <v>41254.589999999997</v>
      </c>
      <c r="W8" s="120">
        <v>42779</v>
      </c>
      <c r="X8" s="120">
        <v>43007.5</v>
      </c>
      <c r="Y8" s="120">
        <v>45746.67</v>
      </c>
      <c r="Z8" s="120">
        <v>45951.48</v>
      </c>
      <c r="AB8" s="121" t="str">
        <f>TEXT(Z8,"$###,###")</f>
        <v>$45,951</v>
      </c>
      <c r="AD8" s="122">
        <f t="shared" si="1"/>
        <v>4.4770471817949797E-3</v>
      </c>
      <c r="AF8" s="122">
        <f t="shared" si="0"/>
        <v>4.0591498901696221E-2</v>
      </c>
    </row>
    <row r="9" spans="1:32" x14ac:dyDescent="0.25">
      <c r="A9" s="51" t="s">
        <v>15</v>
      </c>
      <c r="B9" s="52"/>
      <c r="C9" s="53"/>
      <c r="D9" s="54">
        <f>AD104</f>
        <v>62.47544204322201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58.666666666666664</v>
      </c>
      <c r="P9" s="55" t="s">
        <v>89</v>
      </c>
      <c r="S9" s="119" t="s">
        <v>7</v>
      </c>
      <c r="T9" s="120">
        <v>18762513</v>
      </c>
      <c r="U9" s="120">
        <v>23158040</v>
      </c>
      <c r="V9" s="120">
        <v>23658475</v>
      </c>
      <c r="W9" s="120">
        <v>21814498</v>
      </c>
      <c r="X9" s="120">
        <v>21469052</v>
      </c>
      <c r="Y9" s="120">
        <v>23509627</v>
      </c>
      <c r="Z9" s="120">
        <v>32575155</v>
      </c>
      <c r="AB9" s="121" t="str">
        <f>TEXT(Z9/1000000,"$#,###.0")&amp;" mil"</f>
        <v>$32.6 mil</v>
      </c>
      <c r="AD9" s="122">
        <f t="shared" si="1"/>
        <v>0.38560918044339876</v>
      </c>
      <c r="AF9" s="122">
        <f t="shared" si="0"/>
        <v>0.73618294095252601</v>
      </c>
    </row>
    <row r="10" spans="1:32" x14ac:dyDescent="0.25">
      <c r="A10" s="51" t="s">
        <v>18</v>
      </c>
      <c r="B10" s="52"/>
      <c r="C10" s="53"/>
      <c r="D10" s="54">
        <f>AD105</f>
        <v>25.442043222003928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42.074074074074076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93.185185185185176</v>
      </c>
      <c r="P11" s="55" t="s">
        <v>89</v>
      </c>
      <c r="S11" s="119" t="s">
        <v>30</v>
      </c>
      <c r="T11" s="124">
        <v>543</v>
      </c>
      <c r="U11" s="124">
        <v>607</v>
      </c>
      <c r="V11" s="124">
        <v>695</v>
      </c>
      <c r="W11" s="124">
        <v>630</v>
      </c>
      <c r="X11" s="124">
        <v>635</v>
      </c>
      <c r="Y11" s="124">
        <v>648</v>
      </c>
      <c r="Z11" s="124">
        <v>907</v>
      </c>
    </row>
    <row r="12" spans="1:32" ht="28.5" customHeight="1" x14ac:dyDescent="0.25">
      <c r="A12" s="51" t="s">
        <v>20</v>
      </c>
      <c r="B12" s="53"/>
      <c r="C12" s="53"/>
      <c r="D12" s="54">
        <f>AD108</f>
        <v>15.913555992141454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17.185185185185183</v>
      </c>
      <c r="P12" s="55" t="s">
        <v>89</v>
      </c>
      <c r="S12" s="119" t="s">
        <v>31</v>
      </c>
      <c r="T12" s="124">
        <v>95</v>
      </c>
      <c r="U12" s="124">
        <v>97</v>
      </c>
      <c r="V12" s="124">
        <v>94</v>
      </c>
      <c r="W12" s="124">
        <v>83</v>
      </c>
      <c r="X12" s="124">
        <v>79</v>
      </c>
      <c r="Y12" s="124">
        <v>63</v>
      </c>
      <c r="Z12" s="124">
        <v>109</v>
      </c>
    </row>
    <row r="13" spans="1:32" ht="15" customHeight="1" x14ac:dyDescent="0.25">
      <c r="A13" s="51" t="s">
        <v>21</v>
      </c>
      <c r="B13" s="53"/>
      <c r="C13" s="53"/>
      <c r="D13" s="54">
        <f>AD109</f>
        <v>21.119842829076621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44.5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22.29862475442043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28.290766208251473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58</v>
      </c>
      <c r="Z15" s="124">
        <v>119</v>
      </c>
      <c r="AB15" s="128">
        <f t="shared" ref="AB15:AB34" si="2">IF(Z15="np",0,Z15/$Z$34)</f>
        <v>0.11701081612586037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21</v>
      </c>
      <c r="Z16" s="124">
        <v>28</v>
      </c>
      <c r="AB16" s="128">
        <f t="shared" si="2"/>
        <v>2.7531956735496559E-2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16</v>
      </c>
      <c r="Z17" s="124">
        <v>17</v>
      </c>
      <c r="AB17" s="128">
        <f t="shared" si="2"/>
        <v>1.6715830875122909E-2</v>
      </c>
    </row>
    <row r="18" spans="1:28" x14ac:dyDescent="0.25">
      <c r="A18" s="81" t="str">
        <f>$S$1&amp;" ("&amp;$T$2&amp;" to "&amp;$Z$2&amp;")"</f>
        <v>Coomalie (2011-12 to 2017-18)</v>
      </c>
      <c r="B18" s="81"/>
      <c r="C18" s="81"/>
      <c r="D18" s="81"/>
      <c r="E18" s="81"/>
      <c r="F18" s="81"/>
      <c r="G18" s="81" t="str">
        <f>$S$1&amp;" ("&amp;$T$2&amp;" to "&amp;$Z$2&amp;")"</f>
        <v>Coomalie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3</v>
      </c>
      <c r="Z18" s="124">
        <v>1</v>
      </c>
      <c r="AB18" s="128">
        <f t="shared" si="2"/>
        <v>9.8328416912487715E-4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52</v>
      </c>
      <c r="Z19" s="124">
        <v>90</v>
      </c>
      <c r="AB19" s="128">
        <f t="shared" si="2"/>
        <v>8.8495575221238937E-2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14</v>
      </c>
      <c r="Z20" s="124">
        <v>29</v>
      </c>
      <c r="AB20" s="128">
        <f t="shared" si="2"/>
        <v>2.8515240904621434E-2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22</v>
      </c>
      <c r="Z21" s="124">
        <v>48</v>
      </c>
      <c r="AB21" s="128">
        <f t="shared" si="2"/>
        <v>4.71976401179941E-2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30</v>
      </c>
      <c r="Z22" s="124">
        <v>44</v>
      </c>
      <c r="AB22" s="128">
        <f t="shared" si="2"/>
        <v>4.3264503441494594E-2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37</v>
      </c>
      <c r="Z23" s="124">
        <v>43</v>
      </c>
      <c r="AB23" s="128">
        <f t="shared" si="2"/>
        <v>4.2281219272369712E-2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0</v>
      </c>
      <c r="Z24" s="124">
        <v>0</v>
      </c>
      <c r="AB24" s="128">
        <f t="shared" si="2"/>
        <v>0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25</v>
      </c>
      <c r="Z25" s="124">
        <v>36</v>
      </c>
      <c r="AB25" s="128">
        <f t="shared" si="2"/>
        <v>3.5398230088495575E-2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18</v>
      </c>
      <c r="Z26" s="124">
        <v>28</v>
      </c>
      <c r="AB26" s="128">
        <f t="shared" si="2"/>
        <v>2.7531956735496559E-2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24</v>
      </c>
      <c r="Z27" s="124">
        <v>40</v>
      </c>
      <c r="AB27" s="128">
        <f t="shared" si="2"/>
        <v>3.9331366764995081E-2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49</v>
      </c>
      <c r="Z28" s="124">
        <v>78</v>
      </c>
      <c r="AB28" s="128">
        <f t="shared" si="2"/>
        <v>7.6696165191740412E-2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57</v>
      </c>
      <c r="Z29" s="124">
        <v>76</v>
      </c>
      <c r="AB29" s="128">
        <f t="shared" si="2"/>
        <v>7.4729596853490662E-2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150</v>
      </c>
      <c r="Z30" s="124">
        <v>150</v>
      </c>
      <c r="AB30" s="128">
        <f t="shared" si="2"/>
        <v>0.14749262536873156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24</v>
      </c>
      <c r="Z31" s="124">
        <v>39</v>
      </c>
      <c r="AB31" s="128">
        <f t="shared" si="2"/>
        <v>3.8348082595870206E-2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16</v>
      </c>
      <c r="Z32" s="124">
        <v>15</v>
      </c>
      <c r="AB32" s="128">
        <f t="shared" si="2"/>
        <v>1.4749262536873156E-2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23</v>
      </c>
      <c r="Z33" s="124">
        <v>44</v>
      </c>
      <c r="AB33" s="128">
        <f t="shared" si="2"/>
        <v>4.3264503441494594E-2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711</v>
      </c>
      <c r="Z34" s="131">
        <v>1017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7</v>
      </c>
      <c r="Y45" s="124">
        <v>5</v>
      </c>
      <c r="Z45" s="124">
        <v>13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22</v>
      </c>
      <c r="Y46" s="124">
        <v>26</v>
      </c>
      <c r="Z46" s="124">
        <v>40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21</v>
      </c>
      <c r="Y47" s="124">
        <v>29</v>
      </c>
      <c r="Z47" s="124">
        <v>35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30</v>
      </c>
      <c r="Y48" s="124">
        <v>50</v>
      </c>
      <c r="Z48" s="124">
        <v>66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Coomalie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43</v>
      </c>
      <c r="Y49" s="124">
        <v>28</v>
      </c>
      <c r="Z49" s="124">
        <v>46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39</v>
      </c>
      <c r="Y50" s="124">
        <v>32</v>
      </c>
      <c r="Z50" s="124">
        <v>44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33</v>
      </c>
      <c r="Y51" s="124">
        <v>27</v>
      </c>
      <c r="Z51" s="124">
        <v>36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46</v>
      </c>
      <c r="Y52" s="124">
        <v>50</v>
      </c>
      <c r="Z52" s="124">
        <v>71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58</v>
      </c>
      <c r="Y53" s="124">
        <v>57</v>
      </c>
      <c r="Z53" s="124">
        <v>70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37</v>
      </c>
      <c r="Y54" s="124">
        <v>37</v>
      </c>
      <c r="Z54" s="124">
        <v>61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24</v>
      </c>
      <c r="Y55" s="124">
        <v>35</v>
      </c>
      <c r="Z55" s="124">
        <v>56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23</v>
      </c>
      <c r="Y56" s="124">
        <v>23</v>
      </c>
      <c r="Z56" s="124">
        <v>41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7</v>
      </c>
      <c r="Y57" s="124">
        <v>8</v>
      </c>
      <c r="Z57" s="124">
        <v>15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389</v>
      </c>
      <c r="Y61" s="124">
        <v>407</v>
      </c>
      <c r="Z61" s="124">
        <v>598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Coomalie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0</v>
      </c>
      <c r="Y64" s="124">
        <v>6</v>
      </c>
      <c r="Z64" s="124">
        <v>9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18</v>
      </c>
      <c r="Y65" s="124">
        <v>18</v>
      </c>
      <c r="Z65" s="124">
        <v>13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30</v>
      </c>
      <c r="Y66" s="124">
        <v>13</v>
      </c>
      <c r="Z66" s="124">
        <v>48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34</v>
      </c>
      <c r="Y67" s="124">
        <v>44</v>
      </c>
      <c r="Z67" s="124">
        <v>43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22</v>
      </c>
      <c r="Y68" s="124">
        <v>23</v>
      </c>
      <c r="Z68" s="124">
        <v>27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27</v>
      </c>
      <c r="Y69" s="124">
        <v>31</v>
      </c>
      <c r="Z69" s="124">
        <v>23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28</v>
      </c>
      <c r="Y70" s="124">
        <v>13</v>
      </c>
      <c r="Z70" s="124">
        <v>23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44</v>
      </c>
      <c r="Y71" s="124">
        <v>40</v>
      </c>
      <c r="Z71" s="124">
        <v>70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34</v>
      </c>
      <c r="Y72" s="124">
        <v>31</v>
      </c>
      <c r="Z72" s="124">
        <v>53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43</v>
      </c>
      <c r="Y73" s="124">
        <v>37</v>
      </c>
      <c r="Z73" s="124">
        <v>47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24</v>
      </c>
      <c r="Y74" s="124">
        <v>29</v>
      </c>
      <c r="Z74" s="124">
        <v>35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9</v>
      </c>
      <c r="Y75" s="124">
        <v>15</v>
      </c>
      <c r="Z75" s="124">
        <v>16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7</v>
      </c>
      <c r="Y76" s="124">
        <v>4</v>
      </c>
      <c r="Z76" s="124">
        <v>12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321</v>
      </c>
      <c r="Y80" s="124">
        <v>304</v>
      </c>
      <c r="Z80" s="124">
        <v>422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Coomalie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25</v>
      </c>
      <c r="Y83" s="124">
        <v>23</v>
      </c>
      <c r="Z83" s="124">
        <v>43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16</v>
      </c>
      <c r="Y84" s="124">
        <v>23</v>
      </c>
      <c r="Z84" s="124">
        <v>27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1,018</v>
      </c>
      <c r="D85" s="95">
        <f t="shared" ref="D85:D90" si="4">AD4</f>
        <v>0.43178621659634309</v>
      </c>
      <c r="E85" s="96">
        <f t="shared" ref="E85:E90" si="5">AD4</f>
        <v>0.43178621659634309</v>
      </c>
      <c r="F85" s="95">
        <f t="shared" ref="F85:F90" si="6">AF4</f>
        <v>0.610759493670886</v>
      </c>
      <c r="G85" s="96">
        <f t="shared" ref="G85:G90" si="7">AF4</f>
        <v>0.610759493670886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38</v>
      </c>
      <c r="Y85" s="124">
        <v>44</v>
      </c>
      <c r="Z85" s="124">
        <v>62</v>
      </c>
    </row>
    <row r="86" spans="1:32" ht="15" customHeight="1" x14ac:dyDescent="0.25">
      <c r="A86" s="97" t="s">
        <v>4</v>
      </c>
      <c r="B86" s="94"/>
      <c r="C86" s="108" t="str">
        <f t="shared" si="3"/>
        <v>596</v>
      </c>
      <c r="D86" s="95">
        <f t="shared" si="4"/>
        <v>0.46437346437346427</v>
      </c>
      <c r="E86" s="96">
        <f t="shared" si="5"/>
        <v>0.46437346437346427</v>
      </c>
      <c r="F86" s="95">
        <f t="shared" si="6"/>
        <v>0.82822085889570563</v>
      </c>
      <c r="G86" s="96">
        <f t="shared" si="7"/>
        <v>0.82822085889570563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10</v>
      </c>
      <c r="Y86" s="124">
        <v>16</v>
      </c>
      <c r="Z86" s="124">
        <v>21</v>
      </c>
    </row>
    <row r="87" spans="1:32" ht="15" customHeight="1" x14ac:dyDescent="0.25">
      <c r="A87" s="97" t="s">
        <v>5</v>
      </c>
      <c r="B87" s="94"/>
      <c r="C87" s="108" t="str">
        <f t="shared" si="3"/>
        <v>419</v>
      </c>
      <c r="D87" s="95">
        <f t="shared" si="4"/>
        <v>0.37828947368421062</v>
      </c>
      <c r="E87" s="96">
        <f t="shared" si="5"/>
        <v>0.37828947368421062</v>
      </c>
      <c r="F87" s="95">
        <f t="shared" si="6"/>
        <v>0.38283828382838281</v>
      </c>
      <c r="G87" s="96">
        <f t="shared" si="7"/>
        <v>0.38283828382838281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0</v>
      </c>
      <c r="Y87" s="124">
        <v>3</v>
      </c>
      <c r="Z87" s="124">
        <v>3</v>
      </c>
    </row>
    <row r="88" spans="1:32" ht="15" customHeight="1" x14ac:dyDescent="0.25">
      <c r="A88" s="94" t="s">
        <v>6</v>
      </c>
      <c r="B88" s="94"/>
      <c r="C88" s="108" t="str">
        <f t="shared" si="3"/>
        <v>675</v>
      </c>
      <c r="D88" s="95">
        <f t="shared" si="4"/>
        <v>0.42105263157894735</v>
      </c>
      <c r="E88" s="96">
        <f t="shared" si="5"/>
        <v>0.42105263157894735</v>
      </c>
      <c r="F88" s="95">
        <f t="shared" si="6"/>
        <v>0.548165137614679</v>
      </c>
      <c r="G88" s="96">
        <f t="shared" si="7"/>
        <v>0.548165137614679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0</v>
      </c>
      <c r="Y88" s="124">
        <v>3</v>
      </c>
      <c r="Z88" s="124">
        <v>8</v>
      </c>
    </row>
    <row r="89" spans="1:32" ht="15" customHeight="1" x14ac:dyDescent="0.25">
      <c r="A89" s="94" t="s">
        <v>104</v>
      </c>
      <c r="B89" s="94"/>
      <c r="C89" s="145" t="str">
        <f t="shared" si="3"/>
        <v>$45,951</v>
      </c>
      <c r="D89" s="95">
        <f t="shared" si="4"/>
        <v>4.4770471817949797E-3</v>
      </c>
      <c r="E89" s="96">
        <f t="shared" si="5"/>
        <v>4.4770471817949797E-3</v>
      </c>
      <c r="F89" s="95">
        <f t="shared" si="6"/>
        <v>4.0591498901696221E-2</v>
      </c>
      <c r="G89" s="96">
        <f t="shared" si="7"/>
        <v>4.0591498901696221E-2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33</v>
      </c>
      <c r="Y89" s="124">
        <v>45</v>
      </c>
      <c r="Z89" s="124">
        <v>71</v>
      </c>
    </row>
    <row r="90" spans="1:32" ht="15" customHeight="1" x14ac:dyDescent="0.25">
      <c r="A90" s="94" t="s">
        <v>7</v>
      </c>
      <c r="B90" s="94"/>
      <c r="C90" s="108" t="str">
        <f t="shared" si="3"/>
        <v>$32.6 mil</v>
      </c>
      <c r="D90" s="95">
        <f t="shared" si="4"/>
        <v>0.38560918044339876</v>
      </c>
      <c r="E90" s="96">
        <f t="shared" si="5"/>
        <v>0.38560918044339876</v>
      </c>
      <c r="F90" s="95">
        <f t="shared" si="6"/>
        <v>0.73618294095252601</v>
      </c>
      <c r="G90" s="96">
        <f t="shared" si="7"/>
        <v>0.73618294095252601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36</v>
      </c>
      <c r="Y90" s="124">
        <v>45</v>
      </c>
      <c r="Z90" s="124">
        <v>59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243</v>
      </c>
      <c r="Y91" s="124">
        <v>265</v>
      </c>
      <c r="Z91" s="124">
        <v>395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13</v>
      </c>
      <c r="Y93" s="124">
        <v>15</v>
      </c>
      <c r="Z93" s="124">
        <v>19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37</v>
      </c>
      <c r="Y94" s="124">
        <v>37</v>
      </c>
      <c r="Z94" s="124">
        <v>47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5</v>
      </c>
      <c r="Y95" s="124">
        <v>6</v>
      </c>
      <c r="Z95" s="124">
        <v>9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30</v>
      </c>
      <c r="Y96" s="124">
        <v>32</v>
      </c>
      <c r="Z96" s="124">
        <v>41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33</v>
      </c>
      <c r="Y97" s="124">
        <v>42</v>
      </c>
      <c r="Z97" s="124">
        <v>57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8</v>
      </c>
      <c r="Y98" s="124">
        <v>13</v>
      </c>
      <c r="Z98" s="124">
        <v>18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1</v>
      </c>
      <c r="Y99" s="124">
        <v>6</v>
      </c>
      <c r="Z99" s="124">
        <v>5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23</v>
      </c>
      <c r="Y100" s="124">
        <v>20</v>
      </c>
      <c r="Z100" s="124">
        <v>28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217</v>
      </c>
      <c r="Y101" s="124">
        <v>210</v>
      </c>
      <c r="Z101" s="124">
        <v>279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410</v>
      </c>
      <c r="Y104" s="124">
        <v>414</v>
      </c>
      <c r="Z104" s="124">
        <v>636</v>
      </c>
      <c r="AB104" s="121" t="str">
        <f>TEXT(Z104,"###,###")</f>
        <v>636</v>
      </c>
      <c r="AD104" s="142">
        <f>Z104/($Z$4)*100</f>
        <v>62.47544204322201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243</v>
      </c>
      <c r="Y105" s="124">
        <v>231</v>
      </c>
      <c r="Z105" s="124">
        <v>259</v>
      </c>
      <c r="AB105" s="121" t="str">
        <f>TEXT(Z105,"###,###")</f>
        <v>259</v>
      </c>
      <c r="AD105" s="142">
        <f>Z105/($Z$4)*100</f>
        <v>25.442043222003928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653</v>
      </c>
      <c r="Y106" s="131">
        <v>645</v>
      </c>
      <c r="Z106" s="131">
        <v>895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75</v>
      </c>
      <c r="Y108" s="124">
        <v>87</v>
      </c>
      <c r="Z108" s="124">
        <v>162</v>
      </c>
      <c r="AB108" s="121" t="str">
        <f>TEXT(Z108,"###,###")</f>
        <v>162</v>
      </c>
      <c r="AD108" s="142">
        <f>Z108/($Z$4)*100</f>
        <v>15.913555992141454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155</v>
      </c>
      <c r="Y109" s="124">
        <v>150</v>
      </c>
      <c r="Z109" s="124">
        <v>215</v>
      </c>
      <c r="AB109" s="121" t="str">
        <f>TEXT(Z109,"###,###")</f>
        <v>215</v>
      </c>
      <c r="AD109" s="142">
        <f>Z109/($Z$4)*100</f>
        <v>21.119842829076621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184</v>
      </c>
      <c r="Y110" s="124">
        <v>177</v>
      </c>
      <c r="Z110" s="124">
        <v>227</v>
      </c>
      <c r="AB110" s="121" t="str">
        <f>TEXT(Z110,"###,###")</f>
        <v>227</v>
      </c>
      <c r="AD110" s="142">
        <f>Z110/($Z$4)*100</f>
        <v>22.29862475442043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242</v>
      </c>
      <c r="Y111" s="124">
        <v>231</v>
      </c>
      <c r="Z111" s="124">
        <v>288</v>
      </c>
      <c r="AB111" s="121" t="str">
        <f>TEXT(Z111,"###,###")</f>
        <v>288</v>
      </c>
      <c r="AD111" s="142">
        <f>Z111/($Z$4)*100</f>
        <v>28.290766208251473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713</v>
      </c>
      <c r="Y112" s="124">
        <v>711</v>
      </c>
      <c r="Z112" s="124">
        <v>1014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41.1</v>
      </c>
      <c r="U118" s="143">
        <v>41.31</v>
      </c>
      <c r="V118" s="143">
        <v>44.04</v>
      </c>
      <c r="W118" s="143">
        <v>41.88</v>
      </c>
      <c r="X118" s="143">
        <v>42.08</v>
      </c>
      <c r="Y118" s="143">
        <v>44.2</v>
      </c>
      <c r="Z118" s="143">
        <v>44.46</v>
      </c>
      <c r="AB118" s="121" t="str">
        <f>TEXT(Z118,"##.0")</f>
        <v>44.5</v>
      </c>
    </row>
    <row r="120" spans="19:32" x14ac:dyDescent="0.25">
      <c r="S120" s="114" t="s">
        <v>106</v>
      </c>
      <c r="T120" s="124">
        <v>343</v>
      </c>
      <c r="U120" s="124">
        <v>362</v>
      </c>
      <c r="V120" s="124">
        <v>403</v>
      </c>
      <c r="W120" s="124">
        <v>398</v>
      </c>
      <c r="X120" s="124">
        <v>382</v>
      </c>
      <c r="Y120" s="124">
        <v>412</v>
      </c>
      <c r="Z120" s="124">
        <v>570</v>
      </c>
      <c r="AB120" s="121" t="str">
        <f>TEXT(Z120,"###,###")</f>
        <v>570</v>
      </c>
    </row>
    <row r="121" spans="19:32" x14ac:dyDescent="0.25">
      <c r="S121" s="114" t="s">
        <v>107</v>
      </c>
      <c r="T121" s="124">
        <v>44</v>
      </c>
      <c r="U121" s="124">
        <v>47</v>
      </c>
      <c r="V121" s="124">
        <v>35</v>
      </c>
      <c r="W121" s="124">
        <v>36</v>
      </c>
      <c r="X121" s="124">
        <v>38</v>
      </c>
      <c r="Y121" s="124">
        <v>29</v>
      </c>
      <c r="Z121" s="124">
        <v>57</v>
      </c>
      <c r="AB121" s="121" t="str">
        <f>TEXT(Z121,"###,###")</f>
        <v>57</v>
      </c>
    </row>
    <row r="122" spans="19:32" x14ac:dyDescent="0.25">
      <c r="S122" s="114" t="s">
        <v>108</v>
      </c>
      <c r="T122" s="124">
        <v>49</v>
      </c>
      <c r="U122" s="124">
        <v>46</v>
      </c>
      <c r="V122" s="124">
        <v>60</v>
      </c>
      <c r="W122" s="124">
        <v>44</v>
      </c>
      <c r="X122" s="124">
        <v>33</v>
      </c>
      <c r="Y122" s="124">
        <v>34</v>
      </c>
      <c r="Z122" s="124">
        <v>59</v>
      </c>
      <c r="AB122" s="121" t="str">
        <f>TEXT(Z122,"###,###")</f>
        <v>59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392</v>
      </c>
      <c r="U124" s="124">
        <v>408</v>
      </c>
      <c r="V124" s="124">
        <v>463</v>
      </c>
      <c r="W124" s="124">
        <v>442</v>
      </c>
      <c r="X124" s="124">
        <v>415</v>
      </c>
      <c r="Y124" s="124">
        <v>446</v>
      </c>
      <c r="Z124" s="124">
        <v>629</v>
      </c>
      <c r="AB124" s="121" t="str">
        <f>TEXT(Z124,"###,###")</f>
        <v>629</v>
      </c>
      <c r="AD124" s="138">
        <f>Z124/$Z$7*100</f>
        <v>93.185185185185176</v>
      </c>
    </row>
    <row r="125" spans="19:32" x14ac:dyDescent="0.25">
      <c r="S125" s="114" t="s">
        <v>110</v>
      </c>
      <c r="T125" s="124">
        <v>93</v>
      </c>
      <c r="U125" s="124">
        <v>93</v>
      </c>
      <c r="V125" s="124">
        <v>95</v>
      </c>
      <c r="W125" s="124">
        <v>80</v>
      </c>
      <c r="X125" s="124">
        <v>71</v>
      </c>
      <c r="Y125" s="124">
        <v>63</v>
      </c>
      <c r="Z125" s="124">
        <v>116</v>
      </c>
      <c r="AB125" s="121" t="str">
        <f>TEXT(Z125,"###,###")</f>
        <v>116</v>
      </c>
      <c r="AD125" s="138">
        <f>Z125/$Z$7*100</f>
        <v>17.185185185185183</v>
      </c>
    </row>
    <row r="127" spans="19:32" x14ac:dyDescent="0.25">
      <c r="S127" s="114" t="s">
        <v>111</v>
      </c>
      <c r="T127" s="124">
        <v>231</v>
      </c>
      <c r="U127" s="124">
        <v>253</v>
      </c>
      <c r="V127" s="124">
        <v>266</v>
      </c>
      <c r="W127" s="124">
        <v>261</v>
      </c>
      <c r="X127" s="124">
        <v>243</v>
      </c>
      <c r="Y127" s="124">
        <v>265</v>
      </c>
      <c r="Z127" s="124">
        <v>396</v>
      </c>
      <c r="AB127" s="121" t="str">
        <f>TEXT(Z127,"###,###")</f>
        <v>396</v>
      </c>
      <c r="AD127" s="138">
        <f>Z127/$Z$7*100</f>
        <v>58.666666666666664</v>
      </c>
    </row>
    <row r="128" spans="19:32" x14ac:dyDescent="0.25">
      <c r="S128" s="114" t="s">
        <v>112</v>
      </c>
      <c r="T128" s="124">
        <v>202</v>
      </c>
      <c r="U128" s="124">
        <v>204</v>
      </c>
      <c r="V128" s="124">
        <v>229</v>
      </c>
      <c r="W128" s="124">
        <v>215</v>
      </c>
      <c r="X128" s="124">
        <v>214</v>
      </c>
      <c r="Y128" s="124">
        <v>210</v>
      </c>
      <c r="Z128" s="124">
        <v>284</v>
      </c>
      <c r="AB128" s="121" t="str">
        <f>TEXT(Z128,"###,###")</f>
        <v>284</v>
      </c>
      <c r="AD128" s="138">
        <f>Z128/$Z$7*100</f>
        <v>42.074074074074076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5" id="{187F900C-4EC6-4FA8-A90A-52FE890BB3B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38" id="{E7911BD5-A09C-4857-8FFE-665EB1DC465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41" id="{91DFB96A-A464-4AF4-881D-28C9B61BA5B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44" id="{B26B24EC-1537-4D68-8556-E35D5FED419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2DFB-3656-4554-85F3-4166AEB1D9FA}">
  <sheetPr codeName="Sheet70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Darwin</v>
      </c>
      <c r="T1" s="112"/>
      <c r="U1" s="112"/>
      <c r="V1" s="112"/>
      <c r="W1" s="112"/>
      <c r="X1" s="112"/>
      <c r="Y1" s="113" t="str">
        <f>Y3</f>
        <v>13.6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120</v>
      </c>
      <c r="Y3" s="117" t="s">
        <v>150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13.6 Darwin,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84265</v>
      </c>
      <c r="U4" s="120">
        <v>90066</v>
      </c>
      <c r="V4" s="120">
        <v>90339</v>
      </c>
      <c r="W4" s="120">
        <v>89870</v>
      </c>
      <c r="X4" s="120">
        <v>85735</v>
      </c>
      <c r="Y4" s="120">
        <v>84967</v>
      </c>
      <c r="Z4" s="120">
        <v>88583</v>
      </c>
      <c r="AB4" s="121" t="str">
        <f>TEXT(Z4,"###,###")</f>
        <v>88,583</v>
      </c>
      <c r="AD4" s="122">
        <f>Z4/Y4-1</f>
        <v>4.2557698871326544E-2</v>
      </c>
      <c r="AF4" s="122">
        <f t="shared" ref="AF4:AF9" si="0">Z4/T4-1</f>
        <v>5.1243102118317285E-2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44203</v>
      </c>
      <c r="U5" s="120">
        <v>48020</v>
      </c>
      <c r="V5" s="120">
        <v>49106</v>
      </c>
      <c r="W5" s="120">
        <v>48667</v>
      </c>
      <c r="X5" s="120">
        <v>45987</v>
      </c>
      <c r="Y5" s="120">
        <v>45015</v>
      </c>
      <c r="Z5" s="120">
        <v>46937</v>
      </c>
      <c r="AB5" s="121" t="str">
        <f>TEXT(Z5,"###,###")</f>
        <v>46,937</v>
      </c>
      <c r="AD5" s="122">
        <f t="shared" ref="AD5:AD9" si="1">Z5/Y5-1</f>
        <v>4.2696878818171635E-2</v>
      </c>
      <c r="AF5" s="122">
        <f t="shared" si="0"/>
        <v>6.1851005587856056E-2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40062</v>
      </c>
      <c r="U6" s="120">
        <v>42043</v>
      </c>
      <c r="V6" s="120">
        <v>41232</v>
      </c>
      <c r="W6" s="120">
        <v>41203</v>
      </c>
      <c r="X6" s="120">
        <v>39747</v>
      </c>
      <c r="Y6" s="120">
        <v>39952</v>
      </c>
      <c r="Z6" s="120">
        <v>41644</v>
      </c>
      <c r="AB6" s="121" t="str">
        <f>TEXT(Z6,"###,###")</f>
        <v>41,644</v>
      </c>
      <c r="AD6" s="122">
        <f t="shared" si="1"/>
        <v>4.2350820985182169E-2</v>
      </c>
      <c r="AF6" s="122">
        <f t="shared" si="0"/>
        <v>3.9488792371823678E-2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52819</v>
      </c>
      <c r="U7" s="120">
        <v>54947</v>
      </c>
      <c r="V7" s="120">
        <v>56546</v>
      </c>
      <c r="W7" s="120">
        <v>56318</v>
      </c>
      <c r="X7" s="120">
        <v>55328</v>
      </c>
      <c r="Y7" s="120">
        <v>55091</v>
      </c>
      <c r="Z7" s="120">
        <v>57940</v>
      </c>
      <c r="AB7" s="121" t="str">
        <f>TEXT(Z7,"###,###")</f>
        <v>57,940</v>
      </c>
      <c r="AD7" s="122">
        <f t="shared" si="1"/>
        <v>5.1714436114791873E-2</v>
      </c>
      <c r="AF7" s="122">
        <f t="shared" si="0"/>
        <v>9.6953747704424442E-2</v>
      </c>
    </row>
    <row r="8" spans="1:32" ht="17.25" customHeight="1" x14ac:dyDescent="0.25">
      <c r="A8" s="43" t="s">
        <v>13</v>
      </c>
      <c r="B8" s="44"/>
      <c r="C8" s="45"/>
      <c r="D8" s="46" t="str">
        <f>AB4</f>
        <v>88,583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57,940</v>
      </c>
      <c r="P8" s="47"/>
      <c r="S8" s="119" t="s">
        <v>88</v>
      </c>
      <c r="T8" s="120">
        <v>42757.66</v>
      </c>
      <c r="U8" s="120">
        <v>45382.84</v>
      </c>
      <c r="V8" s="120">
        <v>46241</v>
      </c>
      <c r="W8" s="120">
        <v>47470.9</v>
      </c>
      <c r="X8" s="120">
        <v>49339</v>
      </c>
      <c r="Y8" s="120">
        <v>49309.4</v>
      </c>
      <c r="Z8" s="120">
        <v>49280.23</v>
      </c>
      <c r="AB8" s="121" t="str">
        <f>TEXT(Z8,"$###,###")</f>
        <v>$49,280</v>
      </c>
      <c r="AD8" s="122">
        <f t="shared" si="1"/>
        <v>-5.9157077555194171E-4</v>
      </c>
      <c r="AF8" s="122">
        <f t="shared" si="0"/>
        <v>0.15254740320213966</v>
      </c>
    </row>
    <row r="9" spans="1:32" x14ac:dyDescent="0.25">
      <c r="A9" s="51" t="s">
        <v>15</v>
      </c>
      <c r="B9" s="52"/>
      <c r="C9" s="53"/>
      <c r="D9" s="54">
        <f>AD104</f>
        <v>70.697537902306308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53.439765274421816</v>
      </c>
      <c r="P9" s="55" t="s">
        <v>89</v>
      </c>
      <c r="S9" s="119" t="s">
        <v>7</v>
      </c>
      <c r="T9" s="120">
        <v>3041120741</v>
      </c>
      <c r="U9" s="120">
        <v>3335725427</v>
      </c>
      <c r="V9" s="120">
        <v>3581421204</v>
      </c>
      <c r="W9" s="120">
        <v>3726531760</v>
      </c>
      <c r="X9" s="120">
        <v>3838422901</v>
      </c>
      <c r="Y9" s="120">
        <v>3872164674</v>
      </c>
      <c r="Z9" s="120">
        <v>4114710447</v>
      </c>
      <c r="AB9" s="121" t="str">
        <f>TEXT(Z9/1000000,"$#,###.0")&amp;" mil"</f>
        <v>$4,114.7 mil</v>
      </c>
      <c r="AD9" s="122">
        <f t="shared" si="1"/>
        <v>6.263828979913888E-2</v>
      </c>
      <c r="AF9" s="122">
        <f t="shared" si="0"/>
        <v>0.35302436089629752</v>
      </c>
    </row>
    <row r="10" spans="1:32" x14ac:dyDescent="0.25">
      <c r="A10" s="51" t="s">
        <v>18</v>
      </c>
      <c r="B10" s="52"/>
      <c r="C10" s="53"/>
      <c r="D10" s="54">
        <f>AD105</f>
        <v>20.534414052357675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46.558508802209182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95.873317224715223</v>
      </c>
      <c r="P11" s="55" t="s">
        <v>89</v>
      </c>
      <c r="S11" s="119" t="s">
        <v>30</v>
      </c>
      <c r="T11" s="124">
        <v>77818</v>
      </c>
      <c r="U11" s="124">
        <v>83785</v>
      </c>
      <c r="V11" s="124">
        <v>84256</v>
      </c>
      <c r="W11" s="124">
        <v>84045</v>
      </c>
      <c r="X11" s="124">
        <v>80166</v>
      </c>
      <c r="Y11" s="124">
        <v>79465</v>
      </c>
      <c r="Z11" s="124">
        <v>82957</v>
      </c>
    </row>
    <row r="12" spans="1:32" ht="28.5" customHeight="1" x14ac:dyDescent="0.25">
      <c r="A12" s="51" t="s">
        <v>20</v>
      </c>
      <c r="B12" s="53"/>
      <c r="C12" s="53"/>
      <c r="D12" s="54">
        <f>AD108</f>
        <v>11.225630199925494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9.7134967207455993</v>
      </c>
      <c r="P12" s="55" t="s">
        <v>89</v>
      </c>
      <c r="S12" s="119" t="s">
        <v>31</v>
      </c>
      <c r="T12" s="124">
        <v>6447</v>
      </c>
      <c r="U12" s="124">
        <v>6279</v>
      </c>
      <c r="V12" s="124">
        <v>6085</v>
      </c>
      <c r="W12" s="124">
        <v>5828</v>
      </c>
      <c r="X12" s="124">
        <v>5568</v>
      </c>
      <c r="Y12" s="124">
        <v>5502</v>
      </c>
      <c r="Z12" s="124">
        <v>5628</v>
      </c>
    </row>
    <row r="13" spans="1:32" ht="15" customHeight="1" x14ac:dyDescent="0.25">
      <c r="A13" s="51" t="s">
        <v>21</v>
      </c>
      <c r="B13" s="53"/>
      <c r="C13" s="53"/>
      <c r="D13" s="54">
        <f>AD109</f>
        <v>12.74849576103767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39.2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26.199157851958049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41.058668141742771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1582</v>
      </c>
      <c r="Z15" s="124">
        <v>1729</v>
      </c>
      <c r="AB15" s="128">
        <f t="shared" ref="AB15:AB34" si="2">IF(Z15="np",0,Z15/$Z$34)</f>
        <v>1.9518417755099736E-2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741</v>
      </c>
      <c r="Z16" s="124">
        <v>859</v>
      </c>
      <c r="AB16" s="128">
        <f t="shared" si="2"/>
        <v>9.6971202149396616E-3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2192</v>
      </c>
      <c r="Z17" s="124">
        <v>2384</v>
      </c>
      <c r="AB17" s="128">
        <f t="shared" si="2"/>
        <v>2.691261302958807E-2</v>
      </c>
    </row>
    <row r="18" spans="1:28" x14ac:dyDescent="0.25">
      <c r="A18" s="81" t="str">
        <f>$S$1&amp;" ("&amp;$T$2&amp;" to "&amp;$Z$2&amp;")"</f>
        <v>Darwin (2011-12 to 2017-18)</v>
      </c>
      <c r="B18" s="81"/>
      <c r="C18" s="81"/>
      <c r="D18" s="81"/>
      <c r="E18" s="81"/>
      <c r="F18" s="81"/>
      <c r="G18" s="81" t="str">
        <f>$S$1&amp;" ("&amp;$T$2&amp;" to "&amp;$Z$2&amp;")"</f>
        <v>Darwin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809</v>
      </c>
      <c r="Z18" s="124">
        <v>823</v>
      </c>
      <c r="AB18" s="128">
        <f t="shared" si="2"/>
        <v>9.2907216960364854E-3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7498</v>
      </c>
      <c r="Z19" s="124">
        <v>8046</v>
      </c>
      <c r="AB19" s="128">
        <f t="shared" si="2"/>
        <v>9.0830068974859735E-2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1990</v>
      </c>
      <c r="Z20" s="124">
        <v>1884</v>
      </c>
      <c r="AB20" s="128">
        <f t="shared" si="2"/>
        <v>2.1268189155932853E-2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6235</v>
      </c>
      <c r="Z21" s="124">
        <v>6710</v>
      </c>
      <c r="AB21" s="128">
        <f t="shared" si="2"/>
        <v>7.5748168384453002E-2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8737</v>
      </c>
      <c r="Z22" s="124">
        <v>9278</v>
      </c>
      <c r="AB22" s="128">
        <f t="shared" si="2"/>
        <v>0.1047379293995462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2896</v>
      </c>
      <c r="Z23" s="124">
        <v>2957</v>
      </c>
      <c r="AB23" s="128">
        <f t="shared" si="2"/>
        <v>3.3381122788796951E-2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627</v>
      </c>
      <c r="Z24" s="124">
        <v>684</v>
      </c>
      <c r="AB24" s="128">
        <f t="shared" si="2"/>
        <v>7.7215718591603357E-3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1518</v>
      </c>
      <c r="Z25" s="124">
        <v>1640</v>
      </c>
      <c r="AB25" s="128">
        <f t="shared" si="2"/>
        <v>1.8513710305589109E-2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1555</v>
      </c>
      <c r="Z26" s="124">
        <v>1699</v>
      </c>
      <c r="AB26" s="128">
        <f t="shared" si="2"/>
        <v>1.9179752322680425E-2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5323</v>
      </c>
      <c r="Z27" s="124">
        <v>5444</v>
      </c>
      <c r="AB27" s="128">
        <f t="shared" si="2"/>
        <v>6.1456487136357991E-2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7298</v>
      </c>
      <c r="Z28" s="124">
        <v>7741</v>
      </c>
      <c r="AB28" s="128">
        <f t="shared" si="2"/>
        <v>8.7386970411930054E-2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9344</v>
      </c>
      <c r="Z29" s="124">
        <v>9461</v>
      </c>
      <c r="AB29" s="128">
        <f t="shared" si="2"/>
        <v>0.106803788537304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7122</v>
      </c>
      <c r="Z30" s="124">
        <v>7772</v>
      </c>
      <c r="AB30" s="128">
        <f t="shared" si="2"/>
        <v>8.7736924692096679E-2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5949</v>
      </c>
      <c r="Z31" s="124">
        <v>6940</v>
      </c>
      <c r="AB31" s="128">
        <f t="shared" si="2"/>
        <v>7.8344603366334392E-2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3305</v>
      </c>
      <c r="Z32" s="124">
        <v>3631</v>
      </c>
      <c r="AB32" s="128">
        <f t="shared" si="2"/>
        <v>4.0989806170484179E-2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2736</v>
      </c>
      <c r="Z33" s="124">
        <v>2866</v>
      </c>
      <c r="AB33" s="128">
        <f t="shared" si="2"/>
        <v>3.2353837643791697E-2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84967</v>
      </c>
      <c r="Z34" s="131">
        <v>88583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61</v>
      </c>
      <c r="Y44" s="124">
        <v>61</v>
      </c>
      <c r="Z44" s="124">
        <v>65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667</v>
      </c>
      <c r="Y45" s="124">
        <v>651</v>
      </c>
      <c r="Z45" s="124">
        <v>670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2215</v>
      </c>
      <c r="Y46" s="124">
        <v>2129</v>
      </c>
      <c r="Z46" s="124">
        <v>2228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4967</v>
      </c>
      <c r="Y47" s="124">
        <v>4452</v>
      </c>
      <c r="Z47" s="124">
        <v>4559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8580</v>
      </c>
      <c r="Y48" s="124">
        <v>7785</v>
      </c>
      <c r="Z48" s="124">
        <v>7922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Darwin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6966</v>
      </c>
      <c r="Y49" s="124">
        <v>6904</v>
      </c>
      <c r="Z49" s="124">
        <v>7013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5029</v>
      </c>
      <c r="Y50" s="124">
        <v>5051</v>
      </c>
      <c r="Z50" s="124">
        <v>5376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4124</v>
      </c>
      <c r="Y51" s="124">
        <v>4293</v>
      </c>
      <c r="Z51" s="124">
        <v>4410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3782</v>
      </c>
      <c r="Y52" s="124">
        <v>3779</v>
      </c>
      <c r="Z52" s="124">
        <v>4158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3289</v>
      </c>
      <c r="Y53" s="124">
        <v>3363</v>
      </c>
      <c r="Z53" s="124">
        <v>3444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2752</v>
      </c>
      <c r="Y54" s="124">
        <v>2924</v>
      </c>
      <c r="Z54" s="124">
        <v>3090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1984</v>
      </c>
      <c r="Y55" s="124">
        <v>2013</v>
      </c>
      <c r="Z55" s="124">
        <v>2100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1083</v>
      </c>
      <c r="Y56" s="124">
        <v>1047</v>
      </c>
      <c r="Z56" s="124">
        <v>1159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360</v>
      </c>
      <c r="Y57" s="124">
        <v>421</v>
      </c>
      <c r="Z57" s="124">
        <v>479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90</v>
      </c>
      <c r="Y58" s="124">
        <v>95</v>
      </c>
      <c r="Z58" s="124">
        <v>120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27</v>
      </c>
      <c r="Y59" s="124">
        <v>32</v>
      </c>
      <c r="Z59" s="124">
        <v>35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17</v>
      </c>
      <c r="Y60" s="124">
        <v>13</v>
      </c>
      <c r="Z60" s="124">
        <v>21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45987</v>
      </c>
      <c r="Y61" s="124">
        <v>45015</v>
      </c>
      <c r="Z61" s="124">
        <v>46937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79</v>
      </c>
      <c r="Y63" s="124">
        <v>71</v>
      </c>
      <c r="Z63" s="124">
        <v>79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Darwin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801</v>
      </c>
      <c r="Y64" s="124">
        <v>774</v>
      </c>
      <c r="Z64" s="124">
        <v>843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2136</v>
      </c>
      <c r="Y65" s="124">
        <v>2007</v>
      </c>
      <c r="Z65" s="124">
        <v>2191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4430</v>
      </c>
      <c r="Y66" s="124">
        <v>4424</v>
      </c>
      <c r="Z66" s="124">
        <v>4364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7537</v>
      </c>
      <c r="Y67" s="124">
        <v>7379</v>
      </c>
      <c r="Z67" s="124">
        <v>7303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5707</v>
      </c>
      <c r="Y68" s="124">
        <v>5825</v>
      </c>
      <c r="Z68" s="124">
        <v>6148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4110</v>
      </c>
      <c r="Y69" s="124">
        <v>4233</v>
      </c>
      <c r="Z69" s="124">
        <v>4435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3541</v>
      </c>
      <c r="Y70" s="124">
        <v>3491</v>
      </c>
      <c r="Z70" s="124">
        <v>3966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3364</v>
      </c>
      <c r="Y71" s="124">
        <v>3399</v>
      </c>
      <c r="Z71" s="124">
        <v>3588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3067</v>
      </c>
      <c r="Y72" s="124">
        <v>3080</v>
      </c>
      <c r="Z72" s="124">
        <v>3008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2421</v>
      </c>
      <c r="Y73" s="124">
        <v>2495</v>
      </c>
      <c r="Z73" s="124">
        <v>2678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1522</v>
      </c>
      <c r="Y74" s="124">
        <v>1633</v>
      </c>
      <c r="Z74" s="124">
        <v>1713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726</v>
      </c>
      <c r="Y75" s="124">
        <v>777</v>
      </c>
      <c r="Z75" s="124">
        <v>837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212</v>
      </c>
      <c r="Y76" s="124">
        <v>271</v>
      </c>
      <c r="Z76" s="124">
        <v>333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59</v>
      </c>
      <c r="Y77" s="124">
        <v>59</v>
      </c>
      <c r="Z77" s="124">
        <v>57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11</v>
      </c>
      <c r="Y78" s="124">
        <v>15</v>
      </c>
      <c r="Z78" s="124">
        <v>19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14</v>
      </c>
      <c r="Y79" s="124">
        <v>19</v>
      </c>
      <c r="Z79" s="124">
        <v>30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39747</v>
      </c>
      <c r="Y80" s="124">
        <v>39952</v>
      </c>
      <c r="Z80" s="124">
        <v>41644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Darwin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3562</v>
      </c>
      <c r="Y83" s="124">
        <v>3659</v>
      </c>
      <c r="Z83" s="124">
        <v>3868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4229</v>
      </c>
      <c r="Y84" s="124">
        <v>4360</v>
      </c>
      <c r="Z84" s="124">
        <v>4627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88,583</v>
      </c>
      <c r="D85" s="95">
        <f t="shared" ref="D85:D90" si="4">AD4</f>
        <v>4.2557698871326544E-2</v>
      </c>
      <c r="E85" s="96">
        <f t="shared" ref="E85:E90" si="5">AD4</f>
        <v>4.2557698871326544E-2</v>
      </c>
      <c r="F85" s="95">
        <f t="shared" ref="F85:F90" si="6">AF4</f>
        <v>5.1243102118317285E-2</v>
      </c>
      <c r="G85" s="96">
        <f t="shared" ref="G85:G90" si="7">AF4</f>
        <v>5.1243102118317285E-2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5669</v>
      </c>
      <c r="Y85" s="124">
        <v>5515</v>
      </c>
      <c r="Z85" s="124">
        <v>5466</v>
      </c>
    </row>
    <row r="86" spans="1:32" ht="15" customHeight="1" x14ac:dyDescent="0.25">
      <c r="A86" s="97" t="s">
        <v>4</v>
      </c>
      <c r="B86" s="94"/>
      <c r="C86" s="108" t="str">
        <f t="shared" si="3"/>
        <v>46,937</v>
      </c>
      <c r="D86" s="95">
        <f t="shared" si="4"/>
        <v>4.2696878818171635E-2</v>
      </c>
      <c r="E86" s="96">
        <f t="shared" si="5"/>
        <v>4.2696878818171635E-2</v>
      </c>
      <c r="F86" s="95">
        <f t="shared" si="6"/>
        <v>6.1851005587856056E-2</v>
      </c>
      <c r="G86" s="96">
        <f t="shared" si="7"/>
        <v>6.1851005587856056E-2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2739</v>
      </c>
      <c r="Y86" s="124">
        <v>2881</v>
      </c>
      <c r="Z86" s="124">
        <v>3279</v>
      </c>
    </row>
    <row r="87" spans="1:32" ht="15" customHeight="1" x14ac:dyDescent="0.25">
      <c r="A87" s="97" t="s">
        <v>5</v>
      </c>
      <c r="B87" s="94"/>
      <c r="C87" s="108" t="str">
        <f t="shared" si="3"/>
        <v>41,644</v>
      </c>
      <c r="D87" s="95">
        <f t="shared" si="4"/>
        <v>4.2350820985182169E-2</v>
      </c>
      <c r="E87" s="96">
        <f t="shared" si="5"/>
        <v>4.2350820985182169E-2</v>
      </c>
      <c r="F87" s="95">
        <f t="shared" si="6"/>
        <v>3.9488792371823678E-2</v>
      </c>
      <c r="G87" s="96">
        <f t="shared" si="7"/>
        <v>3.9488792371823678E-2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1493</v>
      </c>
      <c r="Y87" s="124">
        <v>1555</v>
      </c>
      <c r="Z87" s="124">
        <v>1682</v>
      </c>
    </row>
    <row r="88" spans="1:32" ht="15" customHeight="1" x14ac:dyDescent="0.25">
      <c r="A88" s="94" t="s">
        <v>6</v>
      </c>
      <c r="B88" s="94"/>
      <c r="C88" s="108" t="str">
        <f t="shared" si="3"/>
        <v>57,940</v>
      </c>
      <c r="D88" s="95">
        <f t="shared" si="4"/>
        <v>5.1714436114791873E-2</v>
      </c>
      <c r="E88" s="96">
        <f t="shared" si="5"/>
        <v>5.1714436114791873E-2</v>
      </c>
      <c r="F88" s="95">
        <f t="shared" si="6"/>
        <v>9.6953747704424442E-2</v>
      </c>
      <c r="G88" s="96">
        <f t="shared" si="7"/>
        <v>9.6953747704424442E-2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1123</v>
      </c>
      <c r="Y88" s="124">
        <v>1129</v>
      </c>
      <c r="Z88" s="124">
        <v>1206</v>
      </c>
    </row>
    <row r="89" spans="1:32" ht="15" customHeight="1" x14ac:dyDescent="0.25">
      <c r="A89" s="94" t="s">
        <v>104</v>
      </c>
      <c r="B89" s="94"/>
      <c r="C89" s="145" t="str">
        <f t="shared" si="3"/>
        <v>$49,280</v>
      </c>
      <c r="D89" s="95">
        <f t="shared" si="4"/>
        <v>-5.9157077555194171E-4</v>
      </c>
      <c r="E89" s="96">
        <f t="shared" si="5"/>
        <v>-5.9157077555194171E-4</v>
      </c>
      <c r="F89" s="95">
        <f t="shared" si="6"/>
        <v>0.15254740320213966</v>
      </c>
      <c r="G89" s="96">
        <f t="shared" si="7"/>
        <v>0.15254740320213966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1911</v>
      </c>
      <c r="Y89" s="124">
        <v>1909</v>
      </c>
      <c r="Z89" s="124">
        <v>1920</v>
      </c>
    </row>
    <row r="90" spans="1:32" ht="15" customHeight="1" x14ac:dyDescent="0.25">
      <c r="A90" s="94" t="s">
        <v>7</v>
      </c>
      <c r="B90" s="94"/>
      <c r="C90" s="108" t="str">
        <f t="shared" si="3"/>
        <v>$4,114.7 mil</v>
      </c>
      <c r="D90" s="95">
        <f t="shared" si="4"/>
        <v>6.263828979913888E-2</v>
      </c>
      <c r="E90" s="96">
        <f t="shared" si="5"/>
        <v>6.263828979913888E-2</v>
      </c>
      <c r="F90" s="95">
        <f t="shared" si="6"/>
        <v>0.35302436089629752</v>
      </c>
      <c r="G90" s="96">
        <f t="shared" si="7"/>
        <v>0.35302436089629752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3426</v>
      </c>
      <c r="Y90" s="124">
        <v>3205</v>
      </c>
      <c r="Z90" s="124">
        <v>3373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29982</v>
      </c>
      <c r="Y91" s="124">
        <v>29596</v>
      </c>
      <c r="Z91" s="124">
        <v>30963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2468</v>
      </c>
      <c r="Y93" s="124">
        <v>2581</v>
      </c>
      <c r="Z93" s="124">
        <v>2753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5637</v>
      </c>
      <c r="Y94" s="124">
        <v>5766</v>
      </c>
      <c r="Z94" s="124">
        <v>6132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825</v>
      </c>
      <c r="Y95" s="124">
        <v>827</v>
      </c>
      <c r="Z95" s="124">
        <v>846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3511</v>
      </c>
      <c r="Y96" s="124">
        <v>3728</v>
      </c>
      <c r="Z96" s="124">
        <v>4217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4730</v>
      </c>
      <c r="Y97" s="124">
        <v>4947</v>
      </c>
      <c r="Z97" s="124">
        <v>5015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1867</v>
      </c>
      <c r="Y98" s="124">
        <v>1854</v>
      </c>
      <c r="Z98" s="124">
        <v>1976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179</v>
      </c>
      <c r="Y99" s="124">
        <v>184</v>
      </c>
      <c r="Z99" s="124">
        <v>213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1900</v>
      </c>
      <c r="Y100" s="124">
        <v>1802</v>
      </c>
      <c r="Z100" s="124">
        <v>1814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25345</v>
      </c>
      <c r="Y101" s="124">
        <v>25495</v>
      </c>
      <c r="Z101" s="124">
        <v>26976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60290</v>
      </c>
      <c r="Y104" s="124">
        <v>60170</v>
      </c>
      <c r="Z104" s="124">
        <v>62626</v>
      </c>
      <c r="AB104" s="121" t="str">
        <f>TEXT(Z104,"###,###")</f>
        <v>62,626</v>
      </c>
      <c r="AD104" s="142">
        <f>Z104/($Z$4)*100</f>
        <v>70.697537902306308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20443</v>
      </c>
      <c r="Y105" s="124">
        <v>17709</v>
      </c>
      <c r="Z105" s="124">
        <v>18190</v>
      </c>
      <c r="AB105" s="121" t="str">
        <f>TEXT(Z105,"###,###")</f>
        <v>18,190</v>
      </c>
      <c r="AD105" s="142">
        <f>Z105/($Z$4)*100</f>
        <v>20.534414052357675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80733</v>
      </c>
      <c r="Y106" s="131">
        <v>77879</v>
      </c>
      <c r="Z106" s="131">
        <v>80816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8358</v>
      </c>
      <c r="Y108" s="124">
        <v>8581</v>
      </c>
      <c r="Z108" s="124">
        <v>9944</v>
      </c>
      <c r="AB108" s="121" t="str">
        <f>TEXT(Z108,"###,###")</f>
        <v>9,944</v>
      </c>
      <c r="AD108" s="142">
        <f>Z108/($Z$4)*100</f>
        <v>11.225630199925494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11235</v>
      </c>
      <c r="Y109" s="124">
        <v>11181</v>
      </c>
      <c r="Z109" s="124">
        <v>11293</v>
      </c>
      <c r="AB109" s="121" t="str">
        <f>TEXT(Z109,"###,###")</f>
        <v>11,293</v>
      </c>
      <c r="AD109" s="142">
        <f>Z109/($Z$4)*100</f>
        <v>12.74849576103767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22370</v>
      </c>
      <c r="Y110" s="124">
        <v>21809</v>
      </c>
      <c r="Z110" s="124">
        <v>23208</v>
      </c>
      <c r="AB110" s="121" t="str">
        <f>TEXT(Z110,"###,###")</f>
        <v>23,208</v>
      </c>
      <c r="AD110" s="142">
        <f>Z110/($Z$4)*100</f>
        <v>26.199157851958049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38770</v>
      </c>
      <c r="Y111" s="124">
        <v>36308</v>
      </c>
      <c r="Z111" s="124">
        <v>36371</v>
      </c>
      <c r="AB111" s="121" t="str">
        <f>TEXT(Z111,"###,###")</f>
        <v>36,371</v>
      </c>
      <c r="AD111" s="142">
        <f>Z111/($Z$4)*100</f>
        <v>41.058668141742771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85735</v>
      </c>
      <c r="Y112" s="124">
        <v>84967</v>
      </c>
      <c r="Z112" s="124">
        <v>88583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35.340000000000003</v>
      </c>
      <c r="U118" s="143">
        <v>40.119999999999997</v>
      </c>
      <c r="V118" s="143">
        <v>37.04</v>
      </c>
      <c r="W118" s="143">
        <v>37.24</v>
      </c>
      <c r="X118" s="143">
        <v>38.56</v>
      </c>
      <c r="Y118" s="143">
        <v>38.909999999999997</v>
      </c>
      <c r="Z118" s="143">
        <v>39.18</v>
      </c>
      <c r="AB118" s="121" t="str">
        <f>TEXT(Z118,"##.0")</f>
        <v>39.2</v>
      </c>
    </row>
    <row r="120" spans="19:32" x14ac:dyDescent="0.25">
      <c r="S120" s="114" t="s">
        <v>106</v>
      </c>
      <c r="T120" s="124">
        <v>46372</v>
      </c>
      <c r="U120" s="124">
        <v>48666</v>
      </c>
      <c r="V120" s="124">
        <v>50463</v>
      </c>
      <c r="W120" s="124">
        <v>50493</v>
      </c>
      <c r="X120" s="124">
        <v>49759</v>
      </c>
      <c r="Y120" s="124">
        <v>49589</v>
      </c>
      <c r="Z120" s="124">
        <v>52314</v>
      </c>
      <c r="AB120" s="121" t="str">
        <f>TEXT(Z120,"###,###")</f>
        <v>52,314</v>
      </c>
    </row>
    <row r="121" spans="19:32" x14ac:dyDescent="0.25">
      <c r="S121" s="114" t="s">
        <v>107</v>
      </c>
      <c r="T121" s="124">
        <v>2904</v>
      </c>
      <c r="U121" s="124">
        <v>2719</v>
      </c>
      <c r="V121" s="124">
        <v>2568</v>
      </c>
      <c r="W121" s="124">
        <v>2455</v>
      </c>
      <c r="X121" s="124">
        <v>2398</v>
      </c>
      <c r="Y121" s="124">
        <v>2358</v>
      </c>
      <c r="Z121" s="124">
        <v>2393</v>
      </c>
      <c r="AB121" s="121" t="str">
        <f>TEXT(Z121,"###,###")</f>
        <v>2,393</v>
      </c>
    </row>
    <row r="122" spans="19:32" x14ac:dyDescent="0.25">
      <c r="S122" s="114" t="s">
        <v>108</v>
      </c>
      <c r="T122" s="124">
        <v>3543</v>
      </c>
      <c r="U122" s="124">
        <v>3564</v>
      </c>
      <c r="V122" s="124">
        <v>3514</v>
      </c>
      <c r="W122" s="124">
        <v>3368</v>
      </c>
      <c r="X122" s="124">
        <v>3173</v>
      </c>
      <c r="Y122" s="124">
        <v>3144</v>
      </c>
      <c r="Z122" s="124">
        <v>3235</v>
      </c>
      <c r="AB122" s="121" t="str">
        <f>TEXT(Z122,"###,###")</f>
        <v>3,235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49915</v>
      </c>
      <c r="U124" s="124">
        <v>52230</v>
      </c>
      <c r="V124" s="124">
        <v>53977</v>
      </c>
      <c r="W124" s="124">
        <v>53861</v>
      </c>
      <c r="X124" s="124">
        <v>52932</v>
      </c>
      <c r="Y124" s="124">
        <v>52733</v>
      </c>
      <c r="Z124" s="124">
        <v>55549</v>
      </c>
      <c r="AB124" s="121" t="str">
        <f>TEXT(Z124,"###,###")</f>
        <v>55,549</v>
      </c>
      <c r="AD124" s="138">
        <f>Z124/$Z$7*100</f>
        <v>95.873317224715223</v>
      </c>
    </row>
    <row r="125" spans="19:32" x14ac:dyDescent="0.25">
      <c r="S125" s="114" t="s">
        <v>110</v>
      </c>
      <c r="T125" s="124">
        <v>6447</v>
      </c>
      <c r="U125" s="124">
        <v>6283</v>
      </c>
      <c r="V125" s="124">
        <v>6082</v>
      </c>
      <c r="W125" s="124">
        <v>5823</v>
      </c>
      <c r="X125" s="124">
        <v>5571</v>
      </c>
      <c r="Y125" s="124">
        <v>5502</v>
      </c>
      <c r="Z125" s="124">
        <v>5628</v>
      </c>
      <c r="AB125" s="121" t="str">
        <f>TEXT(Z125,"###,###")</f>
        <v>5,628</v>
      </c>
      <c r="AD125" s="138">
        <f>Z125/$Z$7*100</f>
        <v>9.7134967207455993</v>
      </c>
    </row>
    <row r="127" spans="19:32" x14ac:dyDescent="0.25">
      <c r="S127" s="114" t="s">
        <v>111</v>
      </c>
      <c r="T127" s="124">
        <v>28243</v>
      </c>
      <c r="U127" s="124">
        <v>29820</v>
      </c>
      <c r="V127" s="124">
        <v>31034</v>
      </c>
      <c r="W127" s="124">
        <v>30855</v>
      </c>
      <c r="X127" s="124">
        <v>29982</v>
      </c>
      <c r="Y127" s="124">
        <v>29596</v>
      </c>
      <c r="Z127" s="124">
        <v>30963</v>
      </c>
      <c r="AB127" s="121" t="str">
        <f>TEXT(Z127,"###,###")</f>
        <v>30,963</v>
      </c>
      <c r="AD127" s="138">
        <f>Z127/$Z$7*100</f>
        <v>53.439765274421816</v>
      </c>
    </row>
    <row r="128" spans="19:32" x14ac:dyDescent="0.25">
      <c r="S128" s="114" t="s">
        <v>112</v>
      </c>
      <c r="T128" s="124">
        <v>24576</v>
      </c>
      <c r="U128" s="124">
        <v>25124</v>
      </c>
      <c r="V128" s="124">
        <v>25511</v>
      </c>
      <c r="W128" s="124">
        <v>25463</v>
      </c>
      <c r="X128" s="124">
        <v>25345</v>
      </c>
      <c r="Y128" s="124">
        <v>25495</v>
      </c>
      <c r="Z128" s="124">
        <v>26976</v>
      </c>
      <c r="AB128" s="121" t="str">
        <f>TEXT(Z128,"###,###")</f>
        <v>26,976</v>
      </c>
      <c r="AD128" s="138">
        <f>Z128/$Z$7*100</f>
        <v>46.558508802209182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5" id="{9F9AE827-977E-43BA-AF9A-A26E3BFB74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28" id="{49534215-EEA1-40AD-8B7C-9CB5C575C76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31" id="{D117F6BE-8D0A-4053-83D9-C9C2E32E28B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34" id="{57564407-882E-419F-844F-CCBA003DBEF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29ED-7397-4B61-A405-4548C5D35E5F}">
  <sheetPr codeName="Sheet71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East Arnhem</v>
      </c>
      <c r="T1" s="112"/>
      <c r="U1" s="112"/>
      <c r="V1" s="112"/>
      <c r="W1" s="112"/>
      <c r="X1" s="112"/>
      <c r="Y1" s="113" t="str">
        <f>Y3</f>
        <v>13.7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121</v>
      </c>
      <c r="Y3" s="117" t="s">
        <v>151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13.7 East Arnhem,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827</v>
      </c>
      <c r="U4" s="120">
        <v>867</v>
      </c>
      <c r="V4" s="120">
        <v>928</v>
      </c>
      <c r="W4" s="120">
        <v>1018</v>
      </c>
      <c r="X4" s="120">
        <v>913</v>
      </c>
      <c r="Y4" s="120">
        <v>905</v>
      </c>
      <c r="Z4" s="120">
        <v>960</v>
      </c>
      <c r="AB4" s="121" t="str">
        <f>TEXT(Z4,"###,###")</f>
        <v>960</v>
      </c>
      <c r="AD4" s="122">
        <f>Z4/Y4-1</f>
        <v>6.0773480662983381E-2</v>
      </c>
      <c r="AF4" s="122">
        <f t="shared" ref="AF4:AF9" si="0">Z4/T4-1</f>
        <v>0.16082224909310772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453</v>
      </c>
      <c r="U5" s="120">
        <v>460</v>
      </c>
      <c r="V5" s="120">
        <v>441</v>
      </c>
      <c r="W5" s="120">
        <v>512</v>
      </c>
      <c r="X5" s="120">
        <v>468</v>
      </c>
      <c r="Y5" s="120">
        <v>480</v>
      </c>
      <c r="Z5" s="120">
        <v>511</v>
      </c>
      <c r="AB5" s="121" t="str">
        <f>TEXT(Z5,"###,###")</f>
        <v>511</v>
      </c>
      <c r="AD5" s="122">
        <f t="shared" ref="AD5:AD9" si="1">Z5/Y5-1</f>
        <v>6.4583333333333437E-2</v>
      </c>
      <c r="AF5" s="122">
        <f t="shared" si="0"/>
        <v>0.12803532008830021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371</v>
      </c>
      <c r="U6" s="120">
        <v>413</v>
      </c>
      <c r="V6" s="120">
        <v>493</v>
      </c>
      <c r="W6" s="120">
        <v>510</v>
      </c>
      <c r="X6" s="120">
        <v>442</v>
      </c>
      <c r="Y6" s="120">
        <v>425</v>
      </c>
      <c r="Z6" s="120">
        <v>448</v>
      </c>
      <c r="AB6" s="121" t="str">
        <f>TEXT(Z6,"###,###")</f>
        <v>448</v>
      </c>
      <c r="AD6" s="122">
        <f t="shared" si="1"/>
        <v>5.4117647058823604E-2</v>
      </c>
      <c r="AF6" s="122">
        <f t="shared" si="0"/>
        <v>0.20754716981132071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554</v>
      </c>
      <c r="U7" s="120">
        <v>619</v>
      </c>
      <c r="V7" s="120">
        <v>697</v>
      </c>
      <c r="W7" s="120">
        <v>762</v>
      </c>
      <c r="X7" s="120">
        <v>705</v>
      </c>
      <c r="Y7" s="120">
        <v>667</v>
      </c>
      <c r="Z7" s="120">
        <v>753</v>
      </c>
      <c r="AB7" s="121" t="str">
        <f>TEXT(Z7,"###,###")</f>
        <v>753</v>
      </c>
      <c r="AD7" s="122">
        <f t="shared" si="1"/>
        <v>0.12893553223388299</v>
      </c>
      <c r="AF7" s="122">
        <f t="shared" si="0"/>
        <v>0.3592057761732852</v>
      </c>
    </row>
    <row r="8" spans="1:32" ht="17.25" customHeight="1" x14ac:dyDescent="0.25">
      <c r="A8" s="43" t="s">
        <v>13</v>
      </c>
      <c r="B8" s="44"/>
      <c r="C8" s="45"/>
      <c r="D8" s="46" t="str">
        <f>AB4</f>
        <v>960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753</v>
      </c>
      <c r="P8" s="47"/>
      <c r="S8" s="119" t="s">
        <v>88</v>
      </c>
      <c r="T8" s="120">
        <v>19704.43</v>
      </c>
      <c r="U8" s="120">
        <v>20660.099999999999</v>
      </c>
      <c r="V8" s="120">
        <v>20277.78</v>
      </c>
      <c r="W8" s="120">
        <v>17621.39</v>
      </c>
      <c r="X8" s="120">
        <v>21025.94</v>
      </c>
      <c r="Y8" s="120">
        <v>21893.919999999998</v>
      </c>
      <c r="Z8" s="120">
        <v>22995</v>
      </c>
      <c r="AB8" s="121" t="str">
        <f>TEXT(Z8,"$###,###")</f>
        <v>$22,995</v>
      </c>
      <c r="AD8" s="122">
        <f t="shared" si="1"/>
        <v>5.0291587801545079E-2</v>
      </c>
      <c r="AF8" s="122">
        <f t="shared" si="0"/>
        <v>0.16699645714187117</v>
      </c>
    </row>
    <row r="9" spans="1:32" x14ac:dyDescent="0.25">
      <c r="A9" s="51" t="s">
        <v>15</v>
      </c>
      <c r="B9" s="52"/>
      <c r="C9" s="53"/>
      <c r="D9" s="54">
        <f>AD104</f>
        <v>64.6875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53.784860557768923</v>
      </c>
      <c r="P9" s="55" t="s">
        <v>89</v>
      </c>
      <c r="S9" s="119" t="s">
        <v>7</v>
      </c>
      <c r="T9" s="120">
        <v>17010290</v>
      </c>
      <c r="U9" s="120">
        <v>18649435</v>
      </c>
      <c r="V9" s="120">
        <v>19704745</v>
      </c>
      <c r="W9" s="120">
        <v>23386298</v>
      </c>
      <c r="X9" s="120">
        <v>20761201</v>
      </c>
      <c r="Y9" s="120">
        <v>21398845</v>
      </c>
      <c r="Z9" s="120">
        <v>28222840</v>
      </c>
      <c r="AB9" s="121" t="str">
        <f>TEXT(Z9/1000000,"$#,###.0")&amp;" mil"</f>
        <v>$28.2 mil</v>
      </c>
      <c r="AD9" s="122">
        <f t="shared" si="1"/>
        <v>0.31889548244309451</v>
      </c>
      <c r="AF9" s="122">
        <f t="shared" si="0"/>
        <v>0.65916277735417794</v>
      </c>
    </row>
    <row r="10" spans="1:32" x14ac:dyDescent="0.25">
      <c r="A10" s="51" t="s">
        <v>18</v>
      </c>
      <c r="B10" s="52"/>
      <c r="C10" s="53"/>
      <c r="D10" s="54">
        <f>AD105</f>
        <v>28.125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45.418326693227087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99.468791500664011</v>
      </c>
      <c r="P11" s="55" t="s">
        <v>89</v>
      </c>
      <c r="S11" s="119" t="s">
        <v>30</v>
      </c>
      <c r="T11" s="124">
        <v>809</v>
      </c>
      <c r="U11" s="124">
        <v>855</v>
      </c>
      <c r="V11" s="124">
        <v>917</v>
      </c>
      <c r="W11" s="124">
        <v>1004</v>
      </c>
      <c r="X11" s="124">
        <v>904</v>
      </c>
      <c r="Y11" s="124">
        <v>889</v>
      </c>
      <c r="Z11" s="124">
        <v>945</v>
      </c>
    </row>
    <row r="12" spans="1:32" ht="28.5" customHeight="1" x14ac:dyDescent="0.25">
      <c r="A12" s="51" t="s">
        <v>20</v>
      </c>
      <c r="B12" s="53"/>
      <c r="C12" s="53"/>
      <c r="D12" s="54">
        <f>AD108</f>
        <v>4.375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2.1248339973439574</v>
      </c>
      <c r="P12" s="55" t="s">
        <v>89</v>
      </c>
      <c r="S12" s="119" t="s">
        <v>31</v>
      </c>
      <c r="T12" s="124">
        <v>15</v>
      </c>
      <c r="U12" s="124">
        <v>16</v>
      </c>
      <c r="V12" s="124">
        <v>16</v>
      </c>
      <c r="W12" s="124">
        <v>19</v>
      </c>
      <c r="X12" s="124">
        <v>6</v>
      </c>
      <c r="Y12" s="124">
        <v>16</v>
      </c>
      <c r="Z12" s="124">
        <v>15</v>
      </c>
    </row>
    <row r="13" spans="1:32" ht="15" customHeight="1" x14ac:dyDescent="0.25">
      <c r="A13" s="51" t="s">
        <v>21</v>
      </c>
      <c r="B13" s="53"/>
      <c r="C13" s="53"/>
      <c r="D13" s="54">
        <f>AD109</f>
        <v>8.8541666666666679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38.6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30.9375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49.6875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0</v>
      </c>
      <c r="Z15" s="124">
        <v>0</v>
      </c>
      <c r="AB15" s="128">
        <f t="shared" ref="AB15:AB34" si="2">IF(Z15="np",0,Z15/$Z$34)</f>
        <v>0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3</v>
      </c>
      <c r="Z16" s="124">
        <v>30</v>
      </c>
      <c r="AB16" s="128">
        <f t="shared" si="2"/>
        <v>3.1380753138075312E-2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0</v>
      </c>
      <c r="Z17" s="124">
        <v>8</v>
      </c>
      <c r="AB17" s="128">
        <f t="shared" si="2"/>
        <v>8.368200836820083E-3</v>
      </c>
    </row>
    <row r="18" spans="1:28" x14ac:dyDescent="0.25">
      <c r="A18" s="81" t="str">
        <f>$S$1&amp;" ("&amp;$T$2&amp;" to "&amp;$Z$2&amp;")"</f>
        <v>East Arnhem (2011-12 to 2017-18)</v>
      </c>
      <c r="B18" s="81"/>
      <c r="C18" s="81"/>
      <c r="D18" s="81"/>
      <c r="E18" s="81"/>
      <c r="F18" s="81"/>
      <c r="G18" s="81" t="str">
        <f>$S$1&amp;" ("&amp;$T$2&amp;" to "&amp;$Z$2&amp;")"</f>
        <v>East Arnhem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4</v>
      </c>
      <c r="Z18" s="124">
        <v>2</v>
      </c>
      <c r="AB18" s="128">
        <f t="shared" si="2"/>
        <v>2.0920502092050207E-3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47</v>
      </c>
      <c r="Z19" s="124">
        <v>49</v>
      </c>
      <c r="AB19" s="128">
        <f t="shared" si="2"/>
        <v>5.1255230125523014E-2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0</v>
      </c>
      <c r="Z20" s="124">
        <v>0</v>
      </c>
      <c r="AB20" s="128">
        <f t="shared" si="2"/>
        <v>0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152</v>
      </c>
      <c r="Z21" s="124">
        <v>134</v>
      </c>
      <c r="AB21" s="128">
        <f t="shared" si="2"/>
        <v>0.14016736401673641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7</v>
      </c>
      <c r="Z22" s="124">
        <v>21</v>
      </c>
      <c r="AB22" s="128">
        <f t="shared" si="2"/>
        <v>2.1966527196652718E-2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25</v>
      </c>
      <c r="Z23" s="124">
        <v>43</v>
      </c>
      <c r="AB23" s="128">
        <f t="shared" si="2"/>
        <v>4.4979079497907949E-2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0</v>
      </c>
      <c r="Z24" s="124">
        <v>0</v>
      </c>
      <c r="AB24" s="128">
        <f t="shared" si="2"/>
        <v>0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10</v>
      </c>
      <c r="Z25" s="124">
        <v>12</v>
      </c>
      <c r="AB25" s="128">
        <f t="shared" si="2"/>
        <v>1.2552301255230125E-2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0</v>
      </c>
      <c r="Z26" s="124">
        <v>0</v>
      </c>
      <c r="AB26" s="128">
        <f t="shared" si="2"/>
        <v>0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42</v>
      </c>
      <c r="Z27" s="124">
        <v>11</v>
      </c>
      <c r="AB27" s="128">
        <f t="shared" si="2"/>
        <v>1.1506276150627616E-2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33</v>
      </c>
      <c r="Z28" s="124">
        <v>78</v>
      </c>
      <c r="AB28" s="128">
        <f t="shared" si="2"/>
        <v>8.1589958158995821E-2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117</v>
      </c>
      <c r="Z29" s="124">
        <v>113</v>
      </c>
      <c r="AB29" s="128">
        <f t="shared" si="2"/>
        <v>0.11820083682008369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159</v>
      </c>
      <c r="Z30" s="124">
        <v>152</v>
      </c>
      <c r="AB30" s="128">
        <f t="shared" si="2"/>
        <v>0.15899581589958159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132</v>
      </c>
      <c r="Z31" s="124">
        <v>116</v>
      </c>
      <c r="AB31" s="128">
        <f t="shared" si="2"/>
        <v>0.12133891213389121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5</v>
      </c>
      <c r="Z32" s="124">
        <v>8</v>
      </c>
      <c r="AB32" s="128">
        <f t="shared" si="2"/>
        <v>8.368200836820083E-3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86</v>
      </c>
      <c r="Z33" s="124">
        <v>113</v>
      </c>
      <c r="AB33" s="128">
        <f t="shared" si="2"/>
        <v>0.11820083682008369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905</v>
      </c>
      <c r="Z34" s="131">
        <v>956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6</v>
      </c>
      <c r="Y45" s="124">
        <v>0</v>
      </c>
      <c r="Z45" s="124">
        <v>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14</v>
      </c>
      <c r="Y46" s="124">
        <v>8</v>
      </c>
      <c r="Z46" s="124">
        <v>17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39</v>
      </c>
      <c r="Y47" s="124">
        <v>40</v>
      </c>
      <c r="Z47" s="124">
        <v>44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67</v>
      </c>
      <c r="Y48" s="124">
        <v>53</v>
      </c>
      <c r="Z48" s="124">
        <v>64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East Arnhem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55</v>
      </c>
      <c r="Y49" s="124">
        <v>70</v>
      </c>
      <c r="Z49" s="124">
        <v>81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73</v>
      </c>
      <c r="Y50" s="124">
        <v>80</v>
      </c>
      <c r="Z50" s="124">
        <v>57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57</v>
      </c>
      <c r="Y51" s="124">
        <v>54</v>
      </c>
      <c r="Z51" s="124">
        <v>66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52</v>
      </c>
      <c r="Y52" s="124">
        <v>53</v>
      </c>
      <c r="Z52" s="124">
        <v>40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39</v>
      </c>
      <c r="Y53" s="124">
        <v>42</v>
      </c>
      <c r="Z53" s="124">
        <v>48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41</v>
      </c>
      <c r="Y54" s="124">
        <v>49</v>
      </c>
      <c r="Z54" s="124">
        <v>36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15</v>
      </c>
      <c r="Y55" s="124">
        <v>22</v>
      </c>
      <c r="Z55" s="124">
        <v>38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7</v>
      </c>
      <c r="Y56" s="124">
        <v>10</v>
      </c>
      <c r="Z56" s="124">
        <v>7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472</v>
      </c>
      <c r="Y61" s="124">
        <v>480</v>
      </c>
      <c r="Z61" s="124">
        <v>511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East Arnhem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6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13</v>
      </c>
      <c r="Y65" s="124">
        <v>14</v>
      </c>
      <c r="Z65" s="124">
        <v>14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33</v>
      </c>
      <c r="Y66" s="124">
        <v>24</v>
      </c>
      <c r="Z66" s="124">
        <v>24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45</v>
      </c>
      <c r="Y67" s="124">
        <v>56</v>
      </c>
      <c r="Z67" s="124">
        <v>61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68</v>
      </c>
      <c r="Y68" s="124">
        <v>79</v>
      </c>
      <c r="Z68" s="124">
        <v>78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67</v>
      </c>
      <c r="Y69" s="124">
        <v>58</v>
      </c>
      <c r="Z69" s="124">
        <v>81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48</v>
      </c>
      <c r="Y70" s="124">
        <v>45</v>
      </c>
      <c r="Z70" s="124">
        <v>44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49</v>
      </c>
      <c r="Y71" s="124">
        <v>33</v>
      </c>
      <c r="Z71" s="124">
        <v>45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33</v>
      </c>
      <c r="Y72" s="124">
        <v>51</v>
      </c>
      <c r="Z72" s="124">
        <v>32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38</v>
      </c>
      <c r="Y73" s="124">
        <v>38</v>
      </c>
      <c r="Z73" s="124">
        <v>24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24</v>
      </c>
      <c r="Y74" s="124">
        <v>18</v>
      </c>
      <c r="Z74" s="124">
        <v>24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9</v>
      </c>
      <c r="Y75" s="124">
        <v>0</v>
      </c>
      <c r="Z75" s="124">
        <v>6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6</v>
      </c>
      <c r="Y76" s="124">
        <v>3</v>
      </c>
      <c r="Z76" s="124">
        <v>0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436</v>
      </c>
      <c r="Y80" s="124">
        <v>425</v>
      </c>
      <c r="Z80" s="124">
        <v>446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East Arnhem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10</v>
      </c>
      <c r="Y83" s="124">
        <v>18</v>
      </c>
      <c r="Z83" s="124">
        <v>25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44</v>
      </c>
      <c r="Y84" s="124">
        <v>50</v>
      </c>
      <c r="Z84" s="124">
        <v>73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960</v>
      </c>
      <c r="D85" s="95">
        <f t="shared" ref="D85:D90" si="4">AD4</f>
        <v>6.0773480662983381E-2</v>
      </c>
      <c r="E85" s="96">
        <f t="shared" ref="E85:E90" si="5">AD4</f>
        <v>6.0773480662983381E-2</v>
      </c>
      <c r="F85" s="95">
        <f t="shared" ref="F85:F90" si="6">AF4</f>
        <v>0.16082224909310772</v>
      </c>
      <c r="G85" s="96">
        <f t="shared" ref="G85:G90" si="7">AF4</f>
        <v>0.16082224909310772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24</v>
      </c>
      <c r="Y85" s="124">
        <v>32</v>
      </c>
      <c r="Z85" s="124">
        <v>31</v>
      </c>
    </row>
    <row r="86" spans="1:32" ht="15" customHeight="1" x14ac:dyDescent="0.25">
      <c r="A86" s="97" t="s">
        <v>4</v>
      </c>
      <c r="B86" s="94"/>
      <c r="C86" s="108" t="str">
        <f t="shared" si="3"/>
        <v>511</v>
      </c>
      <c r="D86" s="95">
        <f t="shared" si="4"/>
        <v>6.4583333333333437E-2</v>
      </c>
      <c r="E86" s="96">
        <f t="shared" si="5"/>
        <v>6.4583333333333437E-2</v>
      </c>
      <c r="F86" s="95">
        <f t="shared" si="6"/>
        <v>0.12803532008830021</v>
      </c>
      <c r="G86" s="96">
        <f t="shared" si="7"/>
        <v>0.12803532008830021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88</v>
      </c>
      <c r="Y86" s="124">
        <v>91</v>
      </c>
      <c r="Z86" s="124">
        <v>72</v>
      </c>
    </row>
    <row r="87" spans="1:32" ht="15" customHeight="1" x14ac:dyDescent="0.25">
      <c r="A87" s="97" t="s">
        <v>5</v>
      </c>
      <c r="B87" s="94"/>
      <c r="C87" s="108" t="str">
        <f t="shared" si="3"/>
        <v>448</v>
      </c>
      <c r="D87" s="95">
        <f t="shared" si="4"/>
        <v>5.4117647058823604E-2</v>
      </c>
      <c r="E87" s="96">
        <f t="shared" si="5"/>
        <v>5.4117647058823604E-2</v>
      </c>
      <c r="F87" s="95">
        <f t="shared" si="6"/>
        <v>0.20754716981132071</v>
      </c>
      <c r="G87" s="96">
        <f t="shared" si="7"/>
        <v>0.20754716981132071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8</v>
      </c>
      <c r="Y87" s="124">
        <v>12</v>
      </c>
      <c r="Z87" s="124">
        <v>0</v>
      </c>
    </row>
    <row r="88" spans="1:32" ht="15" customHeight="1" x14ac:dyDescent="0.25">
      <c r="A88" s="94" t="s">
        <v>6</v>
      </c>
      <c r="B88" s="94"/>
      <c r="C88" s="108" t="str">
        <f t="shared" si="3"/>
        <v>753</v>
      </c>
      <c r="D88" s="95">
        <f t="shared" si="4"/>
        <v>0.12893553223388299</v>
      </c>
      <c r="E88" s="96">
        <f t="shared" si="5"/>
        <v>0.12893553223388299</v>
      </c>
      <c r="F88" s="95">
        <f t="shared" si="6"/>
        <v>0.3592057761732852</v>
      </c>
      <c r="G88" s="96">
        <f t="shared" si="7"/>
        <v>0.3592057761732852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10</v>
      </c>
      <c r="Y88" s="124">
        <v>9</v>
      </c>
      <c r="Z88" s="124">
        <v>10</v>
      </c>
    </row>
    <row r="89" spans="1:32" ht="15" customHeight="1" x14ac:dyDescent="0.25">
      <c r="A89" s="94" t="s">
        <v>104</v>
      </c>
      <c r="B89" s="94"/>
      <c r="C89" s="145" t="str">
        <f t="shared" si="3"/>
        <v>$22,995</v>
      </c>
      <c r="D89" s="95">
        <f t="shared" si="4"/>
        <v>5.0291587801545079E-2</v>
      </c>
      <c r="E89" s="96">
        <f t="shared" si="5"/>
        <v>5.0291587801545079E-2</v>
      </c>
      <c r="F89" s="95">
        <f t="shared" si="6"/>
        <v>0.16699645714187117</v>
      </c>
      <c r="G89" s="96">
        <f t="shared" si="7"/>
        <v>0.16699645714187117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6</v>
      </c>
      <c r="Y89" s="124">
        <v>10</v>
      </c>
      <c r="Z89" s="124">
        <v>18</v>
      </c>
    </row>
    <row r="90" spans="1:32" ht="15" customHeight="1" x14ac:dyDescent="0.25">
      <c r="A90" s="94" t="s">
        <v>7</v>
      </c>
      <c r="B90" s="94"/>
      <c r="C90" s="108" t="str">
        <f t="shared" si="3"/>
        <v>$28.2 mil</v>
      </c>
      <c r="D90" s="95">
        <f t="shared" si="4"/>
        <v>0.31889548244309451</v>
      </c>
      <c r="E90" s="96">
        <f t="shared" si="5"/>
        <v>0.31889548244309451</v>
      </c>
      <c r="F90" s="95">
        <f t="shared" si="6"/>
        <v>0.65916277735417794</v>
      </c>
      <c r="G90" s="96">
        <f t="shared" si="7"/>
        <v>0.65916277735417794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44</v>
      </c>
      <c r="Y90" s="124">
        <v>43</v>
      </c>
      <c r="Z90" s="124">
        <v>60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366</v>
      </c>
      <c r="Y91" s="124">
        <v>349</v>
      </c>
      <c r="Z91" s="124">
        <v>406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7</v>
      </c>
      <c r="Y93" s="124">
        <v>11</v>
      </c>
      <c r="Z93" s="124">
        <v>9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42</v>
      </c>
      <c r="Y94" s="124">
        <v>53</v>
      </c>
      <c r="Z94" s="124">
        <v>80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0</v>
      </c>
      <c r="Y95" s="124">
        <v>0</v>
      </c>
      <c r="Z95" s="124">
        <v>0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95</v>
      </c>
      <c r="Y96" s="124">
        <v>104</v>
      </c>
      <c r="Z96" s="124">
        <v>92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31</v>
      </c>
      <c r="Y97" s="124">
        <v>34</v>
      </c>
      <c r="Z97" s="124">
        <v>34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20</v>
      </c>
      <c r="Y98" s="124">
        <v>17</v>
      </c>
      <c r="Z98" s="124">
        <v>9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0</v>
      </c>
      <c r="Y99" s="124">
        <v>0</v>
      </c>
      <c r="Z99" s="124">
        <v>1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7</v>
      </c>
      <c r="Y100" s="124">
        <v>13</v>
      </c>
      <c r="Z100" s="124">
        <v>24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340</v>
      </c>
      <c r="Y101" s="124">
        <v>318</v>
      </c>
      <c r="Z101" s="124">
        <v>343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587</v>
      </c>
      <c r="Y104" s="124">
        <v>534</v>
      </c>
      <c r="Z104" s="124">
        <v>621</v>
      </c>
      <c r="AB104" s="121" t="str">
        <f>TEXT(Z104,"###,###")</f>
        <v>621</v>
      </c>
      <c r="AD104" s="142">
        <f>Z104/($Z$4)*100</f>
        <v>64.6875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312</v>
      </c>
      <c r="Y105" s="124">
        <v>317</v>
      </c>
      <c r="Z105" s="124">
        <v>270</v>
      </c>
      <c r="AB105" s="121" t="str">
        <f>TEXT(Z105,"###,###")</f>
        <v>270</v>
      </c>
      <c r="AD105" s="142">
        <f>Z105/($Z$4)*100</f>
        <v>28.125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899</v>
      </c>
      <c r="Y106" s="131">
        <v>851</v>
      </c>
      <c r="Z106" s="131">
        <v>891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15</v>
      </c>
      <c r="Y108" s="124">
        <v>41</v>
      </c>
      <c r="Z108" s="124">
        <v>42</v>
      </c>
      <c r="AB108" s="121" t="str">
        <f>TEXT(Z108,"###,###")</f>
        <v>42</v>
      </c>
      <c r="AD108" s="142">
        <f>Z108/($Z$4)*100</f>
        <v>4.375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72</v>
      </c>
      <c r="Y109" s="124">
        <v>51</v>
      </c>
      <c r="Z109" s="124">
        <v>85</v>
      </c>
      <c r="AB109" s="121" t="str">
        <f>TEXT(Z109,"###,###")</f>
        <v>85</v>
      </c>
      <c r="AD109" s="142">
        <f>Z109/($Z$4)*100</f>
        <v>8.8541666666666679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228</v>
      </c>
      <c r="Y110" s="124">
        <v>274</v>
      </c>
      <c r="Z110" s="124">
        <v>297</v>
      </c>
      <c r="AB110" s="121" t="str">
        <f>TEXT(Z110,"###,###")</f>
        <v>297</v>
      </c>
      <c r="AD110" s="142">
        <f>Z110/($Z$4)*100</f>
        <v>30.9375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580</v>
      </c>
      <c r="Y111" s="124">
        <v>485</v>
      </c>
      <c r="Z111" s="124">
        <v>477</v>
      </c>
      <c r="AB111" s="121" t="str">
        <f>TEXT(Z111,"###,###")</f>
        <v>477</v>
      </c>
      <c r="AD111" s="142">
        <f>Z111/($Z$4)*100</f>
        <v>49.6875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912</v>
      </c>
      <c r="Y112" s="124">
        <v>905</v>
      </c>
      <c r="Z112" s="124">
        <v>954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40.49</v>
      </c>
      <c r="U118" s="143">
        <v>40.21</v>
      </c>
      <c r="V118" s="143">
        <v>37.99</v>
      </c>
      <c r="W118" s="143">
        <v>36.92</v>
      </c>
      <c r="X118" s="143">
        <v>42.05</v>
      </c>
      <c r="Y118" s="143">
        <v>39.630000000000003</v>
      </c>
      <c r="Z118" s="143">
        <v>38.58</v>
      </c>
      <c r="AB118" s="121" t="str">
        <f>TEXT(Z118,"##.0")</f>
        <v>38.6</v>
      </c>
    </row>
    <row r="120" spans="19:32" x14ac:dyDescent="0.25">
      <c r="S120" s="114" t="s">
        <v>106</v>
      </c>
      <c r="T120" s="124">
        <v>538</v>
      </c>
      <c r="U120" s="124">
        <v>606</v>
      </c>
      <c r="V120" s="124">
        <v>682</v>
      </c>
      <c r="W120" s="124">
        <v>746</v>
      </c>
      <c r="X120" s="124">
        <v>692</v>
      </c>
      <c r="Y120" s="124">
        <v>651</v>
      </c>
      <c r="Z120" s="124">
        <v>733</v>
      </c>
      <c r="AB120" s="121" t="str">
        <f>TEXT(Z120,"###,###")</f>
        <v>733</v>
      </c>
    </row>
    <row r="121" spans="19:32" x14ac:dyDescent="0.25">
      <c r="S121" s="114" t="s">
        <v>107</v>
      </c>
      <c r="T121" s="124">
        <v>0</v>
      </c>
      <c r="U121" s="124">
        <v>1</v>
      </c>
      <c r="V121" s="124">
        <v>0</v>
      </c>
      <c r="W121" s="124">
        <v>0</v>
      </c>
      <c r="X121" s="124">
        <v>0</v>
      </c>
      <c r="Y121" s="124">
        <v>0</v>
      </c>
      <c r="Z121" s="124">
        <v>0</v>
      </c>
      <c r="AB121" s="121" t="str">
        <f>TEXT(Z121,"###,###")</f>
        <v/>
      </c>
    </row>
    <row r="122" spans="19:32" x14ac:dyDescent="0.25">
      <c r="S122" s="114" t="s">
        <v>108</v>
      </c>
      <c r="T122" s="124">
        <v>8</v>
      </c>
      <c r="U122" s="124">
        <v>7</v>
      </c>
      <c r="V122" s="124">
        <v>14</v>
      </c>
      <c r="W122" s="124">
        <v>10</v>
      </c>
      <c r="X122" s="124">
        <v>5</v>
      </c>
      <c r="Y122" s="124">
        <v>15</v>
      </c>
      <c r="Z122" s="124">
        <v>16</v>
      </c>
      <c r="AB122" s="121" t="str">
        <f>TEXT(Z122,"###,###")</f>
        <v>16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546</v>
      </c>
      <c r="U124" s="124">
        <v>613</v>
      </c>
      <c r="V124" s="124">
        <v>696</v>
      </c>
      <c r="W124" s="124">
        <v>756</v>
      </c>
      <c r="X124" s="124">
        <v>697</v>
      </c>
      <c r="Y124" s="124">
        <v>666</v>
      </c>
      <c r="Z124" s="124">
        <v>749</v>
      </c>
      <c r="AB124" s="121" t="str">
        <f>TEXT(Z124,"###,###")</f>
        <v>749</v>
      </c>
      <c r="AD124" s="138">
        <f>Z124/$Z$7*100</f>
        <v>99.468791500664011</v>
      </c>
    </row>
    <row r="125" spans="19:32" x14ac:dyDescent="0.25">
      <c r="S125" s="114" t="s">
        <v>110</v>
      </c>
      <c r="T125" s="124">
        <v>8</v>
      </c>
      <c r="U125" s="124">
        <v>8</v>
      </c>
      <c r="V125" s="124">
        <v>14</v>
      </c>
      <c r="W125" s="124">
        <v>10</v>
      </c>
      <c r="X125" s="124">
        <v>5</v>
      </c>
      <c r="Y125" s="124">
        <v>15</v>
      </c>
      <c r="Z125" s="124">
        <v>16</v>
      </c>
      <c r="AB125" s="121" t="str">
        <f>TEXT(Z125,"###,###")</f>
        <v>16</v>
      </c>
      <c r="AD125" s="138">
        <f>Z125/$Z$7*100</f>
        <v>2.1248339973439574</v>
      </c>
    </row>
    <row r="127" spans="19:32" x14ac:dyDescent="0.25">
      <c r="S127" s="114" t="s">
        <v>111</v>
      </c>
      <c r="T127" s="124">
        <v>300</v>
      </c>
      <c r="U127" s="124">
        <v>319</v>
      </c>
      <c r="V127" s="124">
        <v>334</v>
      </c>
      <c r="W127" s="124">
        <v>381</v>
      </c>
      <c r="X127" s="124">
        <v>361</v>
      </c>
      <c r="Y127" s="124">
        <v>349</v>
      </c>
      <c r="Z127" s="124">
        <v>405</v>
      </c>
      <c r="AB127" s="121" t="str">
        <f>TEXT(Z127,"###,###")</f>
        <v>405</v>
      </c>
      <c r="AD127" s="138">
        <f>Z127/$Z$7*100</f>
        <v>53.784860557768923</v>
      </c>
    </row>
    <row r="128" spans="19:32" x14ac:dyDescent="0.25">
      <c r="S128" s="114" t="s">
        <v>112</v>
      </c>
      <c r="T128" s="124">
        <v>251</v>
      </c>
      <c r="U128" s="124">
        <v>297</v>
      </c>
      <c r="V128" s="124">
        <v>363</v>
      </c>
      <c r="W128" s="124">
        <v>380</v>
      </c>
      <c r="X128" s="124">
        <v>338</v>
      </c>
      <c r="Y128" s="124">
        <v>318</v>
      </c>
      <c r="Z128" s="124">
        <v>342</v>
      </c>
      <c r="AB128" s="121" t="str">
        <f>TEXT(Z128,"###,###")</f>
        <v>342</v>
      </c>
      <c r="AD128" s="138">
        <f>Z128/$Z$7*100</f>
        <v>45.418326693227087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5" id="{F60AEDC7-5F8D-48D4-B7DB-3F99CCD7551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18" id="{945496E1-1B33-4D88-BB71-C9F475F5DE9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21" id="{6C89C5C9-0D2E-4620-8A0B-72A0E14B0BF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24" id="{D565CF91-831A-42E2-8156-AEE5131684E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6A7A-6F83-4218-A101-E483E53B4CA6}">
  <sheetPr codeName="Sheet72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4" customWidth="1"/>
    <col min="2" max="2" width="12.42578125" style="104" customWidth="1"/>
    <col min="3" max="3" width="11.7109375" style="104" customWidth="1"/>
    <col min="4" max="4" width="7.42578125" style="104" bestFit="1" customWidth="1"/>
    <col min="5" max="5" width="5" style="104" customWidth="1"/>
    <col min="6" max="6" width="6.28515625" style="104" customWidth="1"/>
    <col min="7" max="8" width="4.28515625" style="104" customWidth="1"/>
    <col min="9" max="9" width="2.85546875" style="104" customWidth="1"/>
    <col min="10" max="10" width="5.28515625" style="104" bestFit="1" customWidth="1"/>
    <col min="11" max="11" width="3.7109375" style="104" customWidth="1"/>
    <col min="12" max="12" width="6" style="104" customWidth="1"/>
    <col min="13" max="13" width="3.85546875" style="104" customWidth="1"/>
    <col min="14" max="14" width="6" style="104" customWidth="1"/>
    <col min="15" max="15" width="5.42578125" style="104" bestFit="1" customWidth="1"/>
    <col min="16" max="16" width="3.85546875" style="104" customWidth="1"/>
    <col min="17" max="18" width="6.140625" style="104" customWidth="1"/>
    <col min="19" max="19" width="43.140625" style="114" bestFit="1" customWidth="1"/>
    <col min="20" max="20" width="13.85546875" style="114" bestFit="1" customWidth="1"/>
    <col min="21" max="21" width="14" style="114" customWidth="1"/>
    <col min="22" max="26" width="13.85546875" style="114" bestFit="1" customWidth="1"/>
    <col min="27" max="27" width="4" style="114" customWidth="1"/>
    <col min="28" max="28" width="11.5703125" style="114" bestFit="1" customWidth="1"/>
    <col min="29" max="29" width="4.140625" style="114" customWidth="1"/>
    <col min="30" max="30" width="11.5703125" style="114" bestFit="1" customWidth="1"/>
    <col min="31" max="31" width="4.42578125" style="114" customWidth="1"/>
    <col min="32" max="32" width="10.28515625" style="114" bestFit="1" customWidth="1"/>
    <col min="33" max="33" width="4.85546875" style="104" customWidth="1"/>
    <col min="34" max="16384" width="9.140625" style="104"/>
  </cols>
  <sheetData>
    <row r="1" spans="1:32" ht="60" customHeight="1" x14ac:dyDescent="0.3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S1" s="112" t="str">
        <f>U3</f>
        <v>Katherine</v>
      </c>
      <c r="T1" s="112"/>
      <c r="U1" s="112"/>
      <c r="V1" s="112"/>
      <c r="W1" s="112"/>
      <c r="X1" s="112"/>
      <c r="Y1" s="113" t="str">
        <f>Y3</f>
        <v>13.8</v>
      </c>
      <c r="Z1" s="113"/>
      <c r="AB1" s="115"/>
      <c r="AC1" s="115"/>
      <c r="AD1" s="115"/>
      <c r="AE1" s="115"/>
      <c r="AF1" s="115"/>
    </row>
    <row r="2" spans="1:32" ht="19.5" customHeight="1" x14ac:dyDescent="0.3">
      <c r="A2" s="29" t="str">
        <f>'State data for spotlight'!$C$3&amp;" Jobs in Australia Spotlights by LGA"</f>
        <v>Northern Territory Jobs in Australia Spotlights by LGA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S2" s="112"/>
      <c r="T2" s="116" t="s">
        <v>102</v>
      </c>
      <c r="U2" s="116" t="s">
        <v>61</v>
      </c>
      <c r="V2" s="116" t="s">
        <v>62</v>
      </c>
      <c r="W2" s="116" t="s">
        <v>63</v>
      </c>
      <c r="X2" s="116" t="s">
        <v>60</v>
      </c>
      <c r="Y2" s="116" t="s">
        <v>95</v>
      </c>
      <c r="Z2" s="116" t="s">
        <v>136</v>
      </c>
      <c r="AB2" s="150" t="str">
        <f>$Z$2</f>
        <v>2017-18</v>
      </c>
      <c r="AC2" s="150"/>
      <c r="AD2" s="150"/>
      <c r="AE2" s="150"/>
      <c r="AF2" s="150"/>
    </row>
    <row r="3" spans="1:32" ht="15" customHeight="1" x14ac:dyDescent="0.25">
      <c r="A3" s="31" t="s">
        <v>163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S3" s="111"/>
      <c r="U3" s="114" t="s">
        <v>122</v>
      </c>
      <c r="Y3" s="117" t="s">
        <v>152</v>
      </c>
      <c r="Z3" s="117"/>
      <c r="AB3" s="118" t="s">
        <v>25</v>
      </c>
      <c r="AD3" s="118" t="s">
        <v>26</v>
      </c>
      <c r="AF3" s="118" t="s">
        <v>133</v>
      </c>
    </row>
    <row r="4" spans="1:32" ht="15" customHeight="1" x14ac:dyDescent="0.25">
      <c r="A4" s="34" t="str">
        <f>"Table "&amp;$Y$3&amp;" "&amp;$U$3&amp;", "&amp;'State data for spotlight'!$C$3&amp;", "&amp;$Z$2</f>
        <v>Table 13.8 Katherine, Northern Territory, 2017-18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S4" s="119" t="s">
        <v>28</v>
      </c>
      <c r="T4" s="120">
        <v>7587</v>
      </c>
      <c r="U4" s="120">
        <v>7979</v>
      </c>
      <c r="V4" s="120">
        <v>7981</v>
      </c>
      <c r="W4" s="120">
        <v>7976</v>
      </c>
      <c r="X4" s="120">
        <v>8566</v>
      </c>
      <c r="Y4" s="120">
        <v>10165</v>
      </c>
      <c r="Z4" s="120">
        <v>10143</v>
      </c>
      <c r="AB4" s="121" t="str">
        <f>TEXT(Z4,"###,###")</f>
        <v>10,143</v>
      </c>
      <c r="AD4" s="122">
        <f>Z4/Y4-1</f>
        <v>-2.1642892277422554E-3</v>
      </c>
      <c r="AF4" s="122">
        <f t="shared" ref="AF4:AF9" si="0">Z4/T4-1</f>
        <v>0.33689205219454332</v>
      </c>
    </row>
    <row r="5" spans="1:32" ht="17.25" customHeight="1" x14ac:dyDescent="0.25">
      <c r="A5" s="39"/>
      <c r="B5" s="30"/>
      <c r="C5" s="30"/>
      <c r="D5" s="35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S5" s="123" t="s">
        <v>85</v>
      </c>
      <c r="T5" s="120">
        <v>3862</v>
      </c>
      <c r="U5" s="120">
        <v>4123</v>
      </c>
      <c r="V5" s="120">
        <v>4027</v>
      </c>
      <c r="W5" s="120">
        <v>3978</v>
      </c>
      <c r="X5" s="120">
        <v>4473</v>
      </c>
      <c r="Y5" s="120">
        <v>5318</v>
      </c>
      <c r="Z5" s="120">
        <v>5359</v>
      </c>
      <c r="AB5" s="121" t="str">
        <f>TEXT(Z5,"###,###")</f>
        <v>5,359</v>
      </c>
      <c r="AD5" s="122">
        <f t="shared" ref="AD5:AD9" si="1">Z5/Y5-1</f>
        <v>7.7096652877022276E-3</v>
      </c>
      <c r="AF5" s="122">
        <f t="shared" si="0"/>
        <v>0.38762299326773686</v>
      </c>
    </row>
    <row r="6" spans="1:32" ht="16.5" customHeight="1" x14ac:dyDescent="0.25">
      <c r="A6" s="41"/>
      <c r="B6" s="30"/>
      <c r="C6" s="30"/>
      <c r="D6" s="35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S6" s="123" t="s">
        <v>86</v>
      </c>
      <c r="T6" s="120">
        <v>3728</v>
      </c>
      <c r="U6" s="120">
        <v>3858</v>
      </c>
      <c r="V6" s="120">
        <v>3962</v>
      </c>
      <c r="W6" s="120">
        <v>4007</v>
      </c>
      <c r="X6" s="120">
        <v>4095</v>
      </c>
      <c r="Y6" s="120">
        <v>4847</v>
      </c>
      <c r="Z6" s="120">
        <v>4787</v>
      </c>
      <c r="AB6" s="121" t="str">
        <f>TEXT(Z6,"###,###")</f>
        <v>4,787</v>
      </c>
      <c r="AD6" s="122">
        <f t="shared" si="1"/>
        <v>-1.2378791004745149E-2</v>
      </c>
      <c r="AF6" s="122">
        <f t="shared" si="0"/>
        <v>0.28406652360515028</v>
      </c>
    </row>
    <row r="7" spans="1:32" ht="16.5" customHeight="1" thickBot="1" x14ac:dyDescent="0.3">
      <c r="A7" s="42" t="str">
        <f>"QUICK STATS for "&amp;Z2&amp;" *"</f>
        <v>QUICK STATS for 2017-18 *</v>
      </c>
      <c r="B7" s="30"/>
      <c r="C7" s="30"/>
      <c r="D7" s="41"/>
      <c r="E7" s="3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S7" s="119" t="s">
        <v>6</v>
      </c>
      <c r="T7" s="120">
        <v>5027</v>
      </c>
      <c r="U7" s="120">
        <v>5146</v>
      </c>
      <c r="V7" s="120">
        <v>5159</v>
      </c>
      <c r="W7" s="120">
        <v>5135</v>
      </c>
      <c r="X7" s="120">
        <v>5664</v>
      </c>
      <c r="Y7" s="120">
        <v>6691</v>
      </c>
      <c r="Z7" s="120">
        <v>6608</v>
      </c>
      <c r="AB7" s="121" t="str">
        <f>TEXT(Z7,"###,###")</f>
        <v>6,608</v>
      </c>
      <c r="AD7" s="122">
        <f t="shared" si="1"/>
        <v>-1.2404722761918952E-2</v>
      </c>
      <c r="AF7" s="122">
        <f t="shared" si="0"/>
        <v>0.31450169086930568</v>
      </c>
    </row>
    <row r="8" spans="1:32" ht="17.25" customHeight="1" x14ac:dyDescent="0.25">
      <c r="A8" s="43" t="s">
        <v>13</v>
      </c>
      <c r="B8" s="44"/>
      <c r="C8" s="45"/>
      <c r="D8" s="46" t="str">
        <f>AB4</f>
        <v>10,143</v>
      </c>
      <c r="E8" s="47"/>
      <c r="F8" s="35"/>
      <c r="G8" s="43" t="s">
        <v>87</v>
      </c>
      <c r="H8" s="45"/>
      <c r="I8" s="44"/>
      <c r="J8" s="48"/>
      <c r="K8" s="44"/>
      <c r="L8" s="44"/>
      <c r="M8" s="49"/>
      <c r="N8" s="45"/>
      <c r="O8" s="50" t="str">
        <f>AB7</f>
        <v>6,608</v>
      </c>
      <c r="P8" s="47"/>
      <c r="S8" s="119" t="s">
        <v>88</v>
      </c>
      <c r="T8" s="120">
        <v>39000.35</v>
      </c>
      <c r="U8" s="120">
        <v>40989.65</v>
      </c>
      <c r="V8" s="120">
        <v>41532</v>
      </c>
      <c r="W8" s="120">
        <v>41366</v>
      </c>
      <c r="X8" s="120">
        <v>43470.05</v>
      </c>
      <c r="Y8" s="120">
        <v>38944.39</v>
      </c>
      <c r="Z8" s="120">
        <v>44906</v>
      </c>
      <c r="AB8" s="121" t="str">
        <f>TEXT(Z8,"$###,###")</f>
        <v>$44,906</v>
      </c>
      <c r="AD8" s="122">
        <f t="shared" si="1"/>
        <v>0.15308007135302426</v>
      </c>
      <c r="AF8" s="122">
        <f t="shared" si="0"/>
        <v>0.15142556412955277</v>
      </c>
    </row>
    <row r="9" spans="1:32" x14ac:dyDescent="0.25">
      <c r="A9" s="51" t="s">
        <v>15</v>
      </c>
      <c r="B9" s="52"/>
      <c r="C9" s="53"/>
      <c r="D9" s="54">
        <f>AD104</f>
        <v>64.024450359854086</v>
      </c>
      <c r="E9" s="55" t="s">
        <v>89</v>
      </c>
      <c r="F9" s="35"/>
      <c r="G9" s="56" t="s">
        <v>85</v>
      </c>
      <c r="H9" s="53"/>
      <c r="I9" s="52"/>
      <c r="J9" s="53"/>
      <c r="K9" s="52"/>
      <c r="L9" s="52"/>
      <c r="M9" s="57"/>
      <c r="N9" s="53"/>
      <c r="O9" s="54">
        <f>AD127</f>
        <v>54.222154963680389</v>
      </c>
      <c r="P9" s="55" t="s">
        <v>89</v>
      </c>
      <c r="S9" s="119" t="s">
        <v>7</v>
      </c>
      <c r="T9" s="120">
        <v>246415356</v>
      </c>
      <c r="U9" s="120">
        <v>259180198</v>
      </c>
      <c r="V9" s="120">
        <v>271047924</v>
      </c>
      <c r="W9" s="120">
        <v>269240673</v>
      </c>
      <c r="X9" s="120">
        <v>314274136</v>
      </c>
      <c r="Y9" s="120">
        <v>340096657</v>
      </c>
      <c r="Z9" s="120">
        <v>371501032</v>
      </c>
      <c r="AB9" s="121" t="str">
        <f>TEXT(Z9/1000000,"$#,###.0")&amp;" mil"</f>
        <v>$371.5 mil</v>
      </c>
      <c r="AD9" s="122">
        <f t="shared" si="1"/>
        <v>9.2339558045111847E-2</v>
      </c>
      <c r="AF9" s="122">
        <f t="shared" si="0"/>
        <v>0.50762127016142622</v>
      </c>
    </row>
    <row r="10" spans="1:32" x14ac:dyDescent="0.25">
      <c r="A10" s="51" t="s">
        <v>18</v>
      </c>
      <c r="B10" s="52"/>
      <c r="C10" s="53"/>
      <c r="D10" s="54">
        <f>AD105</f>
        <v>27.457359755496402</v>
      </c>
      <c r="E10" s="55" t="s">
        <v>89</v>
      </c>
      <c r="F10" s="35"/>
      <c r="G10" s="56" t="s">
        <v>86</v>
      </c>
      <c r="H10" s="53"/>
      <c r="I10" s="52"/>
      <c r="J10" s="53"/>
      <c r="K10" s="52"/>
      <c r="L10" s="52"/>
      <c r="M10" s="57"/>
      <c r="N10" s="53"/>
      <c r="O10" s="54">
        <f>AD128</f>
        <v>45.762711864406782</v>
      </c>
      <c r="P10" s="55" t="s">
        <v>89</v>
      </c>
      <c r="S10" s="119"/>
    </row>
    <row r="11" spans="1:32" x14ac:dyDescent="0.25">
      <c r="A11" s="58" t="s">
        <v>19</v>
      </c>
      <c r="B11" s="52"/>
      <c r="C11" s="53"/>
      <c r="D11" s="59"/>
      <c r="E11" s="55"/>
      <c r="F11" s="35"/>
      <c r="G11" s="60" t="s">
        <v>90</v>
      </c>
      <c r="H11" s="61"/>
      <c r="I11" s="62"/>
      <c r="J11" s="62"/>
      <c r="K11" s="62"/>
      <c r="L11" s="62"/>
      <c r="M11" s="63"/>
      <c r="N11" s="53"/>
      <c r="O11" s="54">
        <f>AD124</f>
        <v>96.655569007263921</v>
      </c>
      <c r="P11" s="55" t="s">
        <v>89</v>
      </c>
      <c r="S11" s="119" t="s">
        <v>30</v>
      </c>
      <c r="T11" s="124">
        <v>7182</v>
      </c>
      <c r="U11" s="124">
        <v>7560</v>
      </c>
      <c r="V11" s="124">
        <v>7569</v>
      </c>
      <c r="W11" s="124">
        <v>7562</v>
      </c>
      <c r="X11" s="124">
        <v>8078</v>
      </c>
      <c r="Y11" s="124">
        <v>9648</v>
      </c>
      <c r="Z11" s="124">
        <v>9588</v>
      </c>
    </row>
    <row r="12" spans="1:32" ht="28.5" customHeight="1" x14ac:dyDescent="0.25">
      <c r="A12" s="51" t="s">
        <v>20</v>
      </c>
      <c r="B12" s="53"/>
      <c r="C12" s="53"/>
      <c r="D12" s="54">
        <f>AD108</f>
        <v>10.825199645075422</v>
      </c>
      <c r="E12" s="55" t="s">
        <v>89</v>
      </c>
      <c r="F12" s="35"/>
      <c r="G12" s="151" t="s">
        <v>91</v>
      </c>
      <c r="H12" s="152"/>
      <c r="I12" s="152"/>
      <c r="J12" s="152"/>
      <c r="K12" s="152"/>
      <c r="L12" s="152"/>
      <c r="M12" s="65"/>
      <c r="N12" s="53"/>
      <c r="O12" s="54">
        <f>AD125</f>
        <v>8.3989104116222766</v>
      </c>
      <c r="P12" s="55" t="s">
        <v>89</v>
      </c>
      <c r="S12" s="119" t="s">
        <v>31</v>
      </c>
      <c r="T12" s="124">
        <v>410</v>
      </c>
      <c r="U12" s="124">
        <v>423</v>
      </c>
      <c r="V12" s="124">
        <v>412</v>
      </c>
      <c r="W12" s="124">
        <v>418</v>
      </c>
      <c r="X12" s="124">
        <v>485</v>
      </c>
      <c r="Y12" s="124">
        <v>517</v>
      </c>
      <c r="Z12" s="124">
        <v>553</v>
      </c>
    </row>
    <row r="13" spans="1:32" ht="15" customHeight="1" x14ac:dyDescent="0.25">
      <c r="A13" s="51" t="s">
        <v>21</v>
      </c>
      <c r="B13" s="53"/>
      <c r="C13" s="53"/>
      <c r="D13" s="54">
        <f>AD109</f>
        <v>17.312432219264519</v>
      </c>
      <c r="E13" s="55" t="s">
        <v>89</v>
      </c>
      <c r="F13" s="35"/>
      <c r="G13" s="60" t="s">
        <v>101</v>
      </c>
      <c r="H13" s="52"/>
      <c r="I13" s="63"/>
      <c r="J13" s="63"/>
      <c r="K13" s="66"/>
      <c r="L13" s="53"/>
      <c r="M13" s="63"/>
      <c r="N13" s="53"/>
      <c r="O13" s="59" t="str">
        <f>AB118</f>
        <v>38.8</v>
      </c>
      <c r="P13" s="55" t="s">
        <v>103</v>
      </c>
      <c r="S13" s="119"/>
      <c r="T13" s="119"/>
      <c r="AB13" s="125"/>
    </row>
    <row r="14" spans="1:32" ht="15" customHeight="1" x14ac:dyDescent="0.25">
      <c r="A14" s="51" t="s">
        <v>22</v>
      </c>
      <c r="B14" s="53"/>
      <c r="C14" s="53"/>
      <c r="D14" s="54">
        <f>AD110</f>
        <v>30.079858030168587</v>
      </c>
      <c r="E14" s="55" t="s">
        <v>89</v>
      </c>
      <c r="F14" s="35"/>
      <c r="G14" s="67"/>
      <c r="H14" s="53"/>
      <c r="I14" s="53"/>
      <c r="J14" s="53"/>
      <c r="K14" s="68"/>
      <c r="L14" s="53"/>
      <c r="M14" s="53"/>
      <c r="N14" s="53"/>
      <c r="O14" s="54"/>
      <c r="P14" s="55"/>
      <c r="S14" s="110" t="s">
        <v>32</v>
      </c>
      <c r="T14" s="110"/>
      <c r="U14" s="118"/>
      <c r="V14" s="118"/>
      <c r="W14" s="118"/>
      <c r="X14" s="118"/>
      <c r="Y14" s="118"/>
      <c r="Z14" s="118"/>
      <c r="AB14" s="110" t="s">
        <v>33</v>
      </c>
    </row>
    <row r="15" spans="1:32" ht="15" customHeight="1" thickBot="1" x14ac:dyDescent="0.3">
      <c r="A15" s="71" t="s">
        <v>23</v>
      </c>
      <c r="B15" s="72"/>
      <c r="C15" s="72"/>
      <c r="D15" s="73">
        <f>AD111</f>
        <v>33.16573006014</v>
      </c>
      <c r="E15" s="74" t="s">
        <v>89</v>
      </c>
      <c r="F15" s="35"/>
      <c r="G15" s="75"/>
      <c r="H15" s="72"/>
      <c r="I15" s="72"/>
      <c r="J15" s="72"/>
      <c r="K15" s="76"/>
      <c r="L15" s="72"/>
      <c r="M15" s="72"/>
      <c r="N15" s="72"/>
      <c r="O15" s="73"/>
      <c r="P15" s="77"/>
      <c r="S15" s="126" t="s">
        <v>64</v>
      </c>
      <c r="T15" s="126"/>
      <c r="U15" s="127"/>
      <c r="V15" s="127"/>
      <c r="W15" s="127"/>
      <c r="X15" s="127"/>
      <c r="Y15" s="124">
        <v>795</v>
      </c>
      <c r="Z15" s="124">
        <v>717</v>
      </c>
      <c r="AB15" s="128">
        <f t="shared" ref="AB15:AB34" si="2">IF(Z15="np",0,Z15/$Z$34)</f>
        <v>7.0689145223306715E-2</v>
      </c>
    </row>
    <row r="16" spans="1:32" x14ac:dyDescent="0.25">
      <c r="A16" s="30"/>
      <c r="B16" s="30"/>
      <c r="C16" s="30"/>
      <c r="D16" s="30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S16" s="126" t="s">
        <v>65</v>
      </c>
      <c r="T16" s="126"/>
      <c r="U16" s="127"/>
      <c r="V16" s="127"/>
      <c r="W16" s="127"/>
      <c r="X16" s="127"/>
      <c r="Y16" s="124">
        <v>95</v>
      </c>
      <c r="Z16" s="124">
        <v>121</v>
      </c>
      <c r="AB16" s="128">
        <f t="shared" si="2"/>
        <v>1.1929409444937394E-2</v>
      </c>
    </row>
    <row r="17" spans="1:28" x14ac:dyDescent="0.25">
      <c r="A17" s="81" t="s">
        <v>8</v>
      </c>
      <c r="B17" s="81"/>
      <c r="C17" s="81"/>
      <c r="D17" s="81"/>
      <c r="E17" s="81"/>
      <c r="F17" s="81"/>
      <c r="G17" s="81" t="s">
        <v>9</v>
      </c>
      <c r="H17" s="81"/>
      <c r="I17" s="81"/>
      <c r="J17" s="81"/>
      <c r="K17" s="81"/>
      <c r="L17" s="81"/>
      <c r="M17" s="81"/>
      <c r="N17" s="81"/>
      <c r="O17" s="81"/>
      <c r="P17" s="81"/>
      <c r="S17" s="126" t="s">
        <v>66</v>
      </c>
      <c r="T17" s="126"/>
      <c r="U17" s="127"/>
      <c r="V17" s="127"/>
      <c r="W17" s="127"/>
      <c r="X17" s="127"/>
      <c r="Y17" s="124">
        <v>189</v>
      </c>
      <c r="Z17" s="124">
        <v>221</v>
      </c>
      <c r="AB17" s="128">
        <f t="shared" si="2"/>
        <v>2.1788425515133589E-2</v>
      </c>
    </row>
    <row r="18" spans="1:28" x14ac:dyDescent="0.25">
      <c r="A18" s="81" t="str">
        <f>$S$1&amp;" ("&amp;$T$2&amp;" to "&amp;$Z$2&amp;")"</f>
        <v>Katherine (2011-12 to 2017-18)</v>
      </c>
      <c r="B18" s="81"/>
      <c r="C18" s="81"/>
      <c r="D18" s="81"/>
      <c r="E18" s="81"/>
      <c r="F18" s="81"/>
      <c r="G18" s="81" t="str">
        <f>$S$1&amp;" ("&amp;$T$2&amp;" to "&amp;$Z$2&amp;")"</f>
        <v>Katherine (2011-12 to 2017-18)</v>
      </c>
      <c r="H18" s="81"/>
      <c r="I18" s="81"/>
      <c r="J18" s="81"/>
      <c r="K18" s="81"/>
      <c r="L18" s="81"/>
      <c r="M18" s="81"/>
      <c r="N18" s="81"/>
      <c r="O18" s="81"/>
      <c r="P18" s="81"/>
      <c r="S18" s="126" t="s">
        <v>67</v>
      </c>
      <c r="T18" s="126"/>
      <c r="U18" s="127"/>
      <c r="V18" s="127"/>
      <c r="W18" s="127"/>
      <c r="X18" s="127"/>
      <c r="Y18" s="124">
        <v>131</v>
      </c>
      <c r="Z18" s="124">
        <v>151</v>
      </c>
      <c r="AB18" s="128">
        <f t="shared" si="2"/>
        <v>1.4887114265996254E-2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6" t="s">
        <v>68</v>
      </c>
      <c r="T19" s="126"/>
      <c r="U19" s="127"/>
      <c r="V19" s="127"/>
      <c r="W19" s="127"/>
      <c r="X19" s="127"/>
      <c r="Y19" s="124">
        <v>699</v>
      </c>
      <c r="Z19" s="124">
        <v>865</v>
      </c>
      <c r="AB19" s="128">
        <f t="shared" si="2"/>
        <v>8.5280489007197077E-2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6" t="s">
        <v>69</v>
      </c>
      <c r="T20" s="126"/>
      <c r="U20" s="127"/>
      <c r="V20" s="127"/>
      <c r="W20" s="127"/>
      <c r="X20" s="127"/>
      <c r="Y20" s="124">
        <v>216</v>
      </c>
      <c r="Z20" s="124">
        <v>216</v>
      </c>
      <c r="AB20" s="128">
        <f t="shared" si="2"/>
        <v>2.1295474711623779E-2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6" t="s">
        <v>70</v>
      </c>
      <c r="T21" s="126"/>
      <c r="U21" s="127"/>
      <c r="V21" s="127"/>
      <c r="W21" s="127"/>
      <c r="X21" s="127"/>
      <c r="Y21" s="124">
        <v>813</v>
      </c>
      <c r="Z21" s="124">
        <v>625</v>
      </c>
      <c r="AB21" s="128">
        <f t="shared" si="2"/>
        <v>6.1618850438726218E-2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6" t="s">
        <v>71</v>
      </c>
      <c r="T22" s="126"/>
      <c r="U22" s="127"/>
      <c r="V22" s="127"/>
      <c r="W22" s="127"/>
      <c r="X22" s="127"/>
      <c r="Y22" s="124">
        <v>827</v>
      </c>
      <c r="Z22" s="124">
        <v>859</v>
      </c>
      <c r="AB22" s="128">
        <f t="shared" si="2"/>
        <v>8.468894804298531E-2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6" t="s">
        <v>72</v>
      </c>
      <c r="T23" s="126"/>
      <c r="U23" s="127"/>
      <c r="V23" s="127"/>
      <c r="W23" s="127"/>
      <c r="X23" s="127"/>
      <c r="Y23" s="124">
        <v>235</v>
      </c>
      <c r="Z23" s="124">
        <v>226</v>
      </c>
      <c r="AB23" s="128">
        <f t="shared" si="2"/>
        <v>2.2281376318643398E-2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6" t="s">
        <v>73</v>
      </c>
      <c r="T24" s="126"/>
      <c r="U24" s="127"/>
      <c r="V24" s="127"/>
      <c r="W24" s="127"/>
      <c r="X24" s="127"/>
      <c r="Y24" s="124">
        <v>20</v>
      </c>
      <c r="Z24" s="124">
        <v>52</v>
      </c>
      <c r="AB24" s="128">
        <f t="shared" si="2"/>
        <v>5.1266883565020214E-3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6" t="s">
        <v>74</v>
      </c>
      <c r="T25" s="126"/>
      <c r="U25" s="127"/>
      <c r="V25" s="127"/>
      <c r="W25" s="127"/>
      <c r="X25" s="127"/>
      <c r="Y25" s="124">
        <v>94</v>
      </c>
      <c r="Z25" s="124">
        <v>117</v>
      </c>
      <c r="AB25" s="128">
        <f t="shared" si="2"/>
        <v>1.1535048802129548E-2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6" t="s">
        <v>75</v>
      </c>
      <c r="T26" s="126"/>
      <c r="U26" s="127"/>
      <c r="V26" s="127"/>
      <c r="W26" s="127"/>
      <c r="X26" s="127"/>
      <c r="Y26" s="124">
        <v>110</v>
      </c>
      <c r="Z26" s="124">
        <v>124</v>
      </c>
      <c r="AB26" s="128">
        <f t="shared" si="2"/>
        <v>1.2225179927043282E-2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6" t="s">
        <v>76</v>
      </c>
      <c r="T27" s="126"/>
      <c r="U27" s="127"/>
      <c r="V27" s="127"/>
      <c r="W27" s="127"/>
      <c r="X27" s="127"/>
      <c r="Y27" s="124">
        <v>373</v>
      </c>
      <c r="Z27" s="124">
        <v>318</v>
      </c>
      <c r="AB27" s="128">
        <f t="shared" si="2"/>
        <v>3.1351671103223899E-2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6" t="s">
        <v>77</v>
      </c>
      <c r="T28" s="126"/>
      <c r="U28" s="127"/>
      <c r="V28" s="127"/>
      <c r="W28" s="127"/>
      <c r="X28" s="127"/>
      <c r="Y28" s="124">
        <v>707</v>
      </c>
      <c r="Z28" s="124">
        <v>995</v>
      </c>
      <c r="AB28" s="128">
        <f t="shared" si="2"/>
        <v>9.8097209898452137E-2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6" t="s">
        <v>78</v>
      </c>
      <c r="T29" s="126"/>
      <c r="U29" s="127"/>
      <c r="V29" s="127"/>
      <c r="W29" s="127"/>
      <c r="X29" s="127"/>
      <c r="Y29" s="124">
        <v>1510</v>
      </c>
      <c r="Z29" s="124">
        <v>1375</v>
      </c>
      <c r="AB29" s="128">
        <f t="shared" si="2"/>
        <v>0.13556147096519766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6" t="s">
        <v>79</v>
      </c>
      <c r="T30" s="126"/>
      <c r="U30" s="127"/>
      <c r="V30" s="127"/>
      <c r="W30" s="127"/>
      <c r="X30" s="127"/>
      <c r="Y30" s="124">
        <v>958</v>
      </c>
      <c r="Z30" s="124">
        <v>792</v>
      </c>
      <c r="AB30" s="128">
        <f t="shared" si="2"/>
        <v>7.8083407275953864E-2</v>
      </c>
    </row>
    <row r="31" spans="1:28" ht="15.75" customHeight="1" x14ac:dyDescent="0.25">
      <c r="A31" s="81" t="str">
        <f>"Distribution of employee jobs per industry "&amp;"("&amp;Z2&amp;") *"</f>
        <v>Distribution of employee jobs per industry (2017-18) *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S31" s="126" t="s">
        <v>80</v>
      </c>
      <c r="T31" s="126"/>
      <c r="U31" s="127"/>
      <c r="V31" s="127"/>
      <c r="W31" s="127"/>
      <c r="X31" s="127"/>
      <c r="Y31" s="124">
        <v>890</v>
      </c>
      <c r="Z31" s="124">
        <v>1071</v>
      </c>
      <c r="AB31" s="128">
        <f t="shared" si="2"/>
        <v>0.10559006211180125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6" t="s">
        <v>81</v>
      </c>
      <c r="T32" s="126"/>
      <c r="U32" s="127"/>
      <c r="V32" s="127"/>
      <c r="W32" s="127"/>
      <c r="X32" s="127"/>
      <c r="Y32" s="124">
        <v>136</v>
      </c>
      <c r="Z32" s="124">
        <v>105</v>
      </c>
      <c r="AB32" s="128">
        <f t="shared" si="2"/>
        <v>1.0351966873706004E-2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6" t="s">
        <v>82</v>
      </c>
      <c r="T33" s="126"/>
      <c r="U33" s="127"/>
      <c r="V33" s="127"/>
      <c r="W33" s="127"/>
      <c r="X33" s="127"/>
      <c r="Y33" s="124">
        <v>605</v>
      </c>
      <c r="Z33" s="124">
        <v>518</v>
      </c>
      <c r="AB33" s="128">
        <f t="shared" si="2"/>
        <v>5.1069703243616288E-2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9" t="s">
        <v>83</v>
      </c>
      <c r="T34" s="129"/>
      <c r="U34" s="130"/>
      <c r="V34" s="130"/>
      <c r="W34" s="130"/>
      <c r="X34" s="130"/>
      <c r="Y34" s="131">
        <v>10165</v>
      </c>
      <c r="Z34" s="131">
        <v>10143</v>
      </c>
      <c r="AA34" s="132"/>
      <c r="AB34" s="133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4"/>
      <c r="Z35" s="134"/>
      <c r="AB35" s="135"/>
      <c r="AC35" s="135"/>
      <c r="AD35" s="135"/>
      <c r="AE35" s="135"/>
      <c r="AF35" s="135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19" t="s">
        <v>92</v>
      </c>
      <c r="T36" s="119"/>
      <c r="AB36" s="136" t="s">
        <v>25</v>
      </c>
      <c r="AC36" s="118"/>
      <c r="AD36" s="118" t="s">
        <v>26</v>
      </c>
      <c r="AF36" s="118" t="s">
        <v>133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3" t="s">
        <v>10</v>
      </c>
      <c r="T37" s="124"/>
      <c r="U37" s="124"/>
      <c r="V37" s="124"/>
      <c r="W37" s="124"/>
      <c r="X37" s="124"/>
      <c r="Y37" s="124"/>
      <c r="Z37" s="124"/>
      <c r="AB37" s="121" t="str">
        <f>TEXT(Z37,"###,###")</f>
        <v/>
      </c>
      <c r="AD37" s="122" t="e">
        <f>Z37/Y37-1</f>
        <v>#DIV/0!</v>
      </c>
      <c r="AF37" s="122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3" t="s">
        <v>11</v>
      </c>
      <c r="T38" s="124"/>
      <c r="U38" s="124"/>
      <c r="V38" s="124"/>
      <c r="W38" s="124"/>
      <c r="X38" s="124"/>
      <c r="Y38" s="124"/>
      <c r="Z38" s="124"/>
      <c r="AB38" s="121" t="str">
        <f>TEXT(Z38,"###,###")</f>
        <v/>
      </c>
      <c r="AD38" s="122" t="e">
        <f>Z38/Y38-1</f>
        <v>#DIV/0!</v>
      </c>
      <c r="AF38" s="122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3" t="s">
        <v>12</v>
      </c>
      <c r="Y39" s="124"/>
      <c r="Z39" s="124"/>
      <c r="AB39" s="121"/>
      <c r="AD39" s="128"/>
      <c r="AF39" s="12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3" t="s">
        <v>34</v>
      </c>
      <c r="T40" s="124"/>
      <c r="U40" s="124"/>
      <c r="V40" s="124"/>
      <c r="W40" s="124"/>
      <c r="X40" s="124"/>
      <c r="Y40" s="124"/>
      <c r="Z40" s="124"/>
      <c r="AB40" s="136"/>
      <c r="AC40" s="118"/>
      <c r="AD40" s="118" t="s">
        <v>33</v>
      </c>
      <c r="AE40" s="118"/>
      <c r="AF40" s="118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7" t="s">
        <v>113</v>
      </c>
      <c r="AD41" s="138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0" t="s">
        <v>35</v>
      </c>
      <c r="T42" s="110"/>
      <c r="AB42" s="137" t="s">
        <v>114</v>
      </c>
      <c r="AD42" s="138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0" t="s">
        <v>36</v>
      </c>
      <c r="T43" s="110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6" t="s">
        <v>37</v>
      </c>
      <c r="T44" s="126"/>
      <c r="U44" s="124">
        <v>0</v>
      </c>
      <c r="V44" s="124">
        <v>0</v>
      </c>
      <c r="W44" s="124">
        <v>0</v>
      </c>
      <c r="X44" s="124">
        <v>4</v>
      </c>
      <c r="Y44" s="124">
        <v>7</v>
      </c>
      <c r="Z44" s="124">
        <v>7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6" t="s">
        <v>38</v>
      </c>
      <c r="T45" s="126"/>
      <c r="U45" s="124">
        <v>0</v>
      </c>
      <c r="V45" s="124">
        <v>0</v>
      </c>
      <c r="W45" s="124">
        <v>0</v>
      </c>
      <c r="X45" s="124">
        <v>70</v>
      </c>
      <c r="Y45" s="124">
        <v>94</v>
      </c>
      <c r="Z45" s="124">
        <v>101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6" t="s">
        <v>39</v>
      </c>
      <c r="T46" s="126"/>
      <c r="U46" s="124">
        <v>0</v>
      </c>
      <c r="V46" s="124">
        <v>0</v>
      </c>
      <c r="W46" s="124">
        <v>0</v>
      </c>
      <c r="X46" s="124">
        <v>281</v>
      </c>
      <c r="Y46" s="124">
        <v>356</v>
      </c>
      <c r="Z46" s="124">
        <v>339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6" t="s">
        <v>40</v>
      </c>
      <c r="T47" s="126"/>
      <c r="U47" s="124">
        <v>0</v>
      </c>
      <c r="V47" s="124">
        <v>0</v>
      </c>
      <c r="W47" s="124">
        <v>0</v>
      </c>
      <c r="X47" s="124">
        <v>434</v>
      </c>
      <c r="Y47" s="124">
        <v>559</v>
      </c>
      <c r="Z47" s="124">
        <v>571</v>
      </c>
    </row>
    <row r="48" spans="1:32" ht="16.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S48" s="126" t="s">
        <v>41</v>
      </c>
      <c r="T48" s="126"/>
      <c r="U48" s="124">
        <v>0</v>
      </c>
      <c r="V48" s="124">
        <v>0</v>
      </c>
      <c r="W48" s="124">
        <v>0</v>
      </c>
      <c r="X48" s="124">
        <v>820</v>
      </c>
      <c r="Y48" s="124">
        <v>920</v>
      </c>
      <c r="Z48" s="124">
        <v>876</v>
      </c>
    </row>
    <row r="49" spans="1:26" ht="15" customHeight="1" x14ac:dyDescent="0.25">
      <c r="A49" s="88" t="str">
        <f>"Number of jobs by age and sex of job holders in "&amp;S1&amp;" ("&amp;Z2&amp;") *"</f>
        <v>Number of jobs by age and sex of job holders in Katherine (2017-18) *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S49" s="126" t="s">
        <v>42</v>
      </c>
      <c r="T49" s="126"/>
      <c r="U49" s="124">
        <v>0</v>
      </c>
      <c r="V49" s="124">
        <v>0</v>
      </c>
      <c r="W49" s="124">
        <v>0</v>
      </c>
      <c r="X49" s="124">
        <v>581</v>
      </c>
      <c r="Y49" s="124">
        <v>717</v>
      </c>
      <c r="Z49" s="124">
        <v>751</v>
      </c>
    </row>
    <row r="50" spans="1:26" ht="15" customHeight="1" x14ac:dyDescent="0.25">
      <c r="A50" s="4"/>
      <c r="S50" s="126" t="s">
        <v>43</v>
      </c>
      <c r="T50" s="126"/>
      <c r="U50" s="124">
        <v>0</v>
      </c>
      <c r="V50" s="124">
        <v>0</v>
      </c>
      <c r="W50" s="124">
        <v>0</v>
      </c>
      <c r="X50" s="124">
        <v>461</v>
      </c>
      <c r="Y50" s="124">
        <v>563</v>
      </c>
      <c r="Z50" s="124">
        <v>572</v>
      </c>
    </row>
    <row r="51" spans="1:26" ht="15" customHeight="1" x14ac:dyDescent="0.25">
      <c r="S51" s="126" t="s">
        <v>44</v>
      </c>
      <c r="T51" s="126"/>
      <c r="U51" s="124">
        <v>0</v>
      </c>
      <c r="V51" s="124">
        <v>0</v>
      </c>
      <c r="W51" s="124">
        <v>0</v>
      </c>
      <c r="X51" s="124">
        <v>382</v>
      </c>
      <c r="Y51" s="124">
        <v>450</v>
      </c>
      <c r="Z51" s="124">
        <v>404</v>
      </c>
    </row>
    <row r="52" spans="1:26" ht="15" customHeight="1" x14ac:dyDescent="0.25">
      <c r="A52" s="2"/>
      <c r="B52" s="2"/>
      <c r="C52" s="2"/>
      <c r="D52" s="3"/>
      <c r="E52" s="7"/>
      <c r="S52" s="126" t="s">
        <v>45</v>
      </c>
      <c r="T52" s="126"/>
      <c r="U52" s="124">
        <v>0</v>
      </c>
      <c r="V52" s="124">
        <v>0</v>
      </c>
      <c r="W52" s="124">
        <v>0</v>
      </c>
      <c r="X52" s="124">
        <v>411</v>
      </c>
      <c r="Y52" s="124">
        <v>464</v>
      </c>
      <c r="Z52" s="124">
        <v>462</v>
      </c>
    </row>
    <row r="53" spans="1:26" ht="15" customHeight="1" x14ac:dyDescent="0.25">
      <c r="A53" s="2"/>
      <c r="B53" s="2"/>
      <c r="C53" s="2"/>
      <c r="D53" s="3"/>
      <c r="E53" s="7"/>
      <c r="S53" s="126" t="s">
        <v>46</v>
      </c>
      <c r="T53" s="126"/>
      <c r="U53" s="124">
        <v>0</v>
      </c>
      <c r="V53" s="124">
        <v>0</v>
      </c>
      <c r="W53" s="124">
        <v>0</v>
      </c>
      <c r="X53" s="124">
        <v>368</v>
      </c>
      <c r="Y53" s="124">
        <v>410</v>
      </c>
      <c r="Z53" s="124">
        <v>421</v>
      </c>
    </row>
    <row r="54" spans="1:26" ht="15" customHeight="1" x14ac:dyDescent="0.25">
      <c r="A54" s="2"/>
      <c r="B54" s="2"/>
      <c r="C54" s="2"/>
      <c r="D54" s="3"/>
      <c r="E54" s="7"/>
      <c r="S54" s="126" t="s">
        <v>47</v>
      </c>
      <c r="T54" s="126"/>
      <c r="U54" s="124">
        <v>0</v>
      </c>
      <c r="V54" s="124">
        <v>0</v>
      </c>
      <c r="W54" s="124">
        <v>0</v>
      </c>
      <c r="X54" s="124">
        <v>289</v>
      </c>
      <c r="Y54" s="124">
        <v>337</v>
      </c>
      <c r="Z54" s="124">
        <v>375</v>
      </c>
    </row>
    <row r="55" spans="1:26" ht="15" customHeight="1" x14ac:dyDescent="0.25">
      <c r="A55" s="1"/>
      <c r="B55" s="1"/>
      <c r="C55" s="1"/>
      <c r="D55" s="1"/>
      <c r="E55" s="1"/>
      <c r="S55" s="126" t="s">
        <v>48</v>
      </c>
      <c r="T55" s="126"/>
      <c r="U55" s="124">
        <v>0</v>
      </c>
      <c r="V55" s="124">
        <v>0</v>
      </c>
      <c r="W55" s="124">
        <v>0</v>
      </c>
      <c r="X55" s="124">
        <v>188</v>
      </c>
      <c r="Y55" s="124">
        <v>210</v>
      </c>
      <c r="Z55" s="124">
        <v>227</v>
      </c>
    </row>
    <row r="56" spans="1:26" ht="15" customHeight="1" x14ac:dyDescent="0.25">
      <c r="A56" s="8"/>
      <c r="B56" s="2"/>
      <c r="C56" s="2"/>
      <c r="D56" s="2"/>
      <c r="E56" s="2"/>
      <c r="S56" s="126" t="s">
        <v>49</v>
      </c>
      <c r="T56" s="126"/>
      <c r="U56" s="124">
        <v>0</v>
      </c>
      <c r="V56" s="124">
        <v>0</v>
      </c>
      <c r="W56" s="124">
        <v>0</v>
      </c>
      <c r="X56" s="124">
        <v>123</v>
      </c>
      <c r="Y56" s="124">
        <v>147</v>
      </c>
      <c r="Z56" s="124">
        <v>152</v>
      </c>
    </row>
    <row r="57" spans="1:26" ht="15" customHeight="1" x14ac:dyDescent="0.25">
      <c r="A57" s="2"/>
      <c r="B57" s="2"/>
      <c r="C57" s="2"/>
      <c r="D57" s="2"/>
      <c r="E57" s="2"/>
      <c r="S57" s="126" t="s">
        <v>50</v>
      </c>
      <c r="T57" s="126"/>
      <c r="U57" s="124">
        <v>0</v>
      </c>
      <c r="V57" s="124">
        <v>0</v>
      </c>
      <c r="W57" s="124">
        <v>0</v>
      </c>
      <c r="X57" s="124">
        <v>32</v>
      </c>
      <c r="Y57" s="124">
        <v>60</v>
      </c>
      <c r="Z57" s="124">
        <v>62</v>
      </c>
    </row>
    <row r="58" spans="1:26" ht="15" customHeight="1" x14ac:dyDescent="0.25">
      <c r="A58" s="2"/>
      <c r="B58" s="2"/>
      <c r="C58" s="2"/>
      <c r="D58" s="9"/>
      <c r="E58" s="7"/>
      <c r="S58" s="126" t="s">
        <v>51</v>
      </c>
      <c r="T58" s="126"/>
      <c r="U58" s="124">
        <v>0</v>
      </c>
      <c r="V58" s="124">
        <v>0</v>
      </c>
      <c r="W58" s="124">
        <v>0</v>
      </c>
      <c r="X58" s="124">
        <v>5</v>
      </c>
      <c r="Y58" s="124">
        <v>17</v>
      </c>
      <c r="Z58" s="124">
        <v>22</v>
      </c>
    </row>
    <row r="59" spans="1:26" ht="15" customHeight="1" x14ac:dyDescent="0.25">
      <c r="A59" s="2"/>
      <c r="B59" s="2"/>
      <c r="C59" s="2"/>
      <c r="D59" s="9"/>
      <c r="E59" s="7"/>
      <c r="S59" s="126" t="s">
        <v>52</v>
      </c>
      <c r="T59" s="126"/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</row>
    <row r="60" spans="1:26" ht="15" customHeight="1" x14ac:dyDescent="0.25">
      <c r="A60" s="2"/>
      <c r="B60" s="2"/>
      <c r="C60" s="2"/>
      <c r="D60" s="9"/>
      <c r="E60" s="7"/>
      <c r="S60" s="126" t="s">
        <v>53</v>
      </c>
      <c r="T60" s="126"/>
      <c r="U60" s="124">
        <v>0</v>
      </c>
      <c r="V60" s="124">
        <v>0</v>
      </c>
      <c r="W60" s="124">
        <v>0</v>
      </c>
      <c r="X60" s="124">
        <v>0</v>
      </c>
      <c r="Y60" s="124">
        <v>3</v>
      </c>
      <c r="Z60" s="124">
        <v>0</v>
      </c>
    </row>
    <row r="61" spans="1:26" ht="15" customHeight="1" x14ac:dyDescent="0.25">
      <c r="S61" s="129" t="s">
        <v>54</v>
      </c>
      <c r="T61" s="129"/>
      <c r="U61" s="124">
        <v>0</v>
      </c>
      <c r="V61" s="124">
        <v>0</v>
      </c>
      <c r="W61" s="124">
        <v>0</v>
      </c>
      <c r="X61" s="124">
        <v>4471</v>
      </c>
      <c r="Y61" s="124">
        <v>5318</v>
      </c>
      <c r="Z61" s="124">
        <v>5355</v>
      </c>
    </row>
    <row r="62" spans="1:26" x14ac:dyDescent="0.25">
      <c r="S62" s="110" t="s">
        <v>55</v>
      </c>
      <c r="T62" s="110"/>
    </row>
    <row r="63" spans="1:26" ht="15.75" customHeight="1" x14ac:dyDescent="0.2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S63" s="126" t="s">
        <v>37</v>
      </c>
      <c r="T63" s="126"/>
      <c r="U63" s="124">
        <v>0</v>
      </c>
      <c r="V63" s="124">
        <v>0</v>
      </c>
      <c r="W63" s="124">
        <v>0</v>
      </c>
      <c r="X63" s="124">
        <v>3</v>
      </c>
      <c r="Y63" s="124">
        <v>19</v>
      </c>
      <c r="Z63" s="124">
        <v>14</v>
      </c>
    </row>
    <row r="64" spans="1:26" ht="15.75" customHeight="1" x14ac:dyDescent="0.25">
      <c r="A64" s="88" t="str">
        <f>"Number of employed persons per occupation of main job by sex in "&amp;S1&amp;" ("&amp;Z2&amp;") *"</f>
        <v>Number of employed persons per occupation of main job by sex in Katherine (2017-18) *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S64" s="126" t="s">
        <v>38</v>
      </c>
      <c r="T64" s="126"/>
      <c r="U64" s="124">
        <v>0</v>
      </c>
      <c r="V64" s="124">
        <v>0</v>
      </c>
      <c r="W64" s="124">
        <v>0</v>
      </c>
      <c r="X64" s="124">
        <v>79</v>
      </c>
      <c r="Y64" s="124">
        <v>103</v>
      </c>
      <c r="Z64" s="124">
        <v>110</v>
      </c>
    </row>
    <row r="65" spans="19:26" x14ac:dyDescent="0.25">
      <c r="S65" s="126" t="s">
        <v>39</v>
      </c>
      <c r="T65" s="126"/>
      <c r="U65" s="124">
        <v>0</v>
      </c>
      <c r="V65" s="124">
        <v>0</v>
      </c>
      <c r="W65" s="124">
        <v>0</v>
      </c>
      <c r="X65" s="124">
        <v>230</v>
      </c>
      <c r="Y65" s="124">
        <v>317</v>
      </c>
      <c r="Z65" s="124">
        <v>307</v>
      </c>
    </row>
    <row r="66" spans="19:26" x14ac:dyDescent="0.25">
      <c r="S66" s="126" t="s">
        <v>40</v>
      </c>
      <c r="T66" s="126"/>
      <c r="U66" s="124">
        <v>0</v>
      </c>
      <c r="V66" s="124">
        <v>0</v>
      </c>
      <c r="W66" s="124">
        <v>0</v>
      </c>
      <c r="X66" s="124">
        <v>467</v>
      </c>
      <c r="Y66" s="124">
        <v>528</v>
      </c>
      <c r="Z66" s="124">
        <v>498</v>
      </c>
    </row>
    <row r="67" spans="19:26" x14ac:dyDescent="0.25">
      <c r="S67" s="126" t="s">
        <v>41</v>
      </c>
      <c r="T67" s="126"/>
      <c r="U67" s="124">
        <v>0</v>
      </c>
      <c r="V67" s="124">
        <v>0</v>
      </c>
      <c r="W67" s="124">
        <v>0</v>
      </c>
      <c r="X67" s="124">
        <v>713</v>
      </c>
      <c r="Y67" s="124">
        <v>847</v>
      </c>
      <c r="Z67" s="124">
        <v>837</v>
      </c>
    </row>
    <row r="68" spans="19:26" x14ac:dyDescent="0.25">
      <c r="S68" s="126" t="s">
        <v>42</v>
      </c>
      <c r="T68" s="126"/>
      <c r="U68" s="124">
        <v>0</v>
      </c>
      <c r="V68" s="124">
        <v>0</v>
      </c>
      <c r="W68" s="124">
        <v>0</v>
      </c>
      <c r="X68" s="124">
        <v>602</v>
      </c>
      <c r="Y68" s="124">
        <v>671</v>
      </c>
      <c r="Z68" s="124">
        <v>670</v>
      </c>
    </row>
    <row r="69" spans="19:26" x14ac:dyDescent="0.25">
      <c r="S69" s="126" t="s">
        <v>43</v>
      </c>
      <c r="T69" s="126"/>
      <c r="U69" s="124">
        <v>0</v>
      </c>
      <c r="V69" s="124">
        <v>0</v>
      </c>
      <c r="W69" s="124">
        <v>0</v>
      </c>
      <c r="X69" s="124">
        <v>373</v>
      </c>
      <c r="Y69" s="124">
        <v>453</v>
      </c>
      <c r="Z69" s="124">
        <v>455</v>
      </c>
    </row>
    <row r="70" spans="19:26" x14ac:dyDescent="0.25">
      <c r="S70" s="126" t="s">
        <v>44</v>
      </c>
      <c r="T70" s="126"/>
      <c r="U70" s="124">
        <v>0</v>
      </c>
      <c r="V70" s="124">
        <v>0</v>
      </c>
      <c r="W70" s="124">
        <v>0</v>
      </c>
      <c r="X70" s="124">
        <v>383</v>
      </c>
      <c r="Y70" s="124">
        <v>430</v>
      </c>
      <c r="Z70" s="124">
        <v>361</v>
      </c>
    </row>
    <row r="71" spans="19:26" x14ac:dyDescent="0.25">
      <c r="S71" s="126" t="s">
        <v>45</v>
      </c>
      <c r="T71" s="126"/>
      <c r="U71" s="124">
        <v>0</v>
      </c>
      <c r="V71" s="124">
        <v>0</v>
      </c>
      <c r="W71" s="124">
        <v>0</v>
      </c>
      <c r="X71" s="124">
        <v>362</v>
      </c>
      <c r="Y71" s="124">
        <v>488</v>
      </c>
      <c r="Z71" s="124">
        <v>465</v>
      </c>
    </row>
    <row r="72" spans="19:26" x14ac:dyDescent="0.25">
      <c r="S72" s="126" t="s">
        <v>46</v>
      </c>
      <c r="T72" s="126"/>
      <c r="U72" s="124">
        <v>0</v>
      </c>
      <c r="V72" s="124">
        <v>0</v>
      </c>
      <c r="W72" s="124">
        <v>0</v>
      </c>
      <c r="X72" s="124">
        <v>339</v>
      </c>
      <c r="Y72" s="124">
        <v>351</v>
      </c>
      <c r="Z72" s="124">
        <v>370</v>
      </c>
    </row>
    <row r="73" spans="19:26" x14ac:dyDescent="0.25">
      <c r="S73" s="126" t="s">
        <v>47</v>
      </c>
      <c r="T73" s="126"/>
      <c r="U73" s="124">
        <v>0</v>
      </c>
      <c r="V73" s="124">
        <v>0</v>
      </c>
      <c r="W73" s="124">
        <v>0</v>
      </c>
      <c r="X73" s="124">
        <v>288</v>
      </c>
      <c r="Y73" s="124">
        <v>327</v>
      </c>
      <c r="Z73" s="124">
        <v>328</v>
      </c>
    </row>
    <row r="74" spans="19:26" x14ac:dyDescent="0.25">
      <c r="S74" s="126" t="s">
        <v>48</v>
      </c>
      <c r="T74" s="126"/>
      <c r="U74" s="124">
        <v>0</v>
      </c>
      <c r="V74" s="124">
        <v>0</v>
      </c>
      <c r="W74" s="124">
        <v>0</v>
      </c>
      <c r="X74" s="124">
        <v>149</v>
      </c>
      <c r="Y74" s="124">
        <v>181</v>
      </c>
      <c r="Z74" s="124">
        <v>198</v>
      </c>
    </row>
    <row r="75" spans="19:26" x14ac:dyDescent="0.25">
      <c r="S75" s="126" t="s">
        <v>49</v>
      </c>
      <c r="T75" s="126"/>
      <c r="U75" s="124">
        <v>0</v>
      </c>
      <c r="V75" s="124">
        <v>0</v>
      </c>
      <c r="W75" s="124">
        <v>0</v>
      </c>
      <c r="X75" s="124">
        <v>67</v>
      </c>
      <c r="Y75" s="124">
        <v>89</v>
      </c>
      <c r="Z75" s="124">
        <v>96</v>
      </c>
    </row>
    <row r="76" spans="19:26" x14ac:dyDescent="0.25">
      <c r="S76" s="126" t="s">
        <v>50</v>
      </c>
      <c r="T76" s="126"/>
      <c r="U76" s="124">
        <v>0</v>
      </c>
      <c r="V76" s="124">
        <v>0</v>
      </c>
      <c r="W76" s="124">
        <v>0</v>
      </c>
      <c r="X76" s="124">
        <v>20</v>
      </c>
      <c r="Y76" s="124">
        <v>25</v>
      </c>
      <c r="Z76" s="124">
        <v>37</v>
      </c>
    </row>
    <row r="77" spans="19:26" x14ac:dyDescent="0.25">
      <c r="S77" s="126" t="s">
        <v>51</v>
      </c>
      <c r="T77" s="126"/>
      <c r="U77" s="124">
        <v>0</v>
      </c>
      <c r="V77" s="124">
        <v>0</v>
      </c>
      <c r="W77" s="124">
        <v>0</v>
      </c>
      <c r="X77" s="124">
        <v>12</v>
      </c>
      <c r="Y77" s="124">
        <v>14</v>
      </c>
      <c r="Z77" s="124">
        <v>14</v>
      </c>
    </row>
    <row r="78" spans="19:26" x14ac:dyDescent="0.25">
      <c r="S78" s="126" t="s">
        <v>52</v>
      </c>
      <c r="T78" s="126"/>
      <c r="U78" s="124">
        <v>0</v>
      </c>
      <c r="V78" s="124">
        <v>0</v>
      </c>
      <c r="W78" s="124">
        <v>0</v>
      </c>
      <c r="X78" s="124">
        <v>0</v>
      </c>
      <c r="Y78" s="124">
        <v>3</v>
      </c>
      <c r="Z78" s="124">
        <v>0</v>
      </c>
    </row>
    <row r="79" spans="19:26" x14ac:dyDescent="0.25">
      <c r="S79" s="126" t="s">
        <v>53</v>
      </c>
      <c r="T79" s="126"/>
      <c r="U79" s="124">
        <v>0</v>
      </c>
      <c r="V79" s="124">
        <v>0</v>
      </c>
      <c r="W79" s="124">
        <v>0</v>
      </c>
      <c r="X79" s="124">
        <v>0</v>
      </c>
      <c r="Y79" s="124">
        <v>3</v>
      </c>
      <c r="Z79" s="124">
        <v>0</v>
      </c>
    </row>
    <row r="80" spans="19:26" x14ac:dyDescent="0.25">
      <c r="S80" s="129" t="s">
        <v>54</v>
      </c>
      <c r="T80" s="129"/>
      <c r="U80" s="124">
        <v>0</v>
      </c>
      <c r="V80" s="124">
        <v>0</v>
      </c>
      <c r="W80" s="124">
        <v>0</v>
      </c>
      <c r="X80" s="124">
        <v>4093</v>
      </c>
      <c r="Y80" s="124">
        <v>4847</v>
      </c>
      <c r="Z80" s="124">
        <v>4786</v>
      </c>
    </row>
    <row r="81" spans="1:32" x14ac:dyDescent="0.25">
      <c r="S81" s="139" t="s">
        <v>56</v>
      </c>
      <c r="T81" s="139"/>
      <c r="Y81" s="134"/>
      <c r="Z81" s="134"/>
      <c r="AB81" s="140"/>
      <c r="AC81" s="140"/>
      <c r="AD81" s="140"/>
      <c r="AE81" s="140"/>
      <c r="AF81" s="140"/>
    </row>
    <row r="82" spans="1:32" ht="15.75" customHeight="1" x14ac:dyDescent="0.25">
      <c r="A82" s="91"/>
      <c r="B82" s="91"/>
      <c r="C82" s="153" t="str">
        <f>S1</f>
        <v>Katherine</v>
      </c>
      <c r="D82" s="153"/>
      <c r="E82" s="153"/>
      <c r="F82" s="153"/>
      <c r="G82" s="153"/>
      <c r="H82" s="92"/>
      <c r="I82" s="92"/>
      <c r="J82" s="154" t="str">
        <f>'State data for spotlight'!A1</f>
        <v>Northern Territory</v>
      </c>
      <c r="K82" s="154"/>
      <c r="L82" s="154"/>
      <c r="M82" s="154"/>
      <c r="N82" s="154"/>
      <c r="O82" s="154"/>
      <c r="S82" s="141" t="s">
        <v>36</v>
      </c>
      <c r="T82" s="141"/>
    </row>
    <row r="83" spans="1:32" ht="15" customHeight="1" x14ac:dyDescent="0.25">
      <c r="A83" s="91"/>
      <c r="B83" s="91"/>
      <c r="C83" s="93"/>
      <c r="D83" s="155" t="s">
        <v>0</v>
      </c>
      <c r="E83" s="155"/>
      <c r="F83" s="155" t="s">
        <v>143</v>
      </c>
      <c r="G83" s="155"/>
      <c r="H83" s="93"/>
      <c r="I83" s="93"/>
      <c r="J83" s="93"/>
      <c r="K83" s="93"/>
      <c r="L83" s="155" t="s">
        <v>0</v>
      </c>
      <c r="M83" s="155"/>
      <c r="N83" s="155" t="s">
        <v>143</v>
      </c>
      <c r="O83" s="155"/>
      <c r="S83" s="126" t="s">
        <v>57</v>
      </c>
      <c r="T83" s="126"/>
      <c r="U83" s="124">
        <v>0</v>
      </c>
      <c r="V83" s="124">
        <v>0</v>
      </c>
      <c r="W83" s="124">
        <v>0</v>
      </c>
      <c r="X83" s="124">
        <v>344</v>
      </c>
      <c r="Y83" s="124">
        <v>369</v>
      </c>
      <c r="Z83" s="124">
        <v>378</v>
      </c>
      <c r="AD83" s="128"/>
    </row>
    <row r="84" spans="1:32" ht="15" customHeight="1" x14ac:dyDescent="0.25">
      <c r="A84" s="91"/>
      <c r="B84" s="91"/>
      <c r="C84" s="107" t="s">
        <v>1</v>
      </c>
      <c r="D84" s="155" t="s">
        <v>2</v>
      </c>
      <c r="E84" s="155"/>
      <c r="F84" s="155" t="s">
        <v>144</v>
      </c>
      <c r="G84" s="155"/>
      <c r="H84" s="93"/>
      <c r="I84" s="93"/>
      <c r="J84" s="93"/>
      <c r="K84" s="107" t="s">
        <v>1</v>
      </c>
      <c r="L84" s="155" t="s">
        <v>2</v>
      </c>
      <c r="M84" s="155"/>
      <c r="N84" s="155" t="s">
        <v>144</v>
      </c>
      <c r="O84" s="155"/>
      <c r="S84" s="126" t="s">
        <v>58</v>
      </c>
      <c r="T84" s="126"/>
      <c r="U84" s="124">
        <v>0</v>
      </c>
      <c r="V84" s="124">
        <v>0</v>
      </c>
      <c r="W84" s="124">
        <v>0</v>
      </c>
      <c r="X84" s="124">
        <v>280</v>
      </c>
      <c r="Y84" s="124">
        <v>318</v>
      </c>
      <c r="Z84" s="124">
        <v>315</v>
      </c>
    </row>
    <row r="85" spans="1:32" ht="15" customHeight="1" x14ac:dyDescent="0.25">
      <c r="A85" s="94" t="s">
        <v>3</v>
      </c>
      <c r="B85" s="94"/>
      <c r="C85" s="108" t="str">
        <f t="shared" ref="C85:C90" si="3">AB4</f>
        <v>10,143</v>
      </c>
      <c r="D85" s="95">
        <f t="shared" ref="D85:D90" si="4">AD4</f>
        <v>-2.1642892277422554E-3</v>
      </c>
      <c r="E85" s="96">
        <f t="shared" ref="E85:E90" si="5">AD4</f>
        <v>-2.1642892277422554E-3</v>
      </c>
      <c r="F85" s="95">
        <f t="shared" ref="F85:F90" si="6">AF4</f>
        <v>0.33689205219454332</v>
      </c>
      <c r="G85" s="96">
        <f t="shared" ref="G85:G90" si="7">AF4</f>
        <v>0.33689205219454332</v>
      </c>
      <c r="H85" s="106"/>
      <c r="I85" s="106"/>
      <c r="J85" s="149" t="str">
        <f>'State data for spotlight'!J4</f>
        <v>209,771</v>
      </c>
      <c r="K85" s="149"/>
      <c r="L85" s="95">
        <f>'State data for spotlight'!L4</f>
        <v>3.8628451523670115E-4</v>
      </c>
      <c r="M85" s="96">
        <f>'State data for spotlight'!L4</f>
        <v>3.8628451523670115E-4</v>
      </c>
      <c r="N85" s="95">
        <f>'State data for spotlight'!N4</f>
        <v>3.2749275055509397E-2</v>
      </c>
      <c r="O85" s="96">
        <f>'State data for spotlight'!N4</f>
        <v>3.2749275055509397E-2</v>
      </c>
      <c r="S85" s="126" t="s">
        <v>137</v>
      </c>
      <c r="T85" s="126"/>
      <c r="U85" s="124">
        <v>0</v>
      </c>
      <c r="V85" s="124">
        <v>0</v>
      </c>
      <c r="W85" s="124">
        <v>0</v>
      </c>
      <c r="X85" s="124">
        <v>529</v>
      </c>
      <c r="Y85" s="124">
        <v>558</v>
      </c>
      <c r="Z85" s="124">
        <v>625</v>
      </c>
    </row>
    <row r="86" spans="1:32" ht="15" customHeight="1" x14ac:dyDescent="0.25">
      <c r="A86" s="97" t="s">
        <v>4</v>
      </c>
      <c r="B86" s="94"/>
      <c r="C86" s="108" t="str">
        <f t="shared" si="3"/>
        <v>5,359</v>
      </c>
      <c r="D86" s="95">
        <f t="shared" si="4"/>
        <v>7.7096652877022276E-3</v>
      </c>
      <c r="E86" s="96">
        <f t="shared" si="5"/>
        <v>7.7096652877022276E-3</v>
      </c>
      <c r="F86" s="95">
        <f t="shared" si="6"/>
        <v>0.38762299326773686</v>
      </c>
      <c r="G86" s="96">
        <f t="shared" si="7"/>
        <v>0.38762299326773686</v>
      </c>
      <c r="H86" s="106"/>
      <c r="I86" s="106"/>
      <c r="J86" s="149" t="str">
        <f>'State data for spotlight'!J5</f>
        <v>111,118</v>
      </c>
      <c r="K86" s="149"/>
      <c r="L86" s="95">
        <f>'State data for spotlight'!L5</f>
        <v>2.1826184205779864E-3</v>
      </c>
      <c r="M86" s="96">
        <f>'State data for spotlight'!L5</f>
        <v>2.1826184205779864E-3</v>
      </c>
      <c r="N86" s="95">
        <f>'State data for spotlight'!N5</f>
        <v>3.9058920339252401E-2</v>
      </c>
      <c r="O86" s="96">
        <f>'State data for spotlight'!N5</f>
        <v>3.9058920339252401E-2</v>
      </c>
      <c r="S86" s="126" t="s">
        <v>138</v>
      </c>
      <c r="T86" s="126"/>
      <c r="U86" s="124">
        <v>0</v>
      </c>
      <c r="V86" s="124">
        <v>0</v>
      </c>
      <c r="W86" s="124">
        <v>0</v>
      </c>
      <c r="X86" s="124">
        <v>534</v>
      </c>
      <c r="Y86" s="124">
        <v>574</v>
      </c>
      <c r="Z86" s="124">
        <v>473</v>
      </c>
    </row>
    <row r="87" spans="1:32" ht="15" customHeight="1" x14ac:dyDescent="0.25">
      <c r="A87" s="97" t="s">
        <v>5</v>
      </c>
      <c r="B87" s="94"/>
      <c r="C87" s="108" t="str">
        <f t="shared" si="3"/>
        <v>4,787</v>
      </c>
      <c r="D87" s="95">
        <f t="shared" si="4"/>
        <v>-1.2378791004745149E-2</v>
      </c>
      <c r="E87" s="96">
        <f t="shared" si="5"/>
        <v>-1.2378791004745149E-2</v>
      </c>
      <c r="F87" s="95">
        <f t="shared" si="6"/>
        <v>0.28406652360515028</v>
      </c>
      <c r="G87" s="96">
        <f t="shared" si="7"/>
        <v>0.28406652360515028</v>
      </c>
      <c r="H87" s="106"/>
      <c r="I87" s="106"/>
      <c r="J87" s="149" t="str">
        <f>'State data for spotlight'!J6</f>
        <v>98,651</v>
      </c>
      <c r="K87" s="149"/>
      <c r="L87" s="95">
        <f>'State data for spotlight'!L6</f>
        <v>-1.6495638269881097E-3</v>
      </c>
      <c r="M87" s="96">
        <f>'State data for spotlight'!L6</f>
        <v>-1.6495638269881097E-3</v>
      </c>
      <c r="N87" s="95">
        <f>'State data for spotlight'!N6</f>
        <v>2.571274095947107E-2</v>
      </c>
      <c r="O87" s="96">
        <f>'State data for spotlight'!N6</f>
        <v>2.571274095947107E-2</v>
      </c>
      <c r="S87" s="126" t="s">
        <v>139</v>
      </c>
      <c r="T87" s="126"/>
      <c r="U87" s="124">
        <v>0</v>
      </c>
      <c r="V87" s="124">
        <v>0</v>
      </c>
      <c r="W87" s="124">
        <v>0</v>
      </c>
      <c r="X87" s="124">
        <v>91</v>
      </c>
      <c r="Y87" s="124">
        <v>108</v>
      </c>
      <c r="Z87" s="124">
        <v>108</v>
      </c>
    </row>
    <row r="88" spans="1:32" ht="15" customHeight="1" x14ac:dyDescent="0.25">
      <c r="A88" s="94" t="s">
        <v>6</v>
      </c>
      <c r="B88" s="94"/>
      <c r="C88" s="108" t="str">
        <f t="shared" si="3"/>
        <v>6,608</v>
      </c>
      <c r="D88" s="95">
        <f t="shared" si="4"/>
        <v>-1.2404722761918952E-2</v>
      </c>
      <c r="E88" s="96">
        <f t="shared" si="5"/>
        <v>-1.2404722761918952E-2</v>
      </c>
      <c r="F88" s="95">
        <f t="shared" si="6"/>
        <v>0.31450169086930568</v>
      </c>
      <c r="G88" s="96">
        <f t="shared" si="7"/>
        <v>0.31450169086930568</v>
      </c>
      <c r="H88" s="106"/>
      <c r="I88" s="106"/>
      <c r="J88" s="149" t="str">
        <f>'State data for spotlight'!J7</f>
        <v>138,853</v>
      </c>
      <c r="K88" s="149"/>
      <c r="L88" s="95">
        <f>'State data for spotlight'!L7</f>
        <v>1.623048734743282E-3</v>
      </c>
      <c r="M88" s="96">
        <f>'State data for spotlight'!L7</f>
        <v>1.623048734743282E-3</v>
      </c>
      <c r="N88" s="95">
        <f>'State data for spotlight'!N7</f>
        <v>5.2873824689111393E-2</v>
      </c>
      <c r="O88" s="96">
        <f>'State data for spotlight'!N7</f>
        <v>5.2873824689111393E-2</v>
      </c>
      <c r="S88" s="126" t="s">
        <v>140</v>
      </c>
      <c r="T88" s="126"/>
      <c r="U88" s="124">
        <v>0</v>
      </c>
      <c r="V88" s="124">
        <v>0</v>
      </c>
      <c r="W88" s="124">
        <v>0</v>
      </c>
      <c r="X88" s="124">
        <v>77</v>
      </c>
      <c r="Y88" s="124">
        <v>94</v>
      </c>
      <c r="Z88" s="124">
        <v>97</v>
      </c>
    </row>
    <row r="89" spans="1:32" ht="15" customHeight="1" x14ac:dyDescent="0.25">
      <c r="A89" s="94" t="s">
        <v>104</v>
      </c>
      <c r="B89" s="94"/>
      <c r="C89" s="145" t="str">
        <f t="shared" si="3"/>
        <v>$44,906</v>
      </c>
      <c r="D89" s="95">
        <f t="shared" si="4"/>
        <v>0.15308007135302426</v>
      </c>
      <c r="E89" s="96">
        <f t="shared" si="5"/>
        <v>0.15308007135302426</v>
      </c>
      <c r="F89" s="95">
        <f t="shared" si="6"/>
        <v>0.15142556412955277</v>
      </c>
      <c r="G89" s="96">
        <f t="shared" si="7"/>
        <v>0.15142556412955277</v>
      </c>
      <c r="H89" s="144"/>
      <c r="I89" s="144"/>
      <c r="J89" s="144"/>
      <c r="K89" s="145" t="str">
        <f>'State data for spotlight'!J8</f>
        <v>$48,519</v>
      </c>
      <c r="L89" s="95">
        <f>'State data for spotlight'!L8</f>
        <v>2.4319648363155366E-2</v>
      </c>
      <c r="M89" s="96">
        <f>'State data for spotlight'!L8</f>
        <v>2.4319648363155366E-2</v>
      </c>
      <c r="N89" s="95">
        <f>'State data for spotlight'!N8</f>
        <v>0.14213413055248236</v>
      </c>
      <c r="O89" s="96">
        <f>'State data for spotlight'!N8</f>
        <v>0.14213413055248236</v>
      </c>
      <c r="S89" s="126" t="s">
        <v>141</v>
      </c>
      <c r="T89" s="126"/>
      <c r="U89" s="124">
        <v>0</v>
      </c>
      <c r="V89" s="124">
        <v>0</v>
      </c>
      <c r="W89" s="124">
        <v>0</v>
      </c>
      <c r="X89" s="124">
        <v>209</v>
      </c>
      <c r="Y89" s="124">
        <v>232</v>
      </c>
      <c r="Z89" s="124">
        <v>253</v>
      </c>
    </row>
    <row r="90" spans="1:32" ht="15" customHeight="1" x14ac:dyDescent="0.25">
      <c r="A90" s="94" t="s">
        <v>7</v>
      </c>
      <c r="B90" s="94"/>
      <c r="C90" s="108" t="str">
        <f t="shared" si="3"/>
        <v>$371.5 mil</v>
      </c>
      <c r="D90" s="95">
        <f t="shared" si="4"/>
        <v>9.2339558045111847E-2</v>
      </c>
      <c r="E90" s="96">
        <f t="shared" si="5"/>
        <v>9.2339558045111847E-2</v>
      </c>
      <c r="F90" s="95">
        <f t="shared" si="6"/>
        <v>0.50762127016142622</v>
      </c>
      <c r="G90" s="96">
        <f t="shared" si="7"/>
        <v>0.50762127016142622</v>
      </c>
      <c r="H90" s="106"/>
      <c r="I90" s="106"/>
      <c r="J90" s="106"/>
      <c r="K90" s="108" t="str">
        <f>'State data for spotlight'!J9</f>
        <v>$9.2 bil</v>
      </c>
      <c r="L90" s="95">
        <f>'State data for spotlight'!L9</f>
        <v>3.1931626679553293E-2</v>
      </c>
      <c r="M90" s="96">
        <f>'State data for spotlight'!L9</f>
        <v>3.1931626679553293E-2</v>
      </c>
      <c r="N90" s="95">
        <f>'State data for spotlight'!N9</f>
        <v>0.28786066940848731</v>
      </c>
      <c r="O90" s="96">
        <f>'State data for spotlight'!N9</f>
        <v>0.28786066940848731</v>
      </c>
      <c r="S90" s="126" t="s">
        <v>59</v>
      </c>
      <c r="T90" s="126"/>
      <c r="U90" s="124">
        <v>0</v>
      </c>
      <c r="V90" s="124">
        <v>0</v>
      </c>
      <c r="W90" s="124">
        <v>0</v>
      </c>
      <c r="X90" s="124">
        <v>434</v>
      </c>
      <c r="Y90" s="124">
        <v>470</v>
      </c>
      <c r="Z90" s="124">
        <v>398</v>
      </c>
    </row>
    <row r="91" spans="1:32" ht="15" customHeight="1" x14ac:dyDescent="0.25">
      <c r="S91" s="129" t="s">
        <v>54</v>
      </c>
      <c r="T91" s="129"/>
      <c r="U91" s="124">
        <v>0</v>
      </c>
      <c r="V91" s="124">
        <v>0</v>
      </c>
      <c r="W91" s="124">
        <v>0</v>
      </c>
      <c r="X91" s="124">
        <v>3046</v>
      </c>
      <c r="Y91" s="124">
        <v>3575</v>
      </c>
      <c r="Z91" s="124">
        <v>3584</v>
      </c>
    </row>
    <row r="92" spans="1:32" ht="15" customHeight="1" x14ac:dyDescent="0.25">
      <c r="A92" s="25" t="s">
        <v>162</v>
      </c>
      <c r="S92" s="141" t="s">
        <v>55</v>
      </c>
      <c r="T92" s="141"/>
    </row>
    <row r="93" spans="1:32" ht="15" customHeight="1" x14ac:dyDescent="0.25">
      <c r="A93" s="109" t="s">
        <v>165</v>
      </c>
      <c r="S93" s="126" t="s">
        <v>57</v>
      </c>
      <c r="T93" s="126"/>
      <c r="U93" s="124">
        <v>0</v>
      </c>
      <c r="V93" s="124">
        <v>0</v>
      </c>
      <c r="W93" s="124">
        <v>0</v>
      </c>
      <c r="X93" s="124">
        <v>245</v>
      </c>
      <c r="Y93" s="124">
        <v>280</v>
      </c>
      <c r="Z93" s="124">
        <v>312</v>
      </c>
    </row>
    <row r="94" spans="1:32" ht="15" customHeight="1" x14ac:dyDescent="0.25">
      <c r="S94" s="126" t="s">
        <v>58</v>
      </c>
      <c r="T94" s="126"/>
      <c r="U94" s="124">
        <v>0</v>
      </c>
      <c r="V94" s="124">
        <v>0</v>
      </c>
      <c r="W94" s="124">
        <v>0</v>
      </c>
      <c r="X94" s="124">
        <v>474</v>
      </c>
      <c r="Y94" s="124">
        <v>476</v>
      </c>
      <c r="Z94" s="124">
        <v>510</v>
      </c>
    </row>
    <row r="95" spans="1:32" ht="15" customHeight="1" x14ac:dyDescent="0.25">
      <c r="A95" s="25" t="s">
        <v>164</v>
      </c>
      <c r="S95" s="126" t="s">
        <v>137</v>
      </c>
      <c r="T95" s="126"/>
      <c r="U95" s="124">
        <v>0</v>
      </c>
      <c r="V95" s="124">
        <v>0</v>
      </c>
      <c r="W95" s="124">
        <v>0</v>
      </c>
      <c r="X95" s="124">
        <v>74</v>
      </c>
      <c r="Y95" s="124">
        <v>80</v>
      </c>
      <c r="Z95" s="124">
        <v>81</v>
      </c>
    </row>
    <row r="96" spans="1:32" ht="15" customHeight="1" x14ac:dyDescent="0.25">
      <c r="S96" s="126" t="s">
        <v>138</v>
      </c>
      <c r="T96" s="126"/>
      <c r="U96" s="124">
        <v>0</v>
      </c>
      <c r="V96" s="124">
        <v>0</v>
      </c>
      <c r="W96" s="124">
        <v>0</v>
      </c>
      <c r="X96" s="124">
        <v>568</v>
      </c>
      <c r="Y96" s="124">
        <v>685</v>
      </c>
      <c r="Z96" s="124">
        <v>613</v>
      </c>
    </row>
    <row r="97" spans="1:32" ht="15" customHeight="1" x14ac:dyDescent="0.25">
      <c r="S97" s="126" t="s">
        <v>139</v>
      </c>
      <c r="T97" s="126"/>
      <c r="U97" s="124">
        <v>0</v>
      </c>
      <c r="V97" s="124">
        <v>0</v>
      </c>
      <c r="W97" s="124">
        <v>0</v>
      </c>
      <c r="X97" s="124">
        <v>458</v>
      </c>
      <c r="Y97" s="124">
        <v>523</v>
      </c>
      <c r="Z97" s="124">
        <v>547</v>
      </c>
    </row>
    <row r="98" spans="1:32" ht="15" customHeight="1" x14ac:dyDescent="0.25">
      <c r="S98" s="126" t="s">
        <v>140</v>
      </c>
      <c r="T98" s="126"/>
      <c r="U98" s="124">
        <v>0</v>
      </c>
      <c r="V98" s="124">
        <v>0</v>
      </c>
      <c r="W98" s="124">
        <v>0</v>
      </c>
      <c r="X98" s="124">
        <v>166</v>
      </c>
      <c r="Y98" s="124">
        <v>177</v>
      </c>
      <c r="Z98" s="124">
        <v>167</v>
      </c>
    </row>
    <row r="99" spans="1:32" ht="15" customHeight="1" x14ac:dyDescent="0.25">
      <c r="S99" s="126" t="s">
        <v>141</v>
      </c>
      <c r="T99" s="126"/>
      <c r="U99" s="124">
        <v>0</v>
      </c>
      <c r="V99" s="124">
        <v>0</v>
      </c>
      <c r="W99" s="124">
        <v>0</v>
      </c>
      <c r="X99" s="124">
        <v>17</v>
      </c>
      <c r="Y99" s="124">
        <v>15</v>
      </c>
      <c r="Z99" s="124">
        <v>25</v>
      </c>
    </row>
    <row r="100" spans="1:32" x14ac:dyDescent="0.25">
      <c r="A100" s="26"/>
      <c r="S100" s="126" t="s">
        <v>59</v>
      </c>
      <c r="T100" s="126"/>
      <c r="U100" s="124">
        <v>0</v>
      </c>
      <c r="V100" s="124">
        <v>0</v>
      </c>
      <c r="W100" s="124">
        <v>0</v>
      </c>
      <c r="X100" s="124">
        <v>229</v>
      </c>
      <c r="Y100" s="124">
        <v>241</v>
      </c>
      <c r="Z100" s="124">
        <v>206</v>
      </c>
    </row>
    <row r="101" spans="1:32" x14ac:dyDescent="0.25">
      <c r="S101" s="129" t="s">
        <v>54</v>
      </c>
      <c r="T101" s="129"/>
      <c r="U101" s="124">
        <v>0</v>
      </c>
      <c r="V101" s="124">
        <v>0</v>
      </c>
      <c r="W101" s="124">
        <v>0</v>
      </c>
      <c r="X101" s="124">
        <v>2623</v>
      </c>
      <c r="Y101" s="124">
        <v>3116</v>
      </c>
      <c r="Z101" s="124">
        <v>3026</v>
      </c>
    </row>
    <row r="102" spans="1:32" x14ac:dyDescent="0.25">
      <c r="A102" s="27"/>
      <c r="S102" s="126"/>
      <c r="T102" s="126"/>
      <c r="Y102" s="134"/>
      <c r="Z102" s="134"/>
      <c r="AB102" s="140"/>
      <c r="AC102" s="140"/>
      <c r="AD102" s="140"/>
      <c r="AE102" s="140"/>
      <c r="AF102" s="140"/>
    </row>
    <row r="103" spans="1:32" x14ac:dyDescent="0.25">
      <c r="A103" s="28"/>
      <c r="S103" s="139" t="s">
        <v>14</v>
      </c>
      <c r="T103" s="139"/>
      <c r="U103" s="118" t="s">
        <v>61</v>
      </c>
      <c r="V103" s="118" t="s">
        <v>62</v>
      </c>
      <c r="W103" s="118" t="s">
        <v>63</v>
      </c>
      <c r="X103" s="118" t="s">
        <v>60</v>
      </c>
      <c r="Y103" s="118" t="s">
        <v>95</v>
      </c>
      <c r="Z103" s="118" t="s">
        <v>95</v>
      </c>
      <c r="AB103" s="136" t="s">
        <v>25</v>
      </c>
      <c r="AC103" s="118"/>
      <c r="AD103" s="118" t="s">
        <v>33</v>
      </c>
      <c r="AE103" s="118"/>
      <c r="AF103" s="118"/>
    </row>
    <row r="104" spans="1:32" x14ac:dyDescent="0.25">
      <c r="S104" s="126" t="s">
        <v>15</v>
      </c>
      <c r="T104" s="126"/>
      <c r="U104" s="124">
        <v>0</v>
      </c>
      <c r="V104" s="124">
        <v>0</v>
      </c>
      <c r="W104" s="124">
        <v>0</v>
      </c>
      <c r="X104" s="124">
        <v>5001</v>
      </c>
      <c r="Y104" s="124">
        <v>6194</v>
      </c>
      <c r="Z104" s="124">
        <v>6494</v>
      </c>
      <c r="AB104" s="121" t="str">
        <f>TEXT(Z104,"###,###")</f>
        <v>6,494</v>
      </c>
      <c r="AD104" s="142">
        <f>Z104/($Z$4)*100</f>
        <v>64.024450359854086</v>
      </c>
      <c r="AF104" s="121"/>
    </row>
    <row r="105" spans="1:32" x14ac:dyDescent="0.25">
      <c r="S105" s="126" t="s">
        <v>18</v>
      </c>
      <c r="T105" s="126"/>
      <c r="U105" s="124">
        <v>0</v>
      </c>
      <c r="V105" s="124">
        <v>0</v>
      </c>
      <c r="W105" s="124">
        <v>0</v>
      </c>
      <c r="X105" s="124">
        <v>3058</v>
      </c>
      <c r="Y105" s="124">
        <v>3219</v>
      </c>
      <c r="Z105" s="124">
        <v>2785</v>
      </c>
      <c r="AB105" s="121" t="str">
        <f>TEXT(Z105,"###,###")</f>
        <v>2,785</v>
      </c>
      <c r="AD105" s="142">
        <f>Z105/($Z$4)*100</f>
        <v>27.457359755496402</v>
      </c>
      <c r="AF105" s="121"/>
    </row>
    <row r="106" spans="1:32" x14ac:dyDescent="0.25">
      <c r="S106" s="129" t="s">
        <v>54</v>
      </c>
      <c r="T106" s="129"/>
      <c r="U106" s="131">
        <v>0</v>
      </c>
      <c r="V106" s="131">
        <v>0</v>
      </c>
      <c r="W106" s="131">
        <v>0</v>
      </c>
      <c r="X106" s="131">
        <v>8059</v>
      </c>
      <c r="Y106" s="131">
        <v>9413</v>
      </c>
      <c r="Z106" s="131">
        <v>9279</v>
      </c>
      <c r="AB106" s="121"/>
      <c r="AD106" s="142"/>
      <c r="AF106" s="121"/>
    </row>
    <row r="107" spans="1:32" x14ac:dyDescent="0.25">
      <c r="S107" s="139" t="s">
        <v>19</v>
      </c>
      <c r="T107" s="139"/>
      <c r="U107" s="124"/>
      <c r="V107" s="124"/>
      <c r="W107" s="124"/>
      <c r="X107" s="124"/>
      <c r="Y107" s="124"/>
      <c r="Z107" s="124"/>
    </row>
    <row r="108" spans="1:32" x14ac:dyDescent="0.25">
      <c r="S108" s="126" t="s">
        <v>20</v>
      </c>
      <c r="T108" s="126"/>
      <c r="U108" s="124">
        <v>0</v>
      </c>
      <c r="V108" s="124">
        <v>0</v>
      </c>
      <c r="W108" s="124">
        <v>0</v>
      </c>
      <c r="X108" s="124">
        <v>894</v>
      </c>
      <c r="Y108" s="124">
        <v>963</v>
      </c>
      <c r="Z108" s="124">
        <v>1098</v>
      </c>
      <c r="AB108" s="121" t="str">
        <f>TEXT(Z108,"###,###")</f>
        <v>1,098</v>
      </c>
      <c r="AD108" s="142">
        <f>Z108/($Z$4)*100</f>
        <v>10.825199645075422</v>
      </c>
      <c r="AF108" s="121"/>
    </row>
    <row r="109" spans="1:32" x14ac:dyDescent="0.25">
      <c r="S109" s="126" t="s">
        <v>21</v>
      </c>
      <c r="T109" s="126"/>
      <c r="U109" s="124">
        <v>0</v>
      </c>
      <c r="V109" s="124">
        <v>0</v>
      </c>
      <c r="W109" s="124">
        <v>0</v>
      </c>
      <c r="X109" s="124">
        <v>1495</v>
      </c>
      <c r="Y109" s="124">
        <v>1591</v>
      </c>
      <c r="Z109" s="124">
        <v>1756</v>
      </c>
      <c r="AB109" s="121" t="str">
        <f>TEXT(Z109,"###,###")</f>
        <v>1,756</v>
      </c>
      <c r="AD109" s="142">
        <f>Z109/($Z$4)*100</f>
        <v>17.312432219264519</v>
      </c>
      <c r="AF109" s="121"/>
    </row>
    <row r="110" spans="1:32" x14ac:dyDescent="0.25">
      <c r="S110" s="126" t="s">
        <v>22</v>
      </c>
      <c r="T110" s="126"/>
      <c r="U110" s="124">
        <v>0</v>
      </c>
      <c r="V110" s="124">
        <v>0</v>
      </c>
      <c r="W110" s="124">
        <v>0</v>
      </c>
      <c r="X110" s="124">
        <v>2209</v>
      </c>
      <c r="Y110" s="124">
        <v>3208</v>
      </c>
      <c r="Z110" s="124">
        <v>3051</v>
      </c>
      <c r="AB110" s="121" t="str">
        <f>TEXT(Z110,"###,###")</f>
        <v>3,051</v>
      </c>
      <c r="AD110" s="142">
        <f>Z110/($Z$4)*100</f>
        <v>30.079858030168587</v>
      </c>
      <c r="AF110" s="121"/>
    </row>
    <row r="111" spans="1:32" x14ac:dyDescent="0.25">
      <c r="S111" s="126" t="s">
        <v>23</v>
      </c>
      <c r="T111" s="126"/>
      <c r="U111" s="124">
        <v>0</v>
      </c>
      <c r="V111" s="124">
        <v>0</v>
      </c>
      <c r="W111" s="124">
        <v>0</v>
      </c>
      <c r="X111" s="124">
        <v>3465</v>
      </c>
      <c r="Y111" s="124">
        <v>3651</v>
      </c>
      <c r="Z111" s="124">
        <v>3364</v>
      </c>
      <c r="AB111" s="121" t="str">
        <f>TEXT(Z111,"###,###")</f>
        <v>3,364</v>
      </c>
      <c r="AD111" s="142">
        <f>Z111/($Z$4)*100</f>
        <v>33.16573006014</v>
      </c>
      <c r="AF111" s="121"/>
    </row>
    <row r="112" spans="1:32" x14ac:dyDescent="0.25">
      <c r="S112" s="129" t="s">
        <v>54</v>
      </c>
      <c r="T112" s="129"/>
      <c r="U112" s="124">
        <v>0</v>
      </c>
      <c r="V112" s="124">
        <v>0</v>
      </c>
      <c r="W112" s="124">
        <v>0</v>
      </c>
      <c r="X112" s="124">
        <v>8566</v>
      </c>
      <c r="Y112" s="124">
        <v>10165</v>
      </c>
      <c r="Z112" s="124">
        <v>10143</v>
      </c>
    </row>
    <row r="113" spans="19:32" x14ac:dyDescent="0.25">
      <c r="AB113" s="136" t="s">
        <v>25</v>
      </c>
      <c r="AC113" s="118"/>
      <c r="AD113" s="118" t="s">
        <v>134</v>
      </c>
      <c r="AF113" s="118" t="s">
        <v>135</v>
      </c>
    </row>
    <row r="114" spans="19:32" x14ac:dyDescent="0.25">
      <c r="S114" s="126" t="s">
        <v>93</v>
      </c>
      <c r="T114" s="124"/>
      <c r="U114" s="124"/>
      <c r="V114" s="124"/>
      <c r="W114" s="124"/>
      <c r="X114" s="124"/>
      <c r="Y114" s="124"/>
      <c r="Z114" s="124"/>
      <c r="AB114" s="121" t="str">
        <f>TEXT(Z114,"###,###")</f>
        <v/>
      </c>
      <c r="AD114" s="122" t="e">
        <f>Z114/Y114-1</f>
        <v>#DIV/0!</v>
      </c>
      <c r="AF114" s="122" t="e">
        <f>Z114/T114-1</f>
        <v>#DIV/0!</v>
      </c>
    </row>
    <row r="115" spans="19:32" x14ac:dyDescent="0.25">
      <c r="S115" s="126" t="s">
        <v>94</v>
      </c>
      <c r="T115" s="124"/>
      <c r="U115" s="124"/>
      <c r="V115" s="124"/>
      <c r="W115" s="124"/>
      <c r="X115" s="124"/>
      <c r="Y115" s="124"/>
      <c r="Z115" s="124"/>
      <c r="AB115" s="121" t="str">
        <f>TEXT(Z115,"###,###")</f>
        <v/>
      </c>
      <c r="AD115" s="122" t="e">
        <f>Z115/Y115-1</f>
        <v>#DIV/0!</v>
      </c>
      <c r="AF115" s="122" t="e">
        <f>Z115/T115-1</f>
        <v>#DIV/0!</v>
      </c>
    </row>
    <row r="116" spans="19:32" x14ac:dyDescent="0.25">
      <c r="S116" s="129" t="s">
        <v>54</v>
      </c>
      <c r="T116" s="131"/>
      <c r="U116" s="131"/>
      <c r="V116" s="131"/>
      <c r="W116" s="131"/>
      <c r="X116" s="131"/>
      <c r="Y116" s="131"/>
      <c r="Z116" s="131"/>
    </row>
    <row r="118" spans="19:32" x14ac:dyDescent="0.25">
      <c r="S118" s="114" t="s">
        <v>105</v>
      </c>
      <c r="T118" s="143">
        <v>40.83</v>
      </c>
      <c r="U118" s="143">
        <v>39.08</v>
      </c>
      <c r="V118" s="143">
        <v>38.97</v>
      </c>
      <c r="W118" s="143">
        <v>41.15</v>
      </c>
      <c r="X118" s="143">
        <v>35.409999999999997</v>
      </c>
      <c r="Y118" s="143">
        <v>38.18</v>
      </c>
      <c r="Z118" s="143">
        <v>38.82</v>
      </c>
      <c r="AB118" s="121" t="str">
        <f>TEXT(Z118,"##.0")</f>
        <v>38.8</v>
      </c>
    </row>
    <row r="120" spans="19:32" x14ac:dyDescent="0.25">
      <c r="S120" s="114" t="s">
        <v>106</v>
      </c>
      <c r="T120" s="124">
        <v>4614</v>
      </c>
      <c r="U120" s="124">
        <v>4724</v>
      </c>
      <c r="V120" s="124">
        <v>4741</v>
      </c>
      <c r="W120" s="124">
        <v>4721</v>
      </c>
      <c r="X120" s="124">
        <v>5179</v>
      </c>
      <c r="Y120" s="124">
        <v>6174</v>
      </c>
      <c r="Z120" s="124">
        <v>6052</v>
      </c>
      <c r="AB120" s="121" t="str">
        <f>TEXT(Z120,"###,###")</f>
        <v>6,052</v>
      </c>
    </row>
    <row r="121" spans="19:32" x14ac:dyDescent="0.25">
      <c r="S121" s="114" t="s">
        <v>107</v>
      </c>
      <c r="T121" s="124">
        <v>175</v>
      </c>
      <c r="U121" s="124">
        <v>184</v>
      </c>
      <c r="V121" s="124">
        <v>169</v>
      </c>
      <c r="W121" s="124">
        <v>176</v>
      </c>
      <c r="X121" s="124">
        <v>204</v>
      </c>
      <c r="Y121" s="124">
        <v>206</v>
      </c>
      <c r="Z121" s="124">
        <v>220</v>
      </c>
      <c r="AB121" s="121" t="str">
        <f>TEXT(Z121,"###,###")</f>
        <v>220</v>
      </c>
    </row>
    <row r="122" spans="19:32" x14ac:dyDescent="0.25">
      <c r="S122" s="114" t="s">
        <v>108</v>
      </c>
      <c r="T122" s="124">
        <v>237</v>
      </c>
      <c r="U122" s="124">
        <v>238</v>
      </c>
      <c r="V122" s="124">
        <v>248</v>
      </c>
      <c r="W122" s="124">
        <v>235</v>
      </c>
      <c r="X122" s="124">
        <v>281</v>
      </c>
      <c r="Y122" s="124">
        <v>311</v>
      </c>
      <c r="Z122" s="124">
        <v>335</v>
      </c>
      <c r="AB122" s="121" t="str">
        <f>TEXT(Z122,"###,###")</f>
        <v>335</v>
      </c>
    </row>
    <row r="123" spans="19:32" x14ac:dyDescent="0.25">
      <c r="AB123" s="136" t="s">
        <v>25</v>
      </c>
      <c r="AC123" s="118"/>
      <c r="AD123" s="118" t="s">
        <v>33</v>
      </c>
      <c r="AE123" s="118"/>
      <c r="AF123" s="118"/>
    </row>
    <row r="124" spans="19:32" x14ac:dyDescent="0.25">
      <c r="S124" s="114" t="s">
        <v>109</v>
      </c>
      <c r="T124" s="124">
        <v>4851</v>
      </c>
      <c r="U124" s="124">
        <v>4962</v>
      </c>
      <c r="V124" s="124">
        <v>4989</v>
      </c>
      <c r="W124" s="124">
        <v>4956</v>
      </c>
      <c r="X124" s="124">
        <v>5460</v>
      </c>
      <c r="Y124" s="124">
        <v>6485</v>
      </c>
      <c r="Z124" s="124">
        <v>6387</v>
      </c>
      <c r="AB124" s="121" t="str">
        <f>TEXT(Z124,"###,###")</f>
        <v>6,387</v>
      </c>
      <c r="AD124" s="138">
        <f>Z124/$Z$7*100</f>
        <v>96.655569007263921</v>
      </c>
    </row>
    <row r="125" spans="19:32" x14ac:dyDescent="0.25">
      <c r="S125" s="114" t="s">
        <v>110</v>
      </c>
      <c r="T125" s="124">
        <v>412</v>
      </c>
      <c r="U125" s="124">
        <v>422</v>
      </c>
      <c r="V125" s="124">
        <v>417</v>
      </c>
      <c r="W125" s="124">
        <v>411</v>
      </c>
      <c r="X125" s="124">
        <v>485</v>
      </c>
      <c r="Y125" s="124">
        <v>517</v>
      </c>
      <c r="Z125" s="124">
        <v>555</v>
      </c>
      <c r="AB125" s="121" t="str">
        <f>TEXT(Z125,"###,###")</f>
        <v>555</v>
      </c>
      <c r="AD125" s="138">
        <f>Z125/$Z$7*100</f>
        <v>8.3989104116222766</v>
      </c>
    </row>
    <row r="127" spans="19:32" x14ac:dyDescent="0.25">
      <c r="S127" s="114" t="s">
        <v>111</v>
      </c>
      <c r="T127" s="124">
        <v>2657</v>
      </c>
      <c r="U127" s="124">
        <v>2751</v>
      </c>
      <c r="V127" s="124">
        <v>2722</v>
      </c>
      <c r="W127" s="124">
        <v>2707</v>
      </c>
      <c r="X127" s="124">
        <v>3044</v>
      </c>
      <c r="Y127" s="124">
        <v>3575</v>
      </c>
      <c r="Z127" s="124">
        <v>3583</v>
      </c>
      <c r="AB127" s="121" t="str">
        <f>TEXT(Z127,"###,###")</f>
        <v>3,583</v>
      </c>
      <c r="AD127" s="138">
        <f>Z127/$Z$7*100</f>
        <v>54.222154963680389</v>
      </c>
    </row>
    <row r="128" spans="19:32" x14ac:dyDescent="0.25">
      <c r="S128" s="114" t="s">
        <v>112</v>
      </c>
      <c r="T128" s="124">
        <v>2362</v>
      </c>
      <c r="U128" s="124">
        <v>2387</v>
      </c>
      <c r="V128" s="124">
        <v>2433</v>
      </c>
      <c r="W128" s="124">
        <v>2428</v>
      </c>
      <c r="X128" s="124">
        <v>2617</v>
      </c>
      <c r="Y128" s="124">
        <v>3116</v>
      </c>
      <c r="Z128" s="124">
        <v>3024</v>
      </c>
      <c r="AB128" s="121" t="str">
        <f>TEXT(Z128,"###,###")</f>
        <v>3,024</v>
      </c>
      <c r="AD128" s="138">
        <f>Z128/$Z$7*100</f>
        <v>45.762711864406782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5" id="{B8FD34D1-C4F4-45BD-A864-A347DF09E7D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08" id="{76811F89-73C3-4A5C-BCA1-A4DBB2EA701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11" id="{3C177A90-9DF2-4DB5-A5E4-EC4BBF701CF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14" id="{C3CE80BB-EF6C-4D85-8943-BC4066494D3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Contents</vt:lpstr>
      <vt:lpstr>Table 13.1</vt:lpstr>
      <vt:lpstr>Table 13.2</vt:lpstr>
      <vt:lpstr>Table 13.3</vt:lpstr>
      <vt:lpstr>Table 13.4</vt:lpstr>
      <vt:lpstr>Table 13.5</vt:lpstr>
      <vt:lpstr>Table 13.6</vt:lpstr>
      <vt:lpstr>Table 13.7</vt:lpstr>
      <vt:lpstr>Table 13.8</vt:lpstr>
      <vt:lpstr>Table 13.9</vt:lpstr>
      <vt:lpstr>Table 13.10</vt:lpstr>
      <vt:lpstr>Table 13.11</vt:lpstr>
      <vt:lpstr>Table 13.12</vt:lpstr>
      <vt:lpstr>Table 13.13</vt:lpstr>
      <vt:lpstr>Table 13.14</vt:lpstr>
      <vt:lpstr>Table 13.15</vt:lpstr>
      <vt:lpstr>Table 13.16</vt:lpstr>
      <vt:lpstr>Table 13.17</vt:lpstr>
      <vt:lpstr>State data for spotlight</vt:lpstr>
      <vt:lpstr>'Table 13.1'!Print_Area</vt:lpstr>
      <vt:lpstr>'Table 13.10'!Print_Area</vt:lpstr>
      <vt:lpstr>'Table 13.11'!Print_Area</vt:lpstr>
      <vt:lpstr>'Table 13.12'!Print_Area</vt:lpstr>
      <vt:lpstr>'Table 13.13'!Print_Area</vt:lpstr>
      <vt:lpstr>'Table 13.14'!Print_Area</vt:lpstr>
      <vt:lpstr>'Table 13.15'!Print_Area</vt:lpstr>
      <vt:lpstr>'Table 13.16'!Print_Area</vt:lpstr>
      <vt:lpstr>'Table 13.17'!Print_Area</vt:lpstr>
      <vt:lpstr>'Table 13.2'!Print_Area</vt:lpstr>
      <vt:lpstr>'Table 13.3'!Print_Area</vt:lpstr>
      <vt:lpstr>'Table 13.4'!Print_Area</vt:lpstr>
      <vt:lpstr>'Table 13.5'!Print_Area</vt:lpstr>
      <vt:lpstr>'Table 13.6'!Print_Area</vt:lpstr>
      <vt:lpstr>'Table 13.7'!Print_Area</vt:lpstr>
      <vt:lpstr>'Table 13.8'!Print_Area</vt:lpstr>
      <vt:lpstr>'Table 13.9'!Print_Area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Son Chu</cp:lastModifiedBy>
  <cp:lastPrinted>2019-07-12T00:48:45Z</cp:lastPrinted>
  <dcterms:created xsi:type="dcterms:W3CDTF">2019-07-02T01:38:47Z</dcterms:created>
  <dcterms:modified xsi:type="dcterms:W3CDTF">2021-02-18T12:03:18Z</dcterms:modified>
</cp:coreProperties>
</file>