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5.xml" ContentType="application/vnd.openxmlformats-officedocument.drawingml.chartshapes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9.xml" ContentType="application/vnd.openxmlformats-officedocument.drawingml.chartshapes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0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1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12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3.xml" ContentType="application/vnd.openxmlformats-officedocument.drawingml.chartshape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4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5.xml" ContentType="application/vnd.openxmlformats-officedocument.drawingml.chartshape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6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7.xml" ContentType="application/vnd.openxmlformats-officedocument.drawingml.chartshapes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drawings/drawing18.xml" ContentType="application/vnd.openxmlformats-officedocument.drawing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19.xml" ContentType="application/vnd.openxmlformats-officedocument.drawingml.chartshapes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20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21.xml" ContentType="application/vnd.openxmlformats-officedocument.drawingml.chartshapes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22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drawings/drawing23.xml" ContentType="application/vnd.openxmlformats-officedocument.drawingml.chartshapes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drawings/drawing24.xml" ContentType="application/vnd.openxmlformats-officedocument.drawing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drawings/drawing25.xml" ContentType="application/vnd.openxmlformats-officedocument.drawingml.chartshapes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drawings/drawing26.xml" ContentType="application/vnd.openxmlformats-officedocument.drawing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drawings/drawing27.xml" ContentType="application/vnd.openxmlformats-officedocument.drawingml.chartshapes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drawings/drawing28.xml" ContentType="application/vnd.openxmlformats-officedocument.drawing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drawings/drawing29.xml" ContentType="application/vnd.openxmlformats-officedocument.drawingml.chartshapes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drawings/drawing30.xml" ContentType="application/vnd.openxmlformats-officedocument.drawing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drawings/drawing31.xml" ContentType="application/vnd.openxmlformats-officedocument.drawingml.chartshapes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drawings/drawing32.xml" ContentType="application/vnd.openxmlformats-officedocument.drawing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drawings/drawing33.xml" ContentType="application/vnd.openxmlformats-officedocument.drawingml.chartshapes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drawings/drawing34.xml" ContentType="application/vnd.openxmlformats-officedocument.drawing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drawings/drawing35.xml" ContentType="application/vnd.openxmlformats-officedocument.drawingml.chartshapes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drawings/drawing36.xml" ContentType="application/vnd.openxmlformats-officedocument.drawing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drawings/drawing37.xml" ContentType="application/vnd.openxmlformats-officedocument.drawingml.chartshapes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drawings/drawing38.xml" ContentType="application/vnd.openxmlformats-officedocument.drawing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drawings/drawing39.xml" ContentType="application/vnd.openxmlformats-officedocument.drawingml.chartshapes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drawings/drawing40.xml" ContentType="application/vnd.openxmlformats-officedocument.drawing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drawings/drawing41.xml" ContentType="application/vnd.openxmlformats-officedocument.drawingml.chartshapes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drawings/drawing42.xml" ContentType="application/vnd.openxmlformats-officedocument.drawing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drawings/drawing43.xml" ContentType="application/vnd.openxmlformats-officedocument.drawingml.chartshapes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drawings/drawing44.xml" ContentType="application/vnd.openxmlformats-officedocument.drawing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drawings/drawing45.xml" ContentType="application/vnd.openxmlformats-officedocument.drawingml.chartshapes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drawings/drawing46.xml" ContentType="application/vnd.openxmlformats-officedocument.drawing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drawings/drawing47.xml" ContentType="application/vnd.openxmlformats-officedocument.drawingml.chartshapes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drawings/drawing48.xml" ContentType="application/vnd.openxmlformats-officedocument.drawing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drawings/drawing49.xml" ContentType="application/vnd.openxmlformats-officedocument.drawingml.chartshapes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drawings/drawing50.xml" ContentType="application/vnd.openxmlformats-officedocument.drawing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drawings/drawing51.xml" ContentType="application/vnd.openxmlformats-officedocument.drawingml.chartshapes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drawings/drawing52.xml" ContentType="application/vnd.openxmlformats-officedocument.drawing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drawings/drawing53.xml" ContentType="application/vnd.openxmlformats-officedocument.drawingml.chartshapes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drawings/drawing54.xml" ContentType="application/vnd.openxmlformats-officedocument.drawing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drawings/drawing55.xml" ContentType="application/vnd.openxmlformats-officedocument.drawingml.chartshapes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drawings/drawing56.xml" ContentType="application/vnd.openxmlformats-officedocument.drawing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drawings/drawing57.xml" ContentType="application/vnd.openxmlformats-officedocument.drawingml.chartshapes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drawings/drawing58.xml" ContentType="application/vnd.openxmlformats-officedocument.drawing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drawings/drawing59.xml" ContentType="application/vnd.openxmlformats-officedocument.drawingml.chartshapes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S:\LEED\2018 LEED Project\Output\2020 JIA Publication\Illuminator\Output\Release 2 final tables_new\"/>
    </mc:Choice>
  </mc:AlternateContent>
  <xr:revisionPtr revIDLastSave="0" documentId="13_ncr:1_{B8A7AF40-07CA-4255-9BE2-E4935C81FB4A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69" r:id="rId1"/>
    <sheet name="Table 12.1" sheetId="178" r:id="rId2"/>
    <sheet name="Table 12.2" sheetId="179" r:id="rId3"/>
    <sheet name="Table 12.3" sheetId="180" r:id="rId4"/>
    <sheet name="Table 12.4" sheetId="181" r:id="rId5"/>
    <sheet name="Table 12.5" sheetId="182" r:id="rId6"/>
    <sheet name="Table 12.6" sheetId="183" r:id="rId7"/>
    <sheet name="Table 12.7" sheetId="184" r:id="rId8"/>
    <sheet name="Table 12.8" sheetId="185" r:id="rId9"/>
    <sheet name="Table 12.9" sheetId="186" r:id="rId10"/>
    <sheet name="Table 12.10" sheetId="187" r:id="rId11"/>
    <sheet name="Table 12.11" sheetId="188" r:id="rId12"/>
    <sheet name="Table 12.12" sheetId="189" r:id="rId13"/>
    <sheet name="Table 12.13" sheetId="190" r:id="rId14"/>
    <sheet name="Table 12.14" sheetId="191" r:id="rId15"/>
    <sheet name="Table 12.15" sheetId="192" r:id="rId16"/>
    <sheet name="Table 12.16" sheetId="193" r:id="rId17"/>
    <sheet name="Table 12.17" sheetId="194" r:id="rId18"/>
    <sheet name="Table 12.18" sheetId="195" r:id="rId19"/>
    <sheet name="Table 12.19" sheetId="196" r:id="rId20"/>
    <sheet name="Table 12.20" sheetId="197" r:id="rId21"/>
    <sheet name="Table 12.21" sheetId="198" r:id="rId22"/>
    <sheet name="Table 12.22" sheetId="199" r:id="rId23"/>
    <sheet name="Table 12.23" sheetId="200" r:id="rId24"/>
    <sheet name="Table 12.24" sheetId="201" r:id="rId25"/>
    <sheet name="Table 12.25" sheetId="202" r:id="rId26"/>
    <sheet name="Table 12.26" sheetId="203" r:id="rId27"/>
    <sheet name="Table 12.27" sheetId="204" r:id="rId28"/>
    <sheet name="Table 12.28" sheetId="205" r:id="rId29"/>
    <sheet name="Table 12.29" sheetId="206" r:id="rId30"/>
    <sheet name="State data for spotlight" sheetId="177" state="hidden" r:id="rId31"/>
  </sheets>
  <definedNames>
    <definedName name="_AMO_UniqueIdentifier" hidden="1">"'2995e12c-7f92-4103-a2d1-a1d598d57c6f'"</definedName>
    <definedName name="_xlnm.Print_Area" localSheetId="1">'Table 12.1'!$A$1:$P$98</definedName>
    <definedName name="_xlnm.Print_Area" localSheetId="10">'Table 12.10'!$A$1:$P$98</definedName>
    <definedName name="_xlnm.Print_Area" localSheetId="11">'Table 12.11'!$A$1:$P$98</definedName>
    <definedName name="_xlnm.Print_Area" localSheetId="12">'Table 12.12'!$A$1:$P$98</definedName>
    <definedName name="_xlnm.Print_Area" localSheetId="13">'Table 12.13'!$A$1:$P$98</definedName>
    <definedName name="_xlnm.Print_Area" localSheetId="14">'Table 12.14'!$A$1:$P$98</definedName>
    <definedName name="_xlnm.Print_Area" localSheetId="15">'Table 12.15'!$A$1:$P$98</definedName>
    <definedName name="_xlnm.Print_Area" localSheetId="16">'Table 12.16'!$A$1:$P$98</definedName>
    <definedName name="_xlnm.Print_Area" localSheetId="17">'Table 12.17'!$A$1:$P$98</definedName>
    <definedName name="_xlnm.Print_Area" localSheetId="18">'Table 12.18'!$A$1:$P$98</definedName>
    <definedName name="_xlnm.Print_Area" localSheetId="19">'Table 12.19'!$A$1:$P$98</definedName>
    <definedName name="_xlnm.Print_Area" localSheetId="2">'Table 12.2'!$A$1:$P$98</definedName>
    <definedName name="_xlnm.Print_Area" localSheetId="20">'Table 12.20'!$A$1:$P$98</definedName>
    <definedName name="_xlnm.Print_Area" localSheetId="21">'Table 12.21'!$A$1:$P$98</definedName>
    <definedName name="_xlnm.Print_Area" localSheetId="22">'Table 12.22'!$A$1:$P$98</definedName>
    <definedName name="_xlnm.Print_Area" localSheetId="23">'Table 12.23'!$A$1:$P$98</definedName>
    <definedName name="_xlnm.Print_Area" localSheetId="24">'Table 12.24'!$A$1:$P$98</definedName>
    <definedName name="_xlnm.Print_Area" localSheetId="25">'Table 12.25'!$A$1:$P$98</definedName>
    <definedName name="_xlnm.Print_Area" localSheetId="26">'Table 12.26'!$A$1:$P$98</definedName>
    <definedName name="_xlnm.Print_Area" localSheetId="27">'Table 12.27'!$A$1:$P$98</definedName>
    <definedName name="_xlnm.Print_Area" localSheetId="28">'Table 12.28'!$A$1:$P$98</definedName>
    <definedName name="_xlnm.Print_Area" localSheetId="29">'Table 12.29'!$A$1:$P$98</definedName>
    <definedName name="_xlnm.Print_Area" localSheetId="3">'Table 12.3'!$A$1:$P$98</definedName>
    <definedName name="_xlnm.Print_Area" localSheetId="4">'Table 12.4'!$A$1:$P$98</definedName>
    <definedName name="_xlnm.Print_Area" localSheetId="5">'Table 12.5'!$A$1:$P$98</definedName>
    <definedName name="_xlnm.Print_Area" localSheetId="6">'Table 12.6'!$A$1:$P$98</definedName>
    <definedName name="_xlnm.Print_Area" localSheetId="7">'Table 12.7'!$A$1:$P$98</definedName>
    <definedName name="_xlnm.Print_Area" localSheetId="8">'Table 12.8'!$A$1:$P$98</definedName>
    <definedName name="_xlnm.Print_Area" localSheetId="9">'Table 12.9'!$A$1:$P$98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79" l="1"/>
  <c r="A2" i="180"/>
  <c r="A2" i="181"/>
  <c r="A2" i="182"/>
  <c r="A2" i="183"/>
  <c r="A2" i="184"/>
  <c r="A2" i="185"/>
  <c r="A2" i="186"/>
  <c r="A2" i="187"/>
  <c r="A2" i="188"/>
  <c r="A2" i="189"/>
  <c r="A2" i="190"/>
  <c r="A2" i="191"/>
  <c r="A2" i="192"/>
  <c r="A2" i="193"/>
  <c r="A2" i="194"/>
  <c r="A2" i="195"/>
  <c r="A2" i="196"/>
  <c r="A2" i="197"/>
  <c r="A2" i="198"/>
  <c r="A2" i="199"/>
  <c r="A2" i="200"/>
  <c r="A2" i="201"/>
  <c r="A2" i="202"/>
  <c r="A2" i="203"/>
  <c r="A2" i="204"/>
  <c r="A2" i="205"/>
  <c r="A2" i="206"/>
  <c r="A2" i="178"/>
  <c r="AD128" i="206"/>
  <c r="AB128" i="206"/>
  <c r="AD127" i="206"/>
  <c r="AB127" i="206"/>
  <c r="AD125" i="206"/>
  <c r="AB125" i="206"/>
  <c r="AD124" i="206"/>
  <c r="AB124" i="206"/>
  <c r="AB122" i="206"/>
  <c r="AB121" i="206"/>
  <c r="AB120" i="206"/>
  <c r="AB118" i="206"/>
  <c r="AF115" i="206"/>
  <c r="AD115" i="206"/>
  <c r="AB115" i="206"/>
  <c r="AF114" i="206"/>
  <c r="AD114" i="206"/>
  <c r="AB114" i="206"/>
  <c r="AD111" i="206"/>
  <c r="AB111" i="206"/>
  <c r="AD110" i="206"/>
  <c r="AB110" i="206"/>
  <c r="AD109" i="206"/>
  <c r="AB109" i="206"/>
  <c r="AD108" i="206"/>
  <c r="AB108" i="206"/>
  <c r="AD105" i="206"/>
  <c r="AB105" i="206"/>
  <c r="AD104" i="206"/>
  <c r="AB104" i="206"/>
  <c r="N9" i="177"/>
  <c r="O90" i="206"/>
  <c r="N90" i="206"/>
  <c r="L9" i="177"/>
  <c r="M90" i="206"/>
  <c r="L90" i="206"/>
  <c r="J9" i="177"/>
  <c r="K90" i="206"/>
  <c r="AF9" i="206"/>
  <c r="G90" i="206"/>
  <c r="F90" i="206"/>
  <c r="AD9" i="206"/>
  <c r="E90" i="206"/>
  <c r="D90" i="206"/>
  <c r="AB9" i="206"/>
  <c r="C90" i="206"/>
  <c r="N8" i="177"/>
  <c r="O89" i="206"/>
  <c r="N89" i="206"/>
  <c r="L8" i="177"/>
  <c r="M89" i="206"/>
  <c r="L89" i="206"/>
  <c r="J8" i="177"/>
  <c r="K89" i="206"/>
  <c r="AF8" i="206"/>
  <c r="G89" i="206"/>
  <c r="F89" i="206"/>
  <c r="AD8" i="206"/>
  <c r="E89" i="206"/>
  <c r="D89" i="206"/>
  <c r="AB8" i="206"/>
  <c r="C89" i="206"/>
  <c r="AF38" i="206"/>
  <c r="AD38" i="206"/>
  <c r="AB38" i="206"/>
  <c r="AF37" i="206"/>
  <c r="AD37" i="206"/>
  <c r="AB37" i="206"/>
  <c r="N7" i="177"/>
  <c r="O88" i="206"/>
  <c r="N88" i="206"/>
  <c r="L7" i="177"/>
  <c r="M88" i="206"/>
  <c r="L88" i="206"/>
  <c r="J7" i="177"/>
  <c r="J88" i="206"/>
  <c r="AF7" i="206"/>
  <c r="G88" i="206"/>
  <c r="F88" i="206"/>
  <c r="AD7" i="206"/>
  <c r="E88" i="206"/>
  <c r="D88" i="206"/>
  <c r="AB7" i="206"/>
  <c r="C88" i="206"/>
  <c r="N6" i="177"/>
  <c r="O87" i="206"/>
  <c r="N87" i="206"/>
  <c r="L6" i="177"/>
  <c r="M87" i="206"/>
  <c r="L87" i="206"/>
  <c r="J6" i="177"/>
  <c r="J87" i="206"/>
  <c r="AF6" i="206"/>
  <c r="G87" i="206"/>
  <c r="F87" i="206"/>
  <c r="AD6" i="206"/>
  <c r="E87" i="206"/>
  <c r="D87" i="206"/>
  <c r="AB6" i="206"/>
  <c r="C87" i="206"/>
  <c r="N5" i="177"/>
  <c r="O86" i="206"/>
  <c r="N86" i="206"/>
  <c r="L5" i="177"/>
  <c r="M86" i="206"/>
  <c r="L86" i="206"/>
  <c r="J5" i="177"/>
  <c r="J86" i="206"/>
  <c r="AF5" i="206"/>
  <c r="G86" i="206"/>
  <c r="F86" i="206"/>
  <c r="AD5" i="206"/>
  <c r="E86" i="206"/>
  <c r="D86" i="206"/>
  <c r="AB5" i="206"/>
  <c r="C86" i="206"/>
  <c r="N4" i="177"/>
  <c r="O85" i="206"/>
  <c r="N85" i="206"/>
  <c r="L4" i="177"/>
  <c r="M85" i="206"/>
  <c r="L85" i="206"/>
  <c r="J4" i="177"/>
  <c r="J85" i="206"/>
  <c r="AF4" i="206"/>
  <c r="G85" i="206"/>
  <c r="F85" i="206"/>
  <c r="AD4" i="206"/>
  <c r="E85" i="206"/>
  <c r="D85" i="206"/>
  <c r="AB4" i="206"/>
  <c r="C85" i="206"/>
  <c r="A1" i="177"/>
  <c r="J82" i="206"/>
  <c r="S1" i="206"/>
  <c r="C82" i="206"/>
  <c r="A64" i="206"/>
  <c r="A49" i="206"/>
  <c r="AD42" i="206"/>
  <c r="AD41" i="206"/>
  <c r="AB34" i="206"/>
  <c r="AB33" i="206"/>
  <c r="AB32" i="206"/>
  <c r="AB31" i="206"/>
  <c r="A31" i="206"/>
  <c r="AB30" i="206"/>
  <c r="AB29" i="206"/>
  <c r="AB28" i="206"/>
  <c r="AB27" i="206"/>
  <c r="AB26" i="206"/>
  <c r="AB25" i="206"/>
  <c r="AB24" i="206"/>
  <c r="AB23" i="206"/>
  <c r="AB22" i="206"/>
  <c r="AB21" i="206"/>
  <c r="AB20" i="206"/>
  <c r="AB19" i="206"/>
  <c r="AB18" i="206"/>
  <c r="G18" i="206"/>
  <c r="A18" i="206"/>
  <c r="AB17" i="206"/>
  <c r="AB16" i="206"/>
  <c r="AB15" i="206"/>
  <c r="D15" i="206"/>
  <c r="D14" i="206"/>
  <c r="O13" i="206"/>
  <c r="D13" i="206"/>
  <c r="O12" i="206"/>
  <c r="D12" i="206"/>
  <c r="O11" i="206"/>
  <c r="O10" i="206"/>
  <c r="D10" i="206"/>
  <c r="O9" i="206"/>
  <c r="D9" i="206"/>
  <c r="O8" i="206"/>
  <c r="D8" i="206"/>
  <c r="A7" i="206"/>
  <c r="A4" i="206"/>
  <c r="AB2" i="206"/>
  <c r="Y1" i="206"/>
  <c r="AD128" i="205"/>
  <c r="AB128" i="205"/>
  <c r="AD127" i="205"/>
  <c r="AB127" i="205"/>
  <c r="AD125" i="205"/>
  <c r="AB125" i="205"/>
  <c r="AD124" i="205"/>
  <c r="AB124" i="205"/>
  <c r="AB122" i="205"/>
  <c r="AB121" i="205"/>
  <c r="AB120" i="205"/>
  <c r="AB118" i="205"/>
  <c r="AF115" i="205"/>
  <c r="AD115" i="205"/>
  <c r="AB115" i="205"/>
  <c r="AF114" i="205"/>
  <c r="AD114" i="205"/>
  <c r="AB114" i="205"/>
  <c r="AD111" i="205"/>
  <c r="AB111" i="205"/>
  <c r="AD110" i="205"/>
  <c r="AB110" i="205"/>
  <c r="AD109" i="205"/>
  <c r="AB109" i="205"/>
  <c r="AD108" i="205"/>
  <c r="AB108" i="205"/>
  <c r="AD105" i="205"/>
  <c r="AB105" i="205"/>
  <c r="AD104" i="205"/>
  <c r="AB104" i="205"/>
  <c r="O90" i="205"/>
  <c r="N90" i="205"/>
  <c r="M90" i="205"/>
  <c r="L90" i="205"/>
  <c r="K90" i="205"/>
  <c r="AF9" i="205"/>
  <c r="G90" i="205"/>
  <c r="F90" i="205"/>
  <c r="AD9" i="205"/>
  <c r="E90" i="205"/>
  <c r="D90" i="205"/>
  <c r="AB9" i="205"/>
  <c r="C90" i="205"/>
  <c r="O89" i="205"/>
  <c r="N89" i="205"/>
  <c r="M89" i="205"/>
  <c r="L89" i="205"/>
  <c r="K89" i="205"/>
  <c r="AF8" i="205"/>
  <c r="G89" i="205"/>
  <c r="F89" i="205"/>
  <c r="AD8" i="205"/>
  <c r="E89" i="205"/>
  <c r="D89" i="205"/>
  <c r="AB8" i="205"/>
  <c r="C89" i="205"/>
  <c r="AF38" i="205"/>
  <c r="AD38" i="205"/>
  <c r="AB38" i="205"/>
  <c r="AF37" i="205"/>
  <c r="AD37" i="205"/>
  <c r="AB37" i="205"/>
  <c r="O88" i="205"/>
  <c r="N88" i="205"/>
  <c r="M88" i="205"/>
  <c r="L88" i="205"/>
  <c r="J88" i="205"/>
  <c r="AF7" i="205"/>
  <c r="G88" i="205"/>
  <c r="F88" i="205"/>
  <c r="AD7" i="205"/>
  <c r="E88" i="205"/>
  <c r="D88" i="205"/>
  <c r="AB7" i="205"/>
  <c r="C88" i="205"/>
  <c r="O87" i="205"/>
  <c r="N87" i="205"/>
  <c r="M87" i="205"/>
  <c r="L87" i="205"/>
  <c r="J87" i="205"/>
  <c r="AF6" i="205"/>
  <c r="G87" i="205"/>
  <c r="F87" i="205"/>
  <c r="AD6" i="205"/>
  <c r="E87" i="205"/>
  <c r="D87" i="205"/>
  <c r="AB6" i="205"/>
  <c r="C87" i="205"/>
  <c r="O86" i="205"/>
  <c r="N86" i="205"/>
  <c r="M86" i="205"/>
  <c r="L86" i="205"/>
  <c r="J86" i="205"/>
  <c r="AF5" i="205"/>
  <c r="G86" i="205"/>
  <c r="F86" i="205"/>
  <c r="AD5" i="205"/>
  <c r="E86" i="205"/>
  <c r="D86" i="205"/>
  <c r="AB5" i="205"/>
  <c r="C86" i="205"/>
  <c r="O85" i="205"/>
  <c r="N85" i="205"/>
  <c r="M85" i="205"/>
  <c r="L85" i="205"/>
  <c r="J85" i="205"/>
  <c r="AF4" i="205"/>
  <c r="G85" i="205"/>
  <c r="F85" i="205"/>
  <c r="AD4" i="205"/>
  <c r="E85" i="205"/>
  <c r="D85" i="205"/>
  <c r="AB4" i="205"/>
  <c r="C85" i="205"/>
  <c r="J82" i="205"/>
  <c r="S1" i="205"/>
  <c r="C82" i="205"/>
  <c r="A64" i="205"/>
  <c r="A49" i="205"/>
  <c r="AD42" i="205"/>
  <c r="AD41" i="205"/>
  <c r="AB34" i="205"/>
  <c r="AB33" i="205"/>
  <c r="AB32" i="205"/>
  <c r="AB31" i="205"/>
  <c r="A31" i="205"/>
  <c r="AB30" i="205"/>
  <c r="AB29" i="205"/>
  <c r="AB28" i="205"/>
  <c r="AB27" i="205"/>
  <c r="AB26" i="205"/>
  <c r="AB25" i="205"/>
  <c r="AB24" i="205"/>
  <c r="AB23" i="205"/>
  <c r="AB22" i="205"/>
  <c r="AB21" i="205"/>
  <c r="AB20" i="205"/>
  <c r="AB19" i="205"/>
  <c r="AB18" i="205"/>
  <c r="G18" i="205"/>
  <c r="A18" i="205"/>
  <c r="AB17" i="205"/>
  <c r="AB16" i="205"/>
  <c r="AB15" i="205"/>
  <c r="D15" i="205"/>
  <c r="D14" i="205"/>
  <c r="O13" i="205"/>
  <c r="D13" i="205"/>
  <c r="O12" i="205"/>
  <c r="D12" i="205"/>
  <c r="O11" i="205"/>
  <c r="O10" i="205"/>
  <c r="D10" i="205"/>
  <c r="O9" i="205"/>
  <c r="D9" i="205"/>
  <c r="O8" i="205"/>
  <c r="D8" i="205"/>
  <c r="A7" i="205"/>
  <c r="A4" i="205"/>
  <c r="AB2" i="205"/>
  <c r="Y1" i="205"/>
  <c r="AD128" i="204"/>
  <c r="AB128" i="204"/>
  <c r="AD127" i="204"/>
  <c r="AB127" i="204"/>
  <c r="AD125" i="204"/>
  <c r="AB125" i="204"/>
  <c r="AD124" i="204"/>
  <c r="AB124" i="204"/>
  <c r="AB122" i="204"/>
  <c r="AB121" i="204"/>
  <c r="AB120" i="204"/>
  <c r="AB118" i="204"/>
  <c r="AF115" i="204"/>
  <c r="AD115" i="204"/>
  <c r="AB115" i="204"/>
  <c r="AF114" i="204"/>
  <c r="AD114" i="204"/>
  <c r="AB114" i="204"/>
  <c r="AD111" i="204"/>
  <c r="AB111" i="204"/>
  <c r="AD110" i="204"/>
  <c r="AB110" i="204"/>
  <c r="AD109" i="204"/>
  <c r="AB109" i="204"/>
  <c r="AD108" i="204"/>
  <c r="AB108" i="204"/>
  <c r="AD105" i="204"/>
  <c r="AB105" i="204"/>
  <c r="AD104" i="204"/>
  <c r="AB104" i="204"/>
  <c r="O90" i="204"/>
  <c r="N90" i="204"/>
  <c r="M90" i="204"/>
  <c r="L90" i="204"/>
  <c r="K90" i="204"/>
  <c r="AF9" i="204"/>
  <c r="G90" i="204"/>
  <c r="F90" i="204"/>
  <c r="AD9" i="204"/>
  <c r="E90" i="204"/>
  <c r="D90" i="204"/>
  <c r="AB9" i="204"/>
  <c r="C90" i="204"/>
  <c r="O89" i="204"/>
  <c r="N89" i="204"/>
  <c r="M89" i="204"/>
  <c r="L89" i="204"/>
  <c r="K89" i="204"/>
  <c r="AF8" i="204"/>
  <c r="G89" i="204"/>
  <c r="F89" i="204"/>
  <c r="AD8" i="204"/>
  <c r="E89" i="204"/>
  <c r="D89" i="204"/>
  <c r="AB8" i="204"/>
  <c r="C89" i="204"/>
  <c r="AF38" i="204"/>
  <c r="AD38" i="204"/>
  <c r="AB38" i="204"/>
  <c r="AF37" i="204"/>
  <c r="AD37" i="204"/>
  <c r="AB37" i="204"/>
  <c r="O88" i="204"/>
  <c r="N88" i="204"/>
  <c r="M88" i="204"/>
  <c r="L88" i="204"/>
  <c r="J88" i="204"/>
  <c r="AF7" i="204"/>
  <c r="G88" i="204"/>
  <c r="F88" i="204"/>
  <c r="AD7" i="204"/>
  <c r="E88" i="204"/>
  <c r="D88" i="204"/>
  <c r="AB7" i="204"/>
  <c r="C88" i="204"/>
  <c r="O87" i="204"/>
  <c r="N87" i="204"/>
  <c r="M87" i="204"/>
  <c r="L87" i="204"/>
  <c r="J87" i="204"/>
  <c r="AF6" i="204"/>
  <c r="G87" i="204"/>
  <c r="F87" i="204"/>
  <c r="AD6" i="204"/>
  <c r="E87" i="204"/>
  <c r="D87" i="204"/>
  <c r="AB6" i="204"/>
  <c r="C87" i="204"/>
  <c r="O86" i="204"/>
  <c r="N86" i="204"/>
  <c r="M86" i="204"/>
  <c r="L86" i="204"/>
  <c r="J86" i="204"/>
  <c r="AF5" i="204"/>
  <c r="G86" i="204"/>
  <c r="F86" i="204"/>
  <c r="AD5" i="204"/>
  <c r="E86" i="204"/>
  <c r="D86" i="204"/>
  <c r="AB5" i="204"/>
  <c r="C86" i="204"/>
  <c r="O85" i="204"/>
  <c r="N85" i="204"/>
  <c r="M85" i="204"/>
  <c r="L85" i="204"/>
  <c r="J85" i="204"/>
  <c r="AF4" i="204"/>
  <c r="G85" i="204"/>
  <c r="F85" i="204"/>
  <c r="AD4" i="204"/>
  <c r="E85" i="204"/>
  <c r="D85" i="204"/>
  <c r="AB4" i="204"/>
  <c r="C85" i="204"/>
  <c r="J82" i="204"/>
  <c r="S1" i="204"/>
  <c r="C82" i="204"/>
  <c r="A64" i="204"/>
  <c r="A49" i="204"/>
  <c r="AD42" i="204"/>
  <c r="AD41" i="204"/>
  <c r="AB34" i="204"/>
  <c r="AB33" i="204"/>
  <c r="AB32" i="204"/>
  <c r="AB31" i="204"/>
  <c r="A31" i="204"/>
  <c r="AB30" i="204"/>
  <c r="AB29" i="204"/>
  <c r="AB28" i="204"/>
  <c r="AB27" i="204"/>
  <c r="AB26" i="204"/>
  <c r="AB25" i="204"/>
  <c r="AB24" i="204"/>
  <c r="AB23" i="204"/>
  <c r="AB22" i="204"/>
  <c r="AB21" i="204"/>
  <c r="AB20" i="204"/>
  <c r="AB19" i="204"/>
  <c r="AB18" i="204"/>
  <c r="G18" i="204"/>
  <c r="A18" i="204"/>
  <c r="AB17" i="204"/>
  <c r="AB16" i="204"/>
  <c r="AB15" i="204"/>
  <c r="D15" i="204"/>
  <c r="D14" i="204"/>
  <c r="O13" i="204"/>
  <c r="D13" i="204"/>
  <c r="O12" i="204"/>
  <c r="D12" i="204"/>
  <c r="O11" i="204"/>
  <c r="O10" i="204"/>
  <c r="D10" i="204"/>
  <c r="O9" i="204"/>
  <c r="D9" i="204"/>
  <c r="O8" i="204"/>
  <c r="D8" i="204"/>
  <c r="A7" i="204"/>
  <c r="A4" i="204"/>
  <c r="AB2" i="204"/>
  <c r="Y1" i="204"/>
  <c r="AD128" i="203"/>
  <c r="AB128" i="203"/>
  <c r="AD127" i="203"/>
  <c r="AB127" i="203"/>
  <c r="AD125" i="203"/>
  <c r="AB125" i="203"/>
  <c r="AD124" i="203"/>
  <c r="AB124" i="203"/>
  <c r="AB122" i="203"/>
  <c r="AB121" i="203"/>
  <c r="AB120" i="203"/>
  <c r="AB118" i="203"/>
  <c r="AF115" i="203"/>
  <c r="AD115" i="203"/>
  <c r="AB115" i="203"/>
  <c r="AF114" i="203"/>
  <c r="AD114" i="203"/>
  <c r="AB114" i="203"/>
  <c r="AD111" i="203"/>
  <c r="AB111" i="203"/>
  <c r="AD110" i="203"/>
  <c r="AB110" i="203"/>
  <c r="AD109" i="203"/>
  <c r="AB109" i="203"/>
  <c r="AD108" i="203"/>
  <c r="AB108" i="203"/>
  <c r="AD105" i="203"/>
  <c r="AB105" i="203"/>
  <c r="AD104" i="203"/>
  <c r="AB104" i="203"/>
  <c r="O90" i="203"/>
  <c r="N90" i="203"/>
  <c r="M90" i="203"/>
  <c r="L90" i="203"/>
  <c r="K90" i="203"/>
  <c r="AF9" i="203"/>
  <c r="G90" i="203"/>
  <c r="F90" i="203"/>
  <c r="AD9" i="203"/>
  <c r="E90" i="203"/>
  <c r="D90" i="203"/>
  <c r="AB9" i="203"/>
  <c r="C90" i="203"/>
  <c r="O89" i="203"/>
  <c r="N89" i="203"/>
  <c r="M89" i="203"/>
  <c r="L89" i="203"/>
  <c r="K89" i="203"/>
  <c r="AF8" i="203"/>
  <c r="G89" i="203"/>
  <c r="F89" i="203"/>
  <c r="AD8" i="203"/>
  <c r="E89" i="203"/>
  <c r="D89" i="203"/>
  <c r="AB8" i="203"/>
  <c r="C89" i="203"/>
  <c r="AF38" i="203"/>
  <c r="AD38" i="203"/>
  <c r="AB38" i="203"/>
  <c r="AF37" i="203"/>
  <c r="AD37" i="203"/>
  <c r="AB37" i="203"/>
  <c r="O88" i="203"/>
  <c r="N88" i="203"/>
  <c r="M88" i="203"/>
  <c r="L88" i="203"/>
  <c r="J88" i="203"/>
  <c r="AF7" i="203"/>
  <c r="G88" i="203"/>
  <c r="F88" i="203"/>
  <c r="AD7" i="203"/>
  <c r="E88" i="203"/>
  <c r="D88" i="203"/>
  <c r="AB7" i="203"/>
  <c r="C88" i="203"/>
  <c r="O87" i="203"/>
  <c r="N87" i="203"/>
  <c r="M87" i="203"/>
  <c r="L87" i="203"/>
  <c r="J87" i="203"/>
  <c r="AF6" i="203"/>
  <c r="G87" i="203"/>
  <c r="F87" i="203"/>
  <c r="AD6" i="203"/>
  <c r="E87" i="203"/>
  <c r="D87" i="203"/>
  <c r="AB6" i="203"/>
  <c r="C87" i="203"/>
  <c r="O86" i="203"/>
  <c r="N86" i="203"/>
  <c r="M86" i="203"/>
  <c r="L86" i="203"/>
  <c r="J86" i="203"/>
  <c r="AF5" i="203"/>
  <c r="G86" i="203"/>
  <c r="F86" i="203"/>
  <c r="AD5" i="203"/>
  <c r="E86" i="203"/>
  <c r="D86" i="203"/>
  <c r="AB5" i="203"/>
  <c r="C86" i="203"/>
  <c r="O85" i="203"/>
  <c r="N85" i="203"/>
  <c r="M85" i="203"/>
  <c r="L85" i="203"/>
  <c r="J85" i="203"/>
  <c r="AF4" i="203"/>
  <c r="G85" i="203"/>
  <c r="F85" i="203"/>
  <c r="AD4" i="203"/>
  <c r="E85" i="203"/>
  <c r="D85" i="203"/>
  <c r="AB4" i="203"/>
  <c r="C85" i="203"/>
  <c r="J82" i="203"/>
  <c r="S1" i="203"/>
  <c r="C82" i="203"/>
  <c r="A64" i="203"/>
  <c r="A49" i="203"/>
  <c r="AD42" i="203"/>
  <c r="AD41" i="203"/>
  <c r="AB34" i="203"/>
  <c r="AB33" i="203"/>
  <c r="AB32" i="203"/>
  <c r="AB31" i="203"/>
  <c r="A31" i="203"/>
  <c r="AB30" i="203"/>
  <c r="AB29" i="203"/>
  <c r="AB28" i="203"/>
  <c r="AB27" i="203"/>
  <c r="AB26" i="203"/>
  <c r="AB25" i="203"/>
  <c r="AB24" i="203"/>
  <c r="AB23" i="203"/>
  <c r="AB22" i="203"/>
  <c r="AB21" i="203"/>
  <c r="AB20" i="203"/>
  <c r="AB19" i="203"/>
  <c r="AB18" i="203"/>
  <c r="G18" i="203"/>
  <c r="A18" i="203"/>
  <c r="AB17" i="203"/>
  <c r="AB16" i="203"/>
  <c r="AB15" i="203"/>
  <c r="D15" i="203"/>
  <c r="D14" i="203"/>
  <c r="O13" i="203"/>
  <c r="D13" i="203"/>
  <c r="O12" i="203"/>
  <c r="D12" i="203"/>
  <c r="O11" i="203"/>
  <c r="O10" i="203"/>
  <c r="D10" i="203"/>
  <c r="O9" i="203"/>
  <c r="D9" i="203"/>
  <c r="O8" i="203"/>
  <c r="D8" i="203"/>
  <c r="A7" i="203"/>
  <c r="A4" i="203"/>
  <c r="AB2" i="203"/>
  <c r="Y1" i="203"/>
  <c r="AD128" i="202"/>
  <c r="AB128" i="202"/>
  <c r="AD127" i="202"/>
  <c r="AB127" i="202"/>
  <c r="AD125" i="202"/>
  <c r="AB125" i="202"/>
  <c r="AD124" i="202"/>
  <c r="AB124" i="202"/>
  <c r="AB122" i="202"/>
  <c r="AB121" i="202"/>
  <c r="AB120" i="202"/>
  <c r="AB118" i="202"/>
  <c r="AF115" i="202"/>
  <c r="AD115" i="202"/>
  <c r="AB115" i="202"/>
  <c r="AF114" i="202"/>
  <c r="AD114" i="202"/>
  <c r="AB114" i="202"/>
  <c r="AD111" i="202"/>
  <c r="AB111" i="202"/>
  <c r="AD110" i="202"/>
  <c r="AB110" i="202"/>
  <c r="AD109" i="202"/>
  <c r="AB109" i="202"/>
  <c r="AD108" i="202"/>
  <c r="AB108" i="202"/>
  <c r="AD105" i="202"/>
  <c r="AB105" i="202"/>
  <c r="AD104" i="202"/>
  <c r="AB104" i="202"/>
  <c r="O90" i="202"/>
  <c r="N90" i="202"/>
  <c r="M90" i="202"/>
  <c r="L90" i="202"/>
  <c r="K90" i="202"/>
  <c r="AF9" i="202"/>
  <c r="G90" i="202"/>
  <c r="F90" i="202"/>
  <c r="AD9" i="202"/>
  <c r="E90" i="202"/>
  <c r="D90" i="202"/>
  <c r="AB9" i="202"/>
  <c r="C90" i="202"/>
  <c r="O89" i="202"/>
  <c r="N89" i="202"/>
  <c r="M89" i="202"/>
  <c r="L89" i="202"/>
  <c r="K89" i="202"/>
  <c r="AF8" i="202"/>
  <c r="G89" i="202"/>
  <c r="F89" i="202"/>
  <c r="AD8" i="202"/>
  <c r="E89" i="202"/>
  <c r="D89" i="202"/>
  <c r="AB8" i="202"/>
  <c r="C89" i="202"/>
  <c r="AF38" i="202"/>
  <c r="AD38" i="202"/>
  <c r="AB38" i="202"/>
  <c r="AF37" i="202"/>
  <c r="AD37" i="202"/>
  <c r="AB37" i="202"/>
  <c r="O88" i="202"/>
  <c r="N88" i="202"/>
  <c r="M88" i="202"/>
  <c r="L88" i="202"/>
  <c r="J88" i="202"/>
  <c r="AF7" i="202"/>
  <c r="G88" i="202"/>
  <c r="F88" i="202"/>
  <c r="AD7" i="202"/>
  <c r="E88" i="202"/>
  <c r="D88" i="202"/>
  <c r="AB7" i="202"/>
  <c r="C88" i="202"/>
  <c r="O87" i="202"/>
  <c r="N87" i="202"/>
  <c r="M87" i="202"/>
  <c r="L87" i="202"/>
  <c r="J87" i="202"/>
  <c r="AF6" i="202"/>
  <c r="G87" i="202"/>
  <c r="F87" i="202"/>
  <c r="AD6" i="202"/>
  <c r="E87" i="202"/>
  <c r="D87" i="202"/>
  <c r="AB6" i="202"/>
  <c r="C87" i="202"/>
  <c r="O86" i="202"/>
  <c r="N86" i="202"/>
  <c r="M86" i="202"/>
  <c r="L86" i="202"/>
  <c r="J86" i="202"/>
  <c r="AF5" i="202"/>
  <c r="G86" i="202"/>
  <c r="F86" i="202"/>
  <c r="AD5" i="202"/>
  <c r="E86" i="202"/>
  <c r="D86" i="202"/>
  <c r="AB5" i="202"/>
  <c r="C86" i="202"/>
  <c r="O85" i="202"/>
  <c r="N85" i="202"/>
  <c r="M85" i="202"/>
  <c r="L85" i="202"/>
  <c r="J85" i="202"/>
  <c r="AF4" i="202"/>
  <c r="G85" i="202"/>
  <c r="F85" i="202"/>
  <c r="AD4" i="202"/>
  <c r="E85" i="202"/>
  <c r="D85" i="202"/>
  <c r="AB4" i="202"/>
  <c r="C85" i="202"/>
  <c r="J82" i="202"/>
  <c r="S1" i="202"/>
  <c r="C82" i="202"/>
  <c r="A64" i="202"/>
  <c r="A49" i="202"/>
  <c r="AD42" i="202"/>
  <c r="AD41" i="202"/>
  <c r="AB34" i="202"/>
  <c r="AB33" i="202"/>
  <c r="AB32" i="202"/>
  <c r="AB31" i="202"/>
  <c r="A31" i="202"/>
  <c r="AB30" i="202"/>
  <c r="AB29" i="202"/>
  <c r="AB28" i="202"/>
  <c r="AB27" i="202"/>
  <c r="AB26" i="202"/>
  <c r="AB25" i="202"/>
  <c r="AB24" i="202"/>
  <c r="AB23" i="202"/>
  <c r="AB22" i="202"/>
  <c r="AB21" i="202"/>
  <c r="AB20" i="202"/>
  <c r="AB19" i="202"/>
  <c r="AB18" i="202"/>
  <c r="G18" i="202"/>
  <c r="A18" i="202"/>
  <c r="AB17" i="202"/>
  <c r="AB16" i="202"/>
  <c r="AB15" i="202"/>
  <c r="D15" i="202"/>
  <c r="D14" i="202"/>
  <c r="O13" i="202"/>
  <c r="D13" i="202"/>
  <c r="O12" i="202"/>
  <c r="D12" i="202"/>
  <c r="O11" i="202"/>
  <c r="O10" i="202"/>
  <c r="D10" i="202"/>
  <c r="O9" i="202"/>
  <c r="D9" i="202"/>
  <c r="O8" i="202"/>
  <c r="D8" i="202"/>
  <c r="A7" i="202"/>
  <c r="A4" i="202"/>
  <c r="AB2" i="202"/>
  <c r="Y1" i="202"/>
  <c r="AD128" i="201"/>
  <c r="AB128" i="201"/>
  <c r="AD127" i="201"/>
  <c r="AB127" i="201"/>
  <c r="AD125" i="201"/>
  <c r="AB125" i="201"/>
  <c r="AD124" i="201"/>
  <c r="AB124" i="201"/>
  <c r="AB122" i="201"/>
  <c r="AB121" i="201"/>
  <c r="AB120" i="201"/>
  <c r="AB118" i="201"/>
  <c r="AF115" i="201"/>
  <c r="AD115" i="201"/>
  <c r="AB115" i="201"/>
  <c r="AF114" i="201"/>
  <c r="AD114" i="201"/>
  <c r="AB114" i="201"/>
  <c r="AD111" i="201"/>
  <c r="AB111" i="201"/>
  <c r="AD110" i="201"/>
  <c r="AB110" i="201"/>
  <c r="AD109" i="201"/>
  <c r="AB109" i="201"/>
  <c r="AD108" i="201"/>
  <c r="AB108" i="201"/>
  <c r="AD105" i="201"/>
  <c r="AB105" i="201"/>
  <c r="AD104" i="201"/>
  <c r="AB104" i="201"/>
  <c r="O90" i="201"/>
  <c r="N90" i="201"/>
  <c r="M90" i="201"/>
  <c r="L90" i="201"/>
  <c r="K90" i="201"/>
  <c r="AF9" i="201"/>
  <c r="G90" i="201"/>
  <c r="F90" i="201"/>
  <c r="AD9" i="201"/>
  <c r="E90" i="201"/>
  <c r="D90" i="201"/>
  <c r="AB9" i="201"/>
  <c r="C90" i="201"/>
  <c r="O89" i="201"/>
  <c r="N89" i="201"/>
  <c r="M89" i="201"/>
  <c r="L89" i="201"/>
  <c r="K89" i="201"/>
  <c r="AF8" i="201"/>
  <c r="G89" i="201"/>
  <c r="F89" i="201"/>
  <c r="AD8" i="201"/>
  <c r="E89" i="201"/>
  <c r="D89" i="201"/>
  <c r="AB8" i="201"/>
  <c r="C89" i="201"/>
  <c r="AF38" i="201"/>
  <c r="AD38" i="201"/>
  <c r="AB38" i="201"/>
  <c r="AF37" i="201"/>
  <c r="AD37" i="201"/>
  <c r="AB37" i="201"/>
  <c r="O88" i="201"/>
  <c r="N88" i="201"/>
  <c r="M88" i="201"/>
  <c r="L88" i="201"/>
  <c r="J88" i="201"/>
  <c r="AF7" i="201"/>
  <c r="G88" i="201"/>
  <c r="F88" i="201"/>
  <c r="AD7" i="201"/>
  <c r="E88" i="201"/>
  <c r="D88" i="201"/>
  <c r="AB7" i="201"/>
  <c r="C88" i="201"/>
  <c r="O87" i="201"/>
  <c r="N87" i="201"/>
  <c r="M87" i="201"/>
  <c r="L87" i="201"/>
  <c r="J87" i="201"/>
  <c r="AF6" i="201"/>
  <c r="G87" i="201"/>
  <c r="F87" i="201"/>
  <c r="AD6" i="201"/>
  <c r="E87" i="201"/>
  <c r="D87" i="201"/>
  <c r="AB6" i="201"/>
  <c r="C87" i="201"/>
  <c r="O86" i="201"/>
  <c r="N86" i="201"/>
  <c r="M86" i="201"/>
  <c r="L86" i="201"/>
  <c r="J86" i="201"/>
  <c r="AF5" i="201"/>
  <c r="G86" i="201"/>
  <c r="F86" i="201"/>
  <c r="AD5" i="201"/>
  <c r="E86" i="201"/>
  <c r="D86" i="201"/>
  <c r="AB5" i="201"/>
  <c r="C86" i="201"/>
  <c r="O85" i="201"/>
  <c r="N85" i="201"/>
  <c r="M85" i="201"/>
  <c r="L85" i="201"/>
  <c r="J85" i="201"/>
  <c r="AF4" i="201"/>
  <c r="G85" i="201"/>
  <c r="F85" i="201"/>
  <c r="AD4" i="201"/>
  <c r="E85" i="201"/>
  <c r="D85" i="201"/>
  <c r="AB4" i="201"/>
  <c r="C85" i="201"/>
  <c r="J82" i="201"/>
  <c r="S1" i="201"/>
  <c r="C82" i="201"/>
  <c r="A64" i="201"/>
  <c r="A49" i="201"/>
  <c r="AD42" i="201"/>
  <c r="AD41" i="201"/>
  <c r="AB34" i="201"/>
  <c r="AB33" i="201"/>
  <c r="AB32" i="201"/>
  <c r="AB31" i="201"/>
  <c r="A31" i="201"/>
  <c r="AB30" i="201"/>
  <c r="AB29" i="201"/>
  <c r="AB28" i="201"/>
  <c r="AB27" i="201"/>
  <c r="AB26" i="201"/>
  <c r="AB25" i="201"/>
  <c r="AB24" i="201"/>
  <c r="AB23" i="201"/>
  <c r="AB22" i="201"/>
  <c r="AB21" i="201"/>
  <c r="AB20" i="201"/>
  <c r="AB19" i="201"/>
  <c r="AB18" i="201"/>
  <c r="G18" i="201"/>
  <c r="A18" i="201"/>
  <c r="AB17" i="201"/>
  <c r="AB16" i="201"/>
  <c r="AB15" i="201"/>
  <c r="D15" i="201"/>
  <c r="D14" i="201"/>
  <c r="O13" i="201"/>
  <c r="D13" i="201"/>
  <c r="O12" i="201"/>
  <c r="D12" i="201"/>
  <c r="O11" i="201"/>
  <c r="O10" i="201"/>
  <c r="D10" i="201"/>
  <c r="O9" i="201"/>
  <c r="D9" i="201"/>
  <c r="O8" i="201"/>
  <c r="D8" i="201"/>
  <c r="A7" i="201"/>
  <c r="A4" i="201"/>
  <c r="AB2" i="201"/>
  <c r="Y1" i="201"/>
  <c r="AD128" i="200"/>
  <c r="AB128" i="200"/>
  <c r="AD127" i="200"/>
  <c r="AB127" i="200"/>
  <c r="AD125" i="200"/>
  <c r="AB125" i="200"/>
  <c r="AD124" i="200"/>
  <c r="AB124" i="200"/>
  <c r="AB122" i="200"/>
  <c r="AB121" i="200"/>
  <c r="AB120" i="200"/>
  <c r="AB118" i="200"/>
  <c r="AF115" i="200"/>
  <c r="AD115" i="200"/>
  <c r="AB115" i="200"/>
  <c r="AF114" i="200"/>
  <c r="AD114" i="200"/>
  <c r="AB114" i="200"/>
  <c r="AD111" i="200"/>
  <c r="AB111" i="200"/>
  <c r="AD110" i="200"/>
  <c r="AB110" i="200"/>
  <c r="AD109" i="200"/>
  <c r="AB109" i="200"/>
  <c r="AD108" i="200"/>
  <c r="AB108" i="200"/>
  <c r="AD105" i="200"/>
  <c r="AB105" i="200"/>
  <c r="AD104" i="200"/>
  <c r="AB104" i="200"/>
  <c r="O90" i="200"/>
  <c r="N90" i="200"/>
  <c r="M90" i="200"/>
  <c r="L90" i="200"/>
  <c r="K90" i="200"/>
  <c r="AF9" i="200"/>
  <c r="G90" i="200"/>
  <c r="F90" i="200"/>
  <c r="AD9" i="200"/>
  <c r="E90" i="200"/>
  <c r="D90" i="200"/>
  <c r="AB9" i="200"/>
  <c r="C90" i="200"/>
  <c r="O89" i="200"/>
  <c r="N89" i="200"/>
  <c r="M89" i="200"/>
  <c r="L89" i="200"/>
  <c r="K89" i="200"/>
  <c r="AF8" i="200"/>
  <c r="G89" i="200"/>
  <c r="F89" i="200"/>
  <c r="AD8" i="200"/>
  <c r="E89" i="200"/>
  <c r="D89" i="200"/>
  <c r="AB8" i="200"/>
  <c r="C89" i="200"/>
  <c r="AF38" i="200"/>
  <c r="AD38" i="200"/>
  <c r="AB38" i="200"/>
  <c r="AF37" i="200"/>
  <c r="AD37" i="200"/>
  <c r="AB37" i="200"/>
  <c r="O88" i="200"/>
  <c r="N88" i="200"/>
  <c r="M88" i="200"/>
  <c r="L88" i="200"/>
  <c r="J88" i="200"/>
  <c r="AF7" i="200"/>
  <c r="G88" i="200"/>
  <c r="F88" i="200"/>
  <c r="AD7" i="200"/>
  <c r="E88" i="200"/>
  <c r="D88" i="200"/>
  <c r="AB7" i="200"/>
  <c r="C88" i="200"/>
  <c r="O87" i="200"/>
  <c r="N87" i="200"/>
  <c r="M87" i="200"/>
  <c r="L87" i="200"/>
  <c r="J87" i="200"/>
  <c r="AF6" i="200"/>
  <c r="G87" i="200"/>
  <c r="F87" i="200"/>
  <c r="AD6" i="200"/>
  <c r="E87" i="200"/>
  <c r="D87" i="200"/>
  <c r="AB6" i="200"/>
  <c r="C87" i="200"/>
  <c r="O86" i="200"/>
  <c r="N86" i="200"/>
  <c r="M86" i="200"/>
  <c r="L86" i="200"/>
  <c r="J86" i="200"/>
  <c r="AF5" i="200"/>
  <c r="G86" i="200"/>
  <c r="F86" i="200"/>
  <c r="AD5" i="200"/>
  <c r="E86" i="200"/>
  <c r="D86" i="200"/>
  <c r="AB5" i="200"/>
  <c r="C86" i="200"/>
  <c r="O85" i="200"/>
  <c r="N85" i="200"/>
  <c r="M85" i="200"/>
  <c r="L85" i="200"/>
  <c r="J85" i="200"/>
  <c r="AF4" i="200"/>
  <c r="G85" i="200"/>
  <c r="F85" i="200"/>
  <c r="AD4" i="200"/>
  <c r="E85" i="200"/>
  <c r="D85" i="200"/>
  <c r="AB4" i="200"/>
  <c r="C85" i="200"/>
  <c r="J82" i="200"/>
  <c r="S1" i="200"/>
  <c r="C82" i="200"/>
  <c r="A64" i="200"/>
  <c r="A49" i="200"/>
  <c r="AD42" i="200"/>
  <c r="AD41" i="200"/>
  <c r="AB34" i="200"/>
  <c r="AB33" i="200"/>
  <c r="AB32" i="200"/>
  <c r="AB31" i="200"/>
  <c r="A31" i="200"/>
  <c r="AB30" i="200"/>
  <c r="AB29" i="200"/>
  <c r="AB28" i="200"/>
  <c r="AB27" i="200"/>
  <c r="AB26" i="200"/>
  <c r="AB25" i="200"/>
  <c r="AB24" i="200"/>
  <c r="AB23" i="200"/>
  <c r="AB22" i="200"/>
  <c r="AB21" i="200"/>
  <c r="AB20" i="200"/>
  <c r="AB19" i="200"/>
  <c r="AB18" i="200"/>
  <c r="G18" i="200"/>
  <c r="A18" i="200"/>
  <c r="AB17" i="200"/>
  <c r="AB16" i="200"/>
  <c r="AB15" i="200"/>
  <c r="D15" i="200"/>
  <c r="D14" i="200"/>
  <c r="O13" i="200"/>
  <c r="D13" i="200"/>
  <c r="O12" i="200"/>
  <c r="D12" i="200"/>
  <c r="O11" i="200"/>
  <c r="O10" i="200"/>
  <c r="D10" i="200"/>
  <c r="O9" i="200"/>
  <c r="D9" i="200"/>
  <c r="O8" i="200"/>
  <c r="D8" i="200"/>
  <c r="A7" i="200"/>
  <c r="A4" i="200"/>
  <c r="AB2" i="200"/>
  <c r="Y1" i="200"/>
  <c r="AD128" i="199"/>
  <c r="AB128" i="199"/>
  <c r="AD127" i="199"/>
  <c r="AB127" i="199"/>
  <c r="AD125" i="199"/>
  <c r="AB125" i="199"/>
  <c r="AD124" i="199"/>
  <c r="AB124" i="199"/>
  <c r="AB122" i="199"/>
  <c r="AB121" i="199"/>
  <c r="AB120" i="199"/>
  <c r="AB118" i="199"/>
  <c r="AF115" i="199"/>
  <c r="AD115" i="199"/>
  <c r="AB115" i="199"/>
  <c r="AF114" i="199"/>
  <c r="AD114" i="199"/>
  <c r="AB114" i="199"/>
  <c r="AD111" i="199"/>
  <c r="AB111" i="199"/>
  <c r="AD110" i="199"/>
  <c r="AB110" i="199"/>
  <c r="AD109" i="199"/>
  <c r="AB109" i="199"/>
  <c r="AD108" i="199"/>
  <c r="AB108" i="199"/>
  <c r="AD105" i="199"/>
  <c r="AB105" i="199"/>
  <c r="AD104" i="199"/>
  <c r="AB104" i="199"/>
  <c r="O90" i="199"/>
  <c r="N90" i="199"/>
  <c r="M90" i="199"/>
  <c r="L90" i="199"/>
  <c r="K90" i="199"/>
  <c r="AF9" i="199"/>
  <c r="G90" i="199"/>
  <c r="F90" i="199"/>
  <c r="AD9" i="199"/>
  <c r="E90" i="199"/>
  <c r="D90" i="199"/>
  <c r="AB9" i="199"/>
  <c r="C90" i="199"/>
  <c r="O89" i="199"/>
  <c r="N89" i="199"/>
  <c r="M89" i="199"/>
  <c r="L89" i="199"/>
  <c r="K89" i="199"/>
  <c r="AF8" i="199"/>
  <c r="G89" i="199"/>
  <c r="F89" i="199"/>
  <c r="AD8" i="199"/>
  <c r="E89" i="199"/>
  <c r="D89" i="199"/>
  <c r="AB8" i="199"/>
  <c r="C89" i="199"/>
  <c r="AF38" i="199"/>
  <c r="AD38" i="199"/>
  <c r="AB38" i="199"/>
  <c r="AF37" i="199"/>
  <c r="AD37" i="199"/>
  <c r="AB37" i="199"/>
  <c r="O88" i="199"/>
  <c r="N88" i="199"/>
  <c r="M88" i="199"/>
  <c r="L88" i="199"/>
  <c r="J88" i="199"/>
  <c r="AF7" i="199"/>
  <c r="G88" i="199"/>
  <c r="F88" i="199"/>
  <c r="AD7" i="199"/>
  <c r="E88" i="199"/>
  <c r="D88" i="199"/>
  <c r="AB7" i="199"/>
  <c r="C88" i="199"/>
  <c r="O87" i="199"/>
  <c r="N87" i="199"/>
  <c r="M87" i="199"/>
  <c r="L87" i="199"/>
  <c r="J87" i="199"/>
  <c r="AF6" i="199"/>
  <c r="G87" i="199"/>
  <c r="F87" i="199"/>
  <c r="AD6" i="199"/>
  <c r="E87" i="199"/>
  <c r="D87" i="199"/>
  <c r="AB6" i="199"/>
  <c r="C87" i="199"/>
  <c r="O86" i="199"/>
  <c r="N86" i="199"/>
  <c r="M86" i="199"/>
  <c r="L86" i="199"/>
  <c r="J86" i="199"/>
  <c r="AF5" i="199"/>
  <c r="G86" i="199"/>
  <c r="F86" i="199"/>
  <c r="AD5" i="199"/>
  <c r="E86" i="199"/>
  <c r="D86" i="199"/>
  <c r="AB5" i="199"/>
  <c r="C86" i="199"/>
  <c r="O85" i="199"/>
  <c r="N85" i="199"/>
  <c r="M85" i="199"/>
  <c r="L85" i="199"/>
  <c r="J85" i="199"/>
  <c r="AF4" i="199"/>
  <c r="G85" i="199"/>
  <c r="F85" i="199"/>
  <c r="AD4" i="199"/>
  <c r="E85" i="199"/>
  <c r="D85" i="199"/>
  <c r="AB4" i="199"/>
  <c r="C85" i="199"/>
  <c r="J82" i="199"/>
  <c r="S1" i="199"/>
  <c r="C82" i="199"/>
  <c r="A64" i="199"/>
  <c r="A49" i="199"/>
  <c r="AD42" i="199"/>
  <c r="AD41" i="199"/>
  <c r="AB34" i="199"/>
  <c r="AB33" i="199"/>
  <c r="AB32" i="199"/>
  <c r="AB31" i="199"/>
  <c r="A31" i="199"/>
  <c r="AB30" i="199"/>
  <c r="AB29" i="199"/>
  <c r="AB28" i="199"/>
  <c r="AB27" i="199"/>
  <c r="AB26" i="199"/>
  <c r="AB25" i="199"/>
  <c r="AB24" i="199"/>
  <c r="AB23" i="199"/>
  <c r="AB22" i="199"/>
  <c r="AB21" i="199"/>
  <c r="AB20" i="199"/>
  <c r="AB19" i="199"/>
  <c r="AB18" i="199"/>
  <c r="G18" i="199"/>
  <c r="A18" i="199"/>
  <c r="AB17" i="199"/>
  <c r="AB16" i="199"/>
  <c r="AB15" i="199"/>
  <c r="D15" i="199"/>
  <c r="D14" i="199"/>
  <c r="O13" i="199"/>
  <c r="D13" i="199"/>
  <c r="O12" i="199"/>
  <c r="D12" i="199"/>
  <c r="O11" i="199"/>
  <c r="O10" i="199"/>
  <c r="D10" i="199"/>
  <c r="O9" i="199"/>
  <c r="D9" i="199"/>
  <c r="O8" i="199"/>
  <c r="D8" i="199"/>
  <c r="A7" i="199"/>
  <c r="A4" i="199"/>
  <c r="AB2" i="199"/>
  <c r="Y1" i="199"/>
  <c r="AD128" i="198"/>
  <c r="AB128" i="198"/>
  <c r="AD127" i="198"/>
  <c r="AB127" i="198"/>
  <c r="AD125" i="198"/>
  <c r="AB125" i="198"/>
  <c r="AD124" i="198"/>
  <c r="AB124" i="198"/>
  <c r="AB122" i="198"/>
  <c r="AB121" i="198"/>
  <c r="AB120" i="198"/>
  <c r="AB118" i="198"/>
  <c r="AF115" i="198"/>
  <c r="AD115" i="198"/>
  <c r="AB115" i="198"/>
  <c r="AF114" i="198"/>
  <c r="AD114" i="198"/>
  <c r="AB114" i="198"/>
  <c r="AD111" i="198"/>
  <c r="AB111" i="198"/>
  <c r="AD110" i="198"/>
  <c r="AB110" i="198"/>
  <c r="AD109" i="198"/>
  <c r="AB109" i="198"/>
  <c r="AD108" i="198"/>
  <c r="AB108" i="198"/>
  <c r="AD105" i="198"/>
  <c r="AB105" i="198"/>
  <c r="AD104" i="198"/>
  <c r="AB104" i="198"/>
  <c r="O90" i="198"/>
  <c r="N90" i="198"/>
  <c r="M90" i="198"/>
  <c r="L90" i="198"/>
  <c r="K90" i="198"/>
  <c r="AF9" i="198"/>
  <c r="G90" i="198"/>
  <c r="F90" i="198"/>
  <c r="AD9" i="198"/>
  <c r="E90" i="198"/>
  <c r="D90" i="198"/>
  <c r="AB9" i="198"/>
  <c r="C90" i="198"/>
  <c r="O89" i="198"/>
  <c r="N89" i="198"/>
  <c r="M89" i="198"/>
  <c r="L89" i="198"/>
  <c r="K89" i="198"/>
  <c r="AF8" i="198"/>
  <c r="G89" i="198"/>
  <c r="F89" i="198"/>
  <c r="AD8" i="198"/>
  <c r="E89" i="198"/>
  <c r="D89" i="198"/>
  <c r="AB8" i="198"/>
  <c r="C89" i="198"/>
  <c r="AF38" i="198"/>
  <c r="AD38" i="198"/>
  <c r="AB38" i="198"/>
  <c r="AF37" i="198"/>
  <c r="AD37" i="198"/>
  <c r="AB37" i="198"/>
  <c r="O88" i="198"/>
  <c r="N88" i="198"/>
  <c r="M88" i="198"/>
  <c r="L88" i="198"/>
  <c r="J88" i="198"/>
  <c r="AF7" i="198"/>
  <c r="G88" i="198"/>
  <c r="F88" i="198"/>
  <c r="AD7" i="198"/>
  <c r="E88" i="198"/>
  <c r="D88" i="198"/>
  <c r="AB7" i="198"/>
  <c r="C88" i="198"/>
  <c r="O87" i="198"/>
  <c r="N87" i="198"/>
  <c r="M87" i="198"/>
  <c r="L87" i="198"/>
  <c r="J87" i="198"/>
  <c r="AF6" i="198"/>
  <c r="G87" i="198"/>
  <c r="F87" i="198"/>
  <c r="AD6" i="198"/>
  <c r="E87" i="198"/>
  <c r="D87" i="198"/>
  <c r="AB6" i="198"/>
  <c r="C87" i="198"/>
  <c r="O86" i="198"/>
  <c r="N86" i="198"/>
  <c r="M86" i="198"/>
  <c r="L86" i="198"/>
  <c r="J86" i="198"/>
  <c r="AF5" i="198"/>
  <c r="G86" i="198"/>
  <c r="F86" i="198"/>
  <c r="AD5" i="198"/>
  <c r="E86" i="198"/>
  <c r="D86" i="198"/>
  <c r="AB5" i="198"/>
  <c r="C86" i="198"/>
  <c r="O85" i="198"/>
  <c r="N85" i="198"/>
  <c r="M85" i="198"/>
  <c r="L85" i="198"/>
  <c r="J85" i="198"/>
  <c r="AF4" i="198"/>
  <c r="G85" i="198"/>
  <c r="F85" i="198"/>
  <c r="AD4" i="198"/>
  <c r="E85" i="198"/>
  <c r="D85" i="198"/>
  <c r="AB4" i="198"/>
  <c r="C85" i="198"/>
  <c r="J82" i="198"/>
  <c r="S1" i="198"/>
  <c r="C82" i="198"/>
  <c r="A64" i="198"/>
  <c r="A49" i="198"/>
  <c r="AD42" i="198"/>
  <c r="AD41" i="198"/>
  <c r="AB34" i="198"/>
  <c r="AB33" i="198"/>
  <c r="AB32" i="198"/>
  <c r="AB31" i="198"/>
  <c r="A31" i="198"/>
  <c r="AB30" i="198"/>
  <c r="AB29" i="198"/>
  <c r="AB28" i="198"/>
  <c r="AB27" i="198"/>
  <c r="AB26" i="198"/>
  <c r="AB25" i="198"/>
  <c r="AB24" i="198"/>
  <c r="AB23" i="198"/>
  <c r="AB22" i="198"/>
  <c r="AB21" i="198"/>
  <c r="AB20" i="198"/>
  <c r="AB19" i="198"/>
  <c r="AB18" i="198"/>
  <c r="G18" i="198"/>
  <c r="A18" i="198"/>
  <c r="AB17" i="198"/>
  <c r="AB16" i="198"/>
  <c r="AB15" i="198"/>
  <c r="D15" i="198"/>
  <c r="D14" i="198"/>
  <c r="O13" i="198"/>
  <c r="D13" i="198"/>
  <c r="O12" i="198"/>
  <c r="D12" i="198"/>
  <c r="O11" i="198"/>
  <c r="O10" i="198"/>
  <c r="D10" i="198"/>
  <c r="O9" i="198"/>
  <c r="D9" i="198"/>
  <c r="O8" i="198"/>
  <c r="D8" i="198"/>
  <c r="A7" i="198"/>
  <c r="A4" i="198"/>
  <c r="AB2" i="198"/>
  <c r="Y1" i="198"/>
  <c r="AD128" i="197"/>
  <c r="AB128" i="197"/>
  <c r="AD127" i="197"/>
  <c r="AB127" i="197"/>
  <c r="AD125" i="197"/>
  <c r="AB125" i="197"/>
  <c r="AD124" i="197"/>
  <c r="AB124" i="197"/>
  <c r="AB122" i="197"/>
  <c r="AB121" i="197"/>
  <c r="AB120" i="197"/>
  <c r="AB118" i="197"/>
  <c r="AF115" i="197"/>
  <c r="AD115" i="197"/>
  <c r="AB115" i="197"/>
  <c r="AF114" i="197"/>
  <c r="AD114" i="197"/>
  <c r="AB114" i="197"/>
  <c r="AD111" i="197"/>
  <c r="AB111" i="197"/>
  <c r="AD110" i="197"/>
  <c r="AB110" i="197"/>
  <c r="AD109" i="197"/>
  <c r="AB109" i="197"/>
  <c r="AD108" i="197"/>
  <c r="AB108" i="197"/>
  <c r="AD105" i="197"/>
  <c r="AB105" i="197"/>
  <c r="AD104" i="197"/>
  <c r="AB104" i="197"/>
  <c r="O90" i="197"/>
  <c r="N90" i="197"/>
  <c r="M90" i="197"/>
  <c r="L90" i="197"/>
  <c r="K90" i="197"/>
  <c r="AF9" i="197"/>
  <c r="G90" i="197"/>
  <c r="F90" i="197"/>
  <c r="AD9" i="197"/>
  <c r="E90" i="197"/>
  <c r="D90" i="197"/>
  <c r="AB9" i="197"/>
  <c r="C90" i="197"/>
  <c r="O89" i="197"/>
  <c r="N89" i="197"/>
  <c r="M89" i="197"/>
  <c r="L89" i="197"/>
  <c r="K89" i="197"/>
  <c r="AF8" i="197"/>
  <c r="G89" i="197"/>
  <c r="F89" i="197"/>
  <c r="AD8" i="197"/>
  <c r="E89" i="197"/>
  <c r="D89" i="197"/>
  <c r="AB8" i="197"/>
  <c r="C89" i="197"/>
  <c r="AF38" i="197"/>
  <c r="AD38" i="197"/>
  <c r="AB38" i="197"/>
  <c r="AF37" i="197"/>
  <c r="AD37" i="197"/>
  <c r="AB37" i="197"/>
  <c r="O88" i="197"/>
  <c r="N88" i="197"/>
  <c r="M88" i="197"/>
  <c r="L88" i="197"/>
  <c r="J88" i="197"/>
  <c r="AF7" i="197"/>
  <c r="G88" i="197"/>
  <c r="F88" i="197"/>
  <c r="AD7" i="197"/>
  <c r="E88" i="197"/>
  <c r="D88" i="197"/>
  <c r="AB7" i="197"/>
  <c r="C88" i="197"/>
  <c r="O87" i="197"/>
  <c r="N87" i="197"/>
  <c r="M87" i="197"/>
  <c r="L87" i="197"/>
  <c r="J87" i="197"/>
  <c r="AF6" i="197"/>
  <c r="G87" i="197"/>
  <c r="F87" i="197"/>
  <c r="AD6" i="197"/>
  <c r="E87" i="197"/>
  <c r="D87" i="197"/>
  <c r="AB6" i="197"/>
  <c r="C87" i="197"/>
  <c r="O86" i="197"/>
  <c r="N86" i="197"/>
  <c r="M86" i="197"/>
  <c r="L86" i="197"/>
  <c r="J86" i="197"/>
  <c r="AF5" i="197"/>
  <c r="G86" i="197"/>
  <c r="F86" i="197"/>
  <c r="AD5" i="197"/>
  <c r="E86" i="197"/>
  <c r="D86" i="197"/>
  <c r="AB5" i="197"/>
  <c r="C86" i="197"/>
  <c r="O85" i="197"/>
  <c r="N85" i="197"/>
  <c r="M85" i="197"/>
  <c r="L85" i="197"/>
  <c r="J85" i="197"/>
  <c r="AF4" i="197"/>
  <c r="G85" i="197"/>
  <c r="F85" i="197"/>
  <c r="AD4" i="197"/>
  <c r="E85" i="197"/>
  <c r="D85" i="197"/>
  <c r="AB4" i="197"/>
  <c r="C85" i="197"/>
  <c r="J82" i="197"/>
  <c r="S1" i="197"/>
  <c r="C82" i="197"/>
  <c r="A64" i="197"/>
  <c r="A49" i="197"/>
  <c r="AD42" i="197"/>
  <c r="AD41" i="197"/>
  <c r="AB34" i="197"/>
  <c r="AB33" i="197"/>
  <c r="AB32" i="197"/>
  <c r="AB31" i="197"/>
  <c r="A31" i="197"/>
  <c r="AB30" i="197"/>
  <c r="AB29" i="197"/>
  <c r="AB28" i="197"/>
  <c r="AB27" i="197"/>
  <c r="AB26" i="197"/>
  <c r="AB25" i="197"/>
  <c r="AB24" i="197"/>
  <c r="AB23" i="197"/>
  <c r="AB22" i="197"/>
  <c r="AB21" i="197"/>
  <c r="AB20" i="197"/>
  <c r="AB19" i="197"/>
  <c r="AB18" i="197"/>
  <c r="G18" i="197"/>
  <c r="A18" i="197"/>
  <c r="AB17" i="197"/>
  <c r="AB16" i="197"/>
  <c r="AB15" i="197"/>
  <c r="D15" i="197"/>
  <c r="D14" i="197"/>
  <c r="O13" i="197"/>
  <c r="D13" i="197"/>
  <c r="O12" i="197"/>
  <c r="D12" i="197"/>
  <c r="O11" i="197"/>
  <c r="O10" i="197"/>
  <c r="D10" i="197"/>
  <c r="O9" i="197"/>
  <c r="D9" i="197"/>
  <c r="O8" i="197"/>
  <c r="D8" i="197"/>
  <c r="A7" i="197"/>
  <c r="A4" i="197"/>
  <c r="AB2" i="197"/>
  <c r="Y1" i="197"/>
  <c r="AD128" i="196"/>
  <c r="AB128" i="196"/>
  <c r="AD127" i="196"/>
  <c r="AB127" i="196"/>
  <c r="AD125" i="196"/>
  <c r="AB125" i="196"/>
  <c r="AD124" i="196"/>
  <c r="AB124" i="196"/>
  <c r="AB122" i="196"/>
  <c r="AB121" i="196"/>
  <c r="AB120" i="196"/>
  <c r="AB118" i="196"/>
  <c r="AF115" i="196"/>
  <c r="AD115" i="196"/>
  <c r="AB115" i="196"/>
  <c r="AF114" i="196"/>
  <c r="AD114" i="196"/>
  <c r="AB114" i="196"/>
  <c r="AD111" i="196"/>
  <c r="AB111" i="196"/>
  <c r="AD110" i="196"/>
  <c r="AB110" i="196"/>
  <c r="AD109" i="196"/>
  <c r="AB109" i="196"/>
  <c r="AD108" i="196"/>
  <c r="AB108" i="196"/>
  <c r="AD105" i="196"/>
  <c r="AB105" i="196"/>
  <c r="AD104" i="196"/>
  <c r="AB104" i="196"/>
  <c r="O90" i="196"/>
  <c r="N90" i="196"/>
  <c r="M90" i="196"/>
  <c r="L90" i="196"/>
  <c r="K90" i="196"/>
  <c r="AF9" i="196"/>
  <c r="G90" i="196"/>
  <c r="F90" i="196"/>
  <c r="AD9" i="196"/>
  <c r="E90" i="196"/>
  <c r="D90" i="196"/>
  <c r="AB9" i="196"/>
  <c r="C90" i="196"/>
  <c r="O89" i="196"/>
  <c r="N89" i="196"/>
  <c r="M89" i="196"/>
  <c r="L89" i="196"/>
  <c r="K89" i="196"/>
  <c r="AF8" i="196"/>
  <c r="G89" i="196"/>
  <c r="F89" i="196"/>
  <c r="AD8" i="196"/>
  <c r="E89" i="196"/>
  <c r="D89" i="196"/>
  <c r="AB8" i="196"/>
  <c r="C89" i="196"/>
  <c r="AF38" i="196"/>
  <c r="AD38" i="196"/>
  <c r="AB38" i="196"/>
  <c r="AF37" i="196"/>
  <c r="AD37" i="196"/>
  <c r="AB37" i="196"/>
  <c r="O88" i="196"/>
  <c r="N88" i="196"/>
  <c r="M88" i="196"/>
  <c r="L88" i="196"/>
  <c r="J88" i="196"/>
  <c r="AF7" i="196"/>
  <c r="G88" i="196"/>
  <c r="F88" i="196"/>
  <c r="AD7" i="196"/>
  <c r="E88" i="196"/>
  <c r="D88" i="196"/>
  <c r="AB7" i="196"/>
  <c r="C88" i="196"/>
  <c r="O87" i="196"/>
  <c r="N87" i="196"/>
  <c r="M87" i="196"/>
  <c r="L87" i="196"/>
  <c r="J87" i="196"/>
  <c r="AF6" i="196"/>
  <c r="G87" i="196"/>
  <c r="F87" i="196"/>
  <c r="AD6" i="196"/>
  <c r="E87" i="196"/>
  <c r="D87" i="196"/>
  <c r="AB6" i="196"/>
  <c r="C87" i="196"/>
  <c r="O86" i="196"/>
  <c r="N86" i="196"/>
  <c r="M86" i="196"/>
  <c r="L86" i="196"/>
  <c r="J86" i="196"/>
  <c r="AF5" i="196"/>
  <c r="G86" i="196"/>
  <c r="F86" i="196"/>
  <c r="AD5" i="196"/>
  <c r="E86" i="196"/>
  <c r="D86" i="196"/>
  <c r="AB5" i="196"/>
  <c r="C86" i="196"/>
  <c r="O85" i="196"/>
  <c r="N85" i="196"/>
  <c r="M85" i="196"/>
  <c r="L85" i="196"/>
  <c r="J85" i="196"/>
  <c r="AF4" i="196"/>
  <c r="G85" i="196"/>
  <c r="F85" i="196"/>
  <c r="AD4" i="196"/>
  <c r="E85" i="196"/>
  <c r="D85" i="196"/>
  <c r="AB4" i="196"/>
  <c r="C85" i="196"/>
  <c r="J82" i="196"/>
  <c r="S1" i="196"/>
  <c r="C82" i="196"/>
  <c r="A64" i="196"/>
  <c r="A49" i="196"/>
  <c r="AD42" i="196"/>
  <c r="AD41" i="196"/>
  <c r="AB34" i="196"/>
  <c r="AB33" i="196"/>
  <c r="AB32" i="196"/>
  <c r="AB31" i="196"/>
  <c r="A31" i="196"/>
  <c r="AB30" i="196"/>
  <c r="AB29" i="196"/>
  <c r="AB28" i="196"/>
  <c r="AB27" i="196"/>
  <c r="AB26" i="196"/>
  <c r="AB25" i="196"/>
  <c r="AB24" i="196"/>
  <c r="AB23" i="196"/>
  <c r="AB22" i="196"/>
  <c r="AB21" i="196"/>
  <c r="AB20" i="196"/>
  <c r="AB19" i="196"/>
  <c r="AB18" i="196"/>
  <c r="G18" i="196"/>
  <c r="A18" i="196"/>
  <c r="AB17" i="196"/>
  <c r="AB16" i="196"/>
  <c r="AB15" i="196"/>
  <c r="D15" i="196"/>
  <c r="D14" i="196"/>
  <c r="O13" i="196"/>
  <c r="D13" i="196"/>
  <c r="O12" i="196"/>
  <c r="D12" i="196"/>
  <c r="O11" i="196"/>
  <c r="O10" i="196"/>
  <c r="D10" i="196"/>
  <c r="O9" i="196"/>
  <c r="D9" i="196"/>
  <c r="O8" i="196"/>
  <c r="D8" i="196"/>
  <c r="A7" i="196"/>
  <c r="A4" i="196"/>
  <c r="AB2" i="196"/>
  <c r="Y1" i="196"/>
  <c r="AD128" i="195"/>
  <c r="AB128" i="195"/>
  <c r="AD127" i="195"/>
  <c r="AB127" i="195"/>
  <c r="AD125" i="195"/>
  <c r="AB125" i="195"/>
  <c r="AD124" i="195"/>
  <c r="AB124" i="195"/>
  <c r="AB122" i="195"/>
  <c r="AB121" i="195"/>
  <c r="AB120" i="195"/>
  <c r="AB118" i="195"/>
  <c r="AF115" i="195"/>
  <c r="AD115" i="195"/>
  <c r="AB115" i="195"/>
  <c r="AF114" i="195"/>
  <c r="AD114" i="195"/>
  <c r="AB114" i="195"/>
  <c r="AD111" i="195"/>
  <c r="AB111" i="195"/>
  <c r="AD110" i="195"/>
  <c r="AB110" i="195"/>
  <c r="AD109" i="195"/>
  <c r="AB109" i="195"/>
  <c r="AD108" i="195"/>
  <c r="AB108" i="195"/>
  <c r="AD105" i="195"/>
  <c r="AB105" i="195"/>
  <c r="AD104" i="195"/>
  <c r="AB104" i="195"/>
  <c r="O90" i="195"/>
  <c r="N90" i="195"/>
  <c r="M90" i="195"/>
  <c r="L90" i="195"/>
  <c r="K90" i="195"/>
  <c r="AF9" i="195"/>
  <c r="G90" i="195"/>
  <c r="F90" i="195"/>
  <c r="AD9" i="195"/>
  <c r="E90" i="195"/>
  <c r="D90" i="195"/>
  <c r="AB9" i="195"/>
  <c r="C90" i="195"/>
  <c r="O89" i="195"/>
  <c r="N89" i="195"/>
  <c r="M89" i="195"/>
  <c r="L89" i="195"/>
  <c r="K89" i="195"/>
  <c r="AF8" i="195"/>
  <c r="G89" i="195"/>
  <c r="F89" i="195"/>
  <c r="AD8" i="195"/>
  <c r="E89" i="195"/>
  <c r="D89" i="195"/>
  <c r="AB8" i="195"/>
  <c r="C89" i="195"/>
  <c r="AF38" i="195"/>
  <c r="AD38" i="195"/>
  <c r="AB38" i="195"/>
  <c r="AF37" i="195"/>
  <c r="AD37" i="195"/>
  <c r="AB37" i="195"/>
  <c r="O88" i="195"/>
  <c r="N88" i="195"/>
  <c r="M88" i="195"/>
  <c r="L88" i="195"/>
  <c r="J88" i="195"/>
  <c r="AF7" i="195"/>
  <c r="G88" i="195"/>
  <c r="F88" i="195"/>
  <c r="AD7" i="195"/>
  <c r="E88" i="195"/>
  <c r="D88" i="195"/>
  <c r="AB7" i="195"/>
  <c r="C88" i="195"/>
  <c r="O87" i="195"/>
  <c r="N87" i="195"/>
  <c r="M87" i="195"/>
  <c r="L87" i="195"/>
  <c r="J87" i="195"/>
  <c r="AF6" i="195"/>
  <c r="G87" i="195"/>
  <c r="F87" i="195"/>
  <c r="AD6" i="195"/>
  <c r="E87" i="195"/>
  <c r="D87" i="195"/>
  <c r="AB6" i="195"/>
  <c r="C87" i="195"/>
  <c r="O86" i="195"/>
  <c r="N86" i="195"/>
  <c r="M86" i="195"/>
  <c r="L86" i="195"/>
  <c r="J86" i="195"/>
  <c r="AF5" i="195"/>
  <c r="G86" i="195"/>
  <c r="F86" i="195"/>
  <c r="AD5" i="195"/>
  <c r="E86" i="195"/>
  <c r="D86" i="195"/>
  <c r="AB5" i="195"/>
  <c r="C86" i="195"/>
  <c r="O85" i="195"/>
  <c r="N85" i="195"/>
  <c r="M85" i="195"/>
  <c r="L85" i="195"/>
  <c r="J85" i="195"/>
  <c r="AF4" i="195"/>
  <c r="G85" i="195"/>
  <c r="F85" i="195"/>
  <c r="AD4" i="195"/>
  <c r="E85" i="195"/>
  <c r="D85" i="195"/>
  <c r="AB4" i="195"/>
  <c r="C85" i="195"/>
  <c r="J82" i="195"/>
  <c r="S1" i="195"/>
  <c r="C82" i="195"/>
  <c r="A64" i="195"/>
  <c r="A49" i="195"/>
  <c r="AD42" i="195"/>
  <c r="AD41" i="195"/>
  <c r="AB34" i="195"/>
  <c r="AB33" i="195"/>
  <c r="AB32" i="195"/>
  <c r="AB31" i="195"/>
  <c r="A31" i="195"/>
  <c r="AB30" i="195"/>
  <c r="AB29" i="195"/>
  <c r="AB28" i="195"/>
  <c r="AB27" i="195"/>
  <c r="AB26" i="195"/>
  <c r="AB25" i="195"/>
  <c r="AB24" i="195"/>
  <c r="AB23" i="195"/>
  <c r="AB22" i="195"/>
  <c r="AB21" i="195"/>
  <c r="AB20" i="195"/>
  <c r="AB19" i="195"/>
  <c r="AB18" i="195"/>
  <c r="G18" i="195"/>
  <c r="A18" i="195"/>
  <c r="AB17" i="195"/>
  <c r="AB16" i="195"/>
  <c r="AB15" i="195"/>
  <c r="D15" i="195"/>
  <c r="D14" i="195"/>
  <c r="O13" i="195"/>
  <c r="D13" i="195"/>
  <c r="O12" i="195"/>
  <c r="D12" i="195"/>
  <c r="O11" i="195"/>
  <c r="O10" i="195"/>
  <c r="D10" i="195"/>
  <c r="O9" i="195"/>
  <c r="D9" i="195"/>
  <c r="O8" i="195"/>
  <c r="D8" i="195"/>
  <c r="A7" i="195"/>
  <c r="A4" i="195"/>
  <c r="AB2" i="195"/>
  <c r="Y1" i="195"/>
  <c r="AD128" i="194"/>
  <c r="AB128" i="194"/>
  <c r="AD127" i="194"/>
  <c r="AB127" i="194"/>
  <c r="AD125" i="194"/>
  <c r="AB125" i="194"/>
  <c r="AD124" i="194"/>
  <c r="AB124" i="194"/>
  <c r="AB122" i="194"/>
  <c r="AB121" i="194"/>
  <c r="AB120" i="194"/>
  <c r="AB118" i="194"/>
  <c r="AF115" i="194"/>
  <c r="AD115" i="194"/>
  <c r="AB115" i="194"/>
  <c r="AF114" i="194"/>
  <c r="AD114" i="194"/>
  <c r="AB114" i="194"/>
  <c r="AD111" i="194"/>
  <c r="AB111" i="194"/>
  <c r="AD110" i="194"/>
  <c r="AB110" i="194"/>
  <c r="AD109" i="194"/>
  <c r="AB109" i="194"/>
  <c r="AD108" i="194"/>
  <c r="AB108" i="194"/>
  <c r="AD105" i="194"/>
  <c r="AB105" i="194"/>
  <c r="AD104" i="194"/>
  <c r="AB104" i="194"/>
  <c r="O90" i="194"/>
  <c r="N90" i="194"/>
  <c r="M90" i="194"/>
  <c r="L90" i="194"/>
  <c r="K90" i="194"/>
  <c r="AF9" i="194"/>
  <c r="G90" i="194"/>
  <c r="F90" i="194"/>
  <c r="AD9" i="194"/>
  <c r="E90" i="194"/>
  <c r="D90" i="194"/>
  <c r="AB9" i="194"/>
  <c r="C90" i="194"/>
  <c r="O89" i="194"/>
  <c r="N89" i="194"/>
  <c r="M89" i="194"/>
  <c r="L89" i="194"/>
  <c r="K89" i="194"/>
  <c r="AF8" i="194"/>
  <c r="G89" i="194"/>
  <c r="F89" i="194"/>
  <c r="AD8" i="194"/>
  <c r="E89" i="194"/>
  <c r="D89" i="194"/>
  <c r="AB8" i="194"/>
  <c r="C89" i="194"/>
  <c r="AF38" i="194"/>
  <c r="AD38" i="194"/>
  <c r="AB38" i="194"/>
  <c r="AF37" i="194"/>
  <c r="AD37" i="194"/>
  <c r="AB37" i="194"/>
  <c r="O88" i="194"/>
  <c r="N88" i="194"/>
  <c r="M88" i="194"/>
  <c r="L88" i="194"/>
  <c r="J88" i="194"/>
  <c r="AF7" i="194"/>
  <c r="G88" i="194"/>
  <c r="F88" i="194"/>
  <c r="AD7" i="194"/>
  <c r="E88" i="194"/>
  <c r="D88" i="194"/>
  <c r="AB7" i="194"/>
  <c r="C88" i="194"/>
  <c r="O87" i="194"/>
  <c r="N87" i="194"/>
  <c r="M87" i="194"/>
  <c r="L87" i="194"/>
  <c r="J87" i="194"/>
  <c r="AF6" i="194"/>
  <c r="G87" i="194"/>
  <c r="F87" i="194"/>
  <c r="AD6" i="194"/>
  <c r="E87" i="194"/>
  <c r="D87" i="194"/>
  <c r="AB6" i="194"/>
  <c r="C87" i="194"/>
  <c r="O86" i="194"/>
  <c r="N86" i="194"/>
  <c r="M86" i="194"/>
  <c r="L86" i="194"/>
  <c r="J86" i="194"/>
  <c r="AF5" i="194"/>
  <c r="G86" i="194"/>
  <c r="F86" i="194"/>
  <c r="AD5" i="194"/>
  <c r="E86" i="194"/>
  <c r="D86" i="194"/>
  <c r="AB5" i="194"/>
  <c r="C86" i="194"/>
  <c r="O85" i="194"/>
  <c r="N85" i="194"/>
  <c r="M85" i="194"/>
  <c r="L85" i="194"/>
  <c r="J85" i="194"/>
  <c r="AF4" i="194"/>
  <c r="G85" i="194"/>
  <c r="F85" i="194"/>
  <c r="AD4" i="194"/>
  <c r="E85" i="194"/>
  <c r="D85" i="194"/>
  <c r="AB4" i="194"/>
  <c r="C85" i="194"/>
  <c r="J82" i="194"/>
  <c r="S1" i="194"/>
  <c r="C82" i="194"/>
  <c r="A64" i="194"/>
  <c r="A49" i="194"/>
  <c r="AD42" i="194"/>
  <c r="AD41" i="194"/>
  <c r="AB34" i="194"/>
  <c r="AB33" i="194"/>
  <c r="AB32" i="194"/>
  <c r="AB31" i="194"/>
  <c r="A31" i="194"/>
  <c r="AB30" i="194"/>
  <c r="AB29" i="194"/>
  <c r="AB28" i="194"/>
  <c r="AB27" i="194"/>
  <c r="AB26" i="194"/>
  <c r="AB25" i="194"/>
  <c r="AB24" i="194"/>
  <c r="AB23" i="194"/>
  <c r="AB22" i="194"/>
  <c r="AB21" i="194"/>
  <c r="AB20" i="194"/>
  <c r="AB19" i="194"/>
  <c r="AB18" i="194"/>
  <c r="G18" i="194"/>
  <c r="A18" i="194"/>
  <c r="AB17" i="194"/>
  <c r="AB16" i="194"/>
  <c r="AB15" i="194"/>
  <c r="D15" i="194"/>
  <c r="D14" i="194"/>
  <c r="O13" i="194"/>
  <c r="D13" i="194"/>
  <c r="O12" i="194"/>
  <c r="D12" i="194"/>
  <c r="O11" i="194"/>
  <c r="O10" i="194"/>
  <c r="D10" i="194"/>
  <c r="O9" i="194"/>
  <c r="D9" i="194"/>
  <c r="O8" i="194"/>
  <c r="D8" i="194"/>
  <c r="A7" i="194"/>
  <c r="A4" i="194"/>
  <c r="AB2" i="194"/>
  <c r="Y1" i="194"/>
  <c r="AD128" i="193"/>
  <c r="AB128" i="193"/>
  <c r="AD127" i="193"/>
  <c r="AB127" i="193"/>
  <c r="AD125" i="193"/>
  <c r="AB125" i="193"/>
  <c r="AD124" i="193"/>
  <c r="AB124" i="193"/>
  <c r="AB122" i="193"/>
  <c r="AB121" i="193"/>
  <c r="AB120" i="193"/>
  <c r="AB118" i="193"/>
  <c r="AF115" i="193"/>
  <c r="AD115" i="193"/>
  <c r="AB115" i="193"/>
  <c r="AF114" i="193"/>
  <c r="AD114" i="193"/>
  <c r="AB114" i="193"/>
  <c r="AD111" i="193"/>
  <c r="AB111" i="193"/>
  <c r="AD110" i="193"/>
  <c r="AB110" i="193"/>
  <c r="AD109" i="193"/>
  <c r="AB109" i="193"/>
  <c r="AD108" i="193"/>
  <c r="AB108" i="193"/>
  <c r="AD105" i="193"/>
  <c r="AB105" i="193"/>
  <c r="AD104" i="193"/>
  <c r="AB104" i="193"/>
  <c r="O90" i="193"/>
  <c r="N90" i="193"/>
  <c r="M90" i="193"/>
  <c r="L90" i="193"/>
  <c r="K90" i="193"/>
  <c r="AF9" i="193"/>
  <c r="G90" i="193"/>
  <c r="F90" i="193"/>
  <c r="AD9" i="193"/>
  <c r="E90" i="193"/>
  <c r="D90" i="193"/>
  <c r="AB9" i="193"/>
  <c r="C90" i="193"/>
  <c r="O89" i="193"/>
  <c r="N89" i="193"/>
  <c r="M89" i="193"/>
  <c r="L89" i="193"/>
  <c r="K89" i="193"/>
  <c r="AF8" i="193"/>
  <c r="G89" i="193"/>
  <c r="F89" i="193"/>
  <c r="AD8" i="193"/>
  <c r="E89" i="193"/>
  <c r="D89" i="193"/>
  <c r="AB8" i="193"/>
  <c r="C89" i="193"/>
  <c r="AF38" i="193"/>
  <c r="AD38" i="193"/>
  <c r="AB38" i="193"/>
  <c r="AF37" i="193"/>
  <c r="AD37" i="193"/>
  <c r="AB37" i="193"/>
  <c r="O88" i="193"/>
  <c r="N88" i="193"/>
  <c r="M88" i="193"/>
  <c r="L88" i="193"/>
  <c r="J88" i="193"/>
  <c r="AF7" i="193"/>
  <c r="G88" i="193"/>
  <c r="F88" i="193"/>
  <c r="AD7" i="193"/>
  <c r="E88" i="193"/>
  <c r="D88" i="193"/>
  <c r="AB7" i="193"/>
  <c r="C88" i="193"/>
  <c r="O87" i="193"/>
  <c r="N87" i="193"/>
  <c r="M87" i="193"/>
  <c r="L87" i="193"/>
  <c r="J87" i="193"/>
  <c r="AF6" i="193"/>
  <c r="G87" i="193"/>
  <c r="F87" i="193"/>
  <c r="AD6" i="193"/>
  <c r="E87" i="193"/>
  <c r="D87" i="193"/>
  <c r="AB6" i="193"/>
  <c r="C87" i="193"/>
  <c r="O86" i="193"/>
  <c r="N86" i="193"/>
  <c r="M86" i="193"/>
  <c r="L86" i="193"/>
  <c r="J86" i="193"/>
  <c r="AF5" i="193"/>
  <c r="G86" i="193"/>
  <c r="F86" i="193"/>
  <c r="AD5" i="193"/>
  <c r="E86" i="193"/>
  <c r="D86" i="193"/>
  <c r="AB5" i="193"/>
  <c r="C86" i="193"/>
  <c r="O85" i="193"/>
  <c r="N85" i="193"/>
  <c r="M85" i="193"/>
  <c r="L85" i="193"/>
  <c r="J85" i="193"/>
  <c r="AF4" i="193"/>
  <c r="G85" i="193"/>
  <c r="F85" i="193"/>
  <c r="AD4" i="193"/>
  <c r="E85" i="193"/>
  <c r="D85" i="193"/>
  <c r="AB4" i="193"/>
  <c r="C85" i="193"/>
  <c r="J82" i="193"/>
  <c r="S1" i="193"/>
  <c r="C82" i="193"/>
  <c r="A64" i="193"/>
  <c r="A49" i="193"/>
  <c r="AD42" i="193"/>
  <c r="AD41" i="193"/>
  <c r="AB34" i="193"/>
  <c r="AB33" i="193"/>
  <c r="AB32" i="193"/>
  <c r="AB31" i="193"/>
  <c r="A31" i="193"/>
  <c r="AB30" i="193"/>
  <c r="AB29" i="193"/>
  <c r="AB28" i="193"/>
  <c r="AB27" i="193"/>
  <c r="AB26" i="193"/>
  <c r="AB25" i="193"/>
  <c r="AB24" i="193"/>
  <c r="AB23" i="193"/>
  <c r="AB22" i="193"/>
  <c r="AB21" i="193"/>
  <c r="AB20" i="193"/>
  <c r="AB19" i="193"/>
  <c r="AB18" i="193"/>
  <c r="G18" i="193"/>
  <c r="A18" i="193"/>
  <c r="AB17" i="193"/>
  <c r="AB16" i="193"/>
  <c r="AB15" i="193"/>
  <c r="D15" i="193"/>
  <c r="D14" i="193"/>
  <c r="O13" i="193"/>
  <c r="D13" i="193"/>
  <c r="O12" i="193"/>
  <c r="D12" i="193"/>
  <c r="O11" i="193"/>
  <c r="O10" i="193"/>
  <c r="D10" i="193"/>
  <c r="O9" i="193"/>
  <c r="D9" i="193"/>
  <c r="O8" i="193"/>
  <c r="D8" i="193"/>
  <c r="A7" i="193"/>
  <c r="A4" i="193"/>
  <c r="AB2" i="193"/>
  <c r="Y1" i="193"/>
  <c r="AD128" i="192"/>
  <c r="AB128" i="192"/>
  <c r="AD127" i="192"/>
  <c r="AB127" i="192"/>
  <c r="AD125" i="192"/>
  <c r="AB125" i="192"/>
  <c r="AD124" i="192"/>
  <c r="AB124" i="192"/>
  <c r="AB122" i="192"/>
  <c r="AB121" i="192"/>
  <c r="AB120" i="192"/>
  <c r="AB118" i="192"/>
  <c r="AF115" i="192"/>
  <c r="AD115" i="192"/>
  <c r="AB115" i="192"/>
  <c r="AF114" i="192"/>
  <c r="AD114" i="192"/>
  <c r="AB114" i="192"/>
  <c r="AD111" i="192"/>
  <c r="AB111" i="192"/>
  <c r="AD110" i="192"/>
  <c r="AB110" i="192"/>
  <c r="AD109" i="192"/>
  <c r="AB109" i="192"/>
  <c r="AD108" i="192"/>
  <c r="AB108" i="192"/>
  <c r="AD105" i="192"/>
  <c r="AB105" i="192"/>
  <c r="AD104" i="192"/>
  <c r="AB104" i="192"/>
  <c r="O90" i="192"/>
  <c r="N90" i="192"/>
  <c r="M90" i="192"/>
  <c r="L90" i="192"/>
  <c r="K90" i="192"/>
  <c r="AF9" i="192"/>
  <c r="G90" i="192"/>
  <c r="F90" i="192"/>
  <c r="AD9" i="192"/>
  <c r="E90" i="192"/>
  <c r="D90" i="192"/>
  <c r="AB9" i="192"/>
  <c r="C90" i="192"/>
  <c r="O89" i="192"/>
  <c r="N89" i="192"/>
  <c r="M89" i="192"/>
  <c r="L89" i="192"/>
  <c r="K89" i="192"/>
  <c r="AF8" i="192"/>
  <c r="G89" i="192"/>
  <c r="F89" i="192"/>
  <c r="AD8" i="192"/>
  <c r="E89" i="192"/>
  <c r="D89" i="192"/>
  <c r="AB8" i="192"/>
  <c r="C89" i="192"/>
  <c r="AF38" i="192"/>
  <c r="AD38" i="192"/>
  <c r="AB38" i="192"/>
  <c r="AF37" i="192"/>
  <c r="AD37" i="192"/>
  <c r="AB37" i="192"/>
  <c r="O88" i="192"/>
  <c r="N88" i="192"/>
  <c r="M88" i="192"/>
  <c r="L88" i="192"/>
  <c r="J88" i="192"/>
  <c r="AF7" i="192"/>
  <c r="G88" i="192"/>
  <c r="F88" i="192"/>
  <c r="AD7" i="192"/>
  <c r="E88" i="192"/>
  <c r="D88" i="192"/>
  <c r="AB7" i="192"/>
  <c r="C88" i="192"/>
  <c r="O87" i="192"/>
  <c r="N87" i="192"/>
  <c r="M87" i="192"/>
  <c r="L87" i="192"/>
  <c r="J87" i="192"/>
  <c r="AF6" i="192"/>
  <c r="G87" i="192"/>
  <c r="F87" i="192"/>
  <c r="AD6" i="192"/>
  <c r="E87" i="192"/>
  <c r="D87" i="192"/>
  <c r="AB6" i="192"/>
  <c r="C87" i="192"/>
  <c r="O86" i="192"/>
  <c r="N86" i="192"/>
  <c r="M86" i="192"/>
  <c r="L86" i="192"/>
  <c r="J86" i="192"/>
  <c r="AF5" i="192"/>
  <c r="G86" i="192"/>
  <c r="F86" i="192"/>
  <c r="AD5" i="192"/>
  <c r="E86" i="192"/>
  <c r="D86" i="192"/>
  <c r="AB5" i="192"/>
  <c r="C86" i="192"/>
  <c r="O85" i="192"/>
  <c r="N85" i="192"/>
  <c r="M85" i="192"/>
  <c r="L85" i="192"/>
  <c r="J85" i="192"/>
  <c r="AF4" i="192"/>
  <c r="G85" i="192"/>
  <c r="F85" i="192"/>
  <c r="AD4" i="192"/>
  <c r="E85" i="192"/>
  <c r="D85" i="192"/>
  <c r="AB4" i="192"/>
  <c r="C85" i="192"/>
  <c r="J82" i="192"/>
  <c r="S1" i="192"/>
  <c r="C82" i="192"/>
  <c r="A64" i="192"/>
  <c r="A49" i="192"/>
  <c r="AD42" i="192"/>
  <c r="AD41" i="192"/>
  <c r="AB34" i="192"/>
  <c r="AB33" i="192"/>
  <c r="AB32" i="192"/>
  <c r="AB31" i="192"/>
  <c r="A31" i="192"/>
  <c r="AB30" i="192"/>
  <c r="AB29" i="192"/>
  <c r="AB28" i="192"/>
  <c r="AB27" i="192"/>
  <c r="AB26" i="192"/>
  <c r="AB25" i="192"/>
  <c r="AB24" i="192"/>
  <c r="AB23" i="192"/>
  <c r="AB22" i="192"/>
  <c r="AB21" i="192"/>
  <c r="AB20" i="192"/>
  <c r="AB19" i="192"/>
  <c r="AB18" i="192"/>
  <c r="G18" i="192"/>
  <c r="A18" i="192"/>
  <c r="AB17" i="192"/>
  <c r="AB16" i="192"/>
  <c r="AB15" i="192"/>
  <c r="D15" i="192"/>
  <c r="D14" i="192"/>
  <c r="O13" i="192"/>
  <c r="D13" i="192"/>
  <c r="O12" i="192"/>
  <c r="D12" i="192"/>
  <c r="O11" i="192"/>
  <c r="O10" i="192"/>
  <c r="D10" i="192"/>
  <c r="O9" i="192"/>
  <c r="D9" i="192"/>
  <c r="O8" i="192"/>
  <c r="D8" i="192"/>
  <c r="A7" i="192"/>
  <c r="A4" i="192"/>
  <c r="AB2" i="192"/>
  <c r="Y1" i="192"/>
  <c r="AD128" i="191"/>
  <c r="AB128" i="191"/>
  <c r="AD127" i="191"/>
  <c r="AB127" i="191"/>
  <c r="AD125" i="191"/>
  <c r="AB125" i="191"/>
  <c r="AD124" i="191"/>
  <c r="AB124" i="191"/>
  <c r="AB122" i="191"/>
  <c r="AB121" i="191"/>
  <c r="AB120" i="191"/>
  <c r="AB118" i="191"/>
  <c r="AF115" i="191"/>
  <c r="AD115" i="191"/>
  <c r="AB115" i="191"/>
  <c r="AF114" i="191"/>
  <c r="AD114" i="191"/>
  <c r="AB114" i="191"/>
  <c r="AD111" i="191"/>
  <c r="AB111" i="191"/>
  <c r="AD110" i="191"/>
  <c r="AB110" i="191"/>
  <c r="AD109" i="191"/>
  <c r="AB109" i="191"/>
  <c r="AD108" i="191"/>
  <c r="AB108" i="191"/>
  <c r="AD105" i="191"/>
  <c r="AB105" i="191"/>
  <c r="AD104" i="191"/>
  <c r="AB104" i="191"/>
  <c r="O90" i="191"/>
  <c r="N90" i="191"/>
  <c r="M90" i="191"/>
  <c r="L90" i="191"/>
  <c r="K90" i="191"/>
  <c r="AF9" i="191"/>
  <c r="G90" i="191"/>
  <c r="F90" i="191"/>
  <c r="AD9" i="191"/>
  <c r="E90" i="191"/>
  <c r="D90" i="191"/>
  <c r="AB9" i="191"/>
  <c r="C90" i="191"/>
  <c r="O89" i="191"/>
  <c r="N89" i="191"/>
  <c r="M89" i="191"/>
  <c r="L89" i="191"/>
  <c r="K89" i="191"/>
  <c r="AF8" i="191"/>
  <c r="G89" i="191"/>
  <c r="F89" i="191"/>
  <c r="AD8" i="191"/>
  <c r="E89" i="191"/>
  <c r="D89" i="191"/>
  <c r="AB8" i="191"/>
  <c r="C89" i="191"/>
  <c r="AF38" i="191"/>
  <c r="AD38" i="191"/>
  <c r="AB38" i="191"/>
  <c r="AF37" i="191"/>
  <c r="AD37" i="191"/>
  <c r="AB37" i="191"/>
  <c r="O88" i="191"/>
  <c r="N88" i="191"/>
  <c r="M88" i="191"/>
  <c r="L88" i="191"/>
  <c r="J88" i="191"/>
  <c r="AF7" i="191"/>
  <c r="G88" i="191"/>
  <c r="F88" i="191"/>
  <c r="AD7" i="191"/>
  <c r="E88" i="191"/>
  <c r="D88" i="191"/>
  <c r="AB7" i="191"/>
  <c r="C88" i="191"/>
  <c r="O87" i="191"/>
  <c r="N87" i="191"/>
  <c r="M87" i="191"/>
  <c r="L87" i="191"/>
  <c r="J87" i="191"/>
  <c r="AF6" i="191"/>
  <c r="G87" i="191"/>
  <c r="F87" i="191"/>
  <c r="AD6" i="191"/>
  <c r="E87" i="191"/>
  <c r="D87" i="191"/>
  <c r="AB6" i="191"/>
  <c r="C87" i="191"/>
  <c r="O86" i="191"/>
  <c r="N86" i="191"/>
  <c r="M86" i="191"/>
  <c r="L86" i="191"/>
  <c r="J86" i="191"/>
  <c r="AF5" i="191"/>
  <c r="G86" i="191"/>
  <c r="F86" i="191"/>
  <c r="AD5" i="191"/>
  <c r="E86" i="191"/>
  <c r="D86" i="191"/>
  <c r="AB5" i="191"/>
  <c r="C86" i="191"/>
  <c r="O85" i="191"/>
  <c r="N85" i="191"/>
  <c r="M85" i="191"/>
  <c r="L85" i="191"/>
  <c r="J85" i="191"/>
  <c r="AF4" i="191"/>
  <c r="G85" i="191"/>
  <c r="F85" i="191"/>
  <c r="AD4" i="191"/>
  <c r="E85" i="191"/>
  <c r="D85" i="191"/>
  <c r="AB4" i="191"/>
  <c r="C85" i="191"/>
  <c r="J82" i="191"/>
  <c r="S1" i="191"/>
  <c r="C82" i="191"/>
  <c r="A64" i="191"/>
  <c r="A49" i="191"/>
  <c r="AD42" i="191"/>
  <c r="AD41" i="191"/>
  <c r="AB34" i="191"/>
  <c r="AB33" i="191"/>
  <c r="AB32" i="191"/>
  <c r="AB31" i="191"/>
  <c r="A31" i="191"/>
  <c r="AB30" i="191"/>
  <c r="AB29" i="191"/>
  <c r="AB28" i="191"/>
  <c r="AB27" i="191"/>
  <c r="AB26" i="191"/>
  <c r="AB25" i="191"/>
  <c r="AB24" i="191"/>
  <c r="AB23" i="191"/>
  <c r="AB22" i="191"/>
  <c r="AB21" i="191"/>
  <c r="AB20" i="191"/>
  <c r="AB19" i="191"/>
  <c r="AB18" i="191"/>
  <c r="G18" i="191"/>
  <c r="A18" i="191"/>
  <c r="AB17" i="191"/>
  <c r="AB16" i="191"/>
  <c r="AB15" i="191"/>
  <c r="D15" i="191"/>
  <c r="D14" i="191"/>
  <c r="O13" i="191"/>
  <c r="D13" i="191"/>
  <c r="O12" i="191"/>
  <c r="D12" i="191"/>
  <c r="O11" i="191"/>
  <c r="O10" i="191"/>
  <c r="D10" i="191"/>
  <c r="O9" i="191"/>
  <c r="D9" i="191"/>
  <c r="O8" i="191"/>
  <c r="D8" i="191"/>
  <c r="A7" i="191"/>
  <c r="A4" i="191"/>
  <c r="AB2" i="191"/>
  <c r="Y1" i="191"/>
  <c r="AD128" i="190"/>
  <c r="AB128" i="190"/>
  <c r="AD127" i="190"/>
  <c r="AB127" i="190"/>
  <c r="AD125" i="190"/>
  <c r="AB125" i="190"/>
  <c r="AD124" i="190"/>
  <c r="AB124" i="190"/>
  <c r="AB122" i="190"/>
  <c r="AB121" i="190"/>
  <c r="AB120" i="190"/>
  <c r="AB118" i="190"/>
  <c r="AF115" i="190"/>
  <c r="AD115" i="190"/>
  <c r="AB115" i="190"/>
  <c r="AF114" i="190"/>
  <c r="AD114" i="190"/>
  <c r="AB114" i="190"/>
  <c r="AD111" i="190"/>
  <c r="AB111" i="190"/>
  <c r="AD110" i="190"/>
  <c r="AB110" i="190"/>
  <c r="AD109" i="190"/>
  <c r="AB109" i="190"/>
  <c r="AD108" i="190"/>
  <c r="AB108" i="190"/>
  <c r="AD105" i="190"/>
  <c r="AB105" i="190"/>
  <c r="AD104" i="190"/>
  <c r="AB104" i="190"/>
  <c r="O90" i="190"/>
  <c r="N90" i="190"/>
  <c r="M90" i="190"/>
  <c r="L90" i="190"/>
  <c r="K90" i="190"/>
  <c r="AF9" i="190"/>
  <c r="G90" i="190"/>
  <c r="F90" i="190"/>
  <c r="AD9" i="190"/>
  <c r="E90" i="190"/>
  <c r="D90" i="190"/>
  <c r="AB9" i="190"/>
  <c r="C90" i="190"/>
  <c r="O89" i="190"/>
  <c r="N89" i="190"/>
  <c r="M89" i="190"/>
  <c r="L89" i="190"/>
  <c r="K89" i="190"/>
  <c r="AF8" i="190"/>
  <c r="G89" i="190"/>
  <c r="F89" i="190"/>
  <c r="AD8" i="190"/>
  <c r="E89" i="190"/>
  <c r="D89" i="190"/>
  <c r="AB8" i="190"/>
  <c r="C89" i="190"/>
  <c r="AF38" i="190"/>
  <c r="AD38" i="190"/>
  <c r="AB38" i="190"/>
  <c r="AF37" i="190"/>
  <c r="AD37" i="190"/>
  <c r="AB37" i="190"/>
  <c r="O88" i="190"/>
  <c r="N88" i="190"/>
  <c r="M88" i="190"/>
  <c r="L88" i="190"/>
  <c r="J88" i="190"/>
  <c r="AF7" i="190"/>
  <c r="G88" i="190"/>
  <c r="F88" i="190"/>
  <c r="AD7" i="190"/>
  <c r="E88" i="190"/>
  <c r="D88" i="190"/>
  <c r="AB7" i="190"/>
  <c r="C88" i="190"/>
  <c r="O87" i="190"/>
  <c r="N87" i="190"/>
  <c r="M87" i="190"/>
  <c r="L87" i="190"/>
  <c r="J87" i="190"/>
  <c r="AF6" i="190"/>
  <c r="G87" i="190"/>
  <c r="F87" i="190"/>
  <c r="AD6" i="190"/>
  <c r="E87" i="190"/>
  <c r="D87" i="190"/>
  <c r="AB6" i="190"/>
  <c r="C87" i="190"/>
  <c r="O86" i="190"/>
  <c r="N86" i="190"/>
  <c r="M86" i="190"/>
  <c r="L86" i="190"/>
  <c r="J86" i="190"/>
  <c r="AF5" i="190"/>
  <c r="G86" i="190"/>
  <c r="F86" i="190"/>
  <c r="AD5" i="190"/>
  <c r="E86" i="190"/>
  <c r="D86" i="190"/>
  <c r="AB5" i="190"/>
  <c r="C86" i="190"/>
  <c r="O85" i="190"/>
  <c r="N85" i="190"/>
  <c r="M85" i="190"/>
  <c r="L85" i="190"/>
  <c r="J85" i="190"/>
  <c r="AF4" i="190"/>
  <c r="G85" i="190"/>
  <c r="F85" i="190"/>
  <c r="AD4" i="190"/>
  <c r="E85" i="190"/>
  <c r="D85" i="190"/>
  <c r="AB4" i="190"/>
  <c r="C85" i="190"/>
  <c r="J82" i="190"/>
  <c r="S1" i="190"/>
  <c r="C82" i="190"/>
  <c r="A64" i="190"/>
  <c r="A49" i="190"/>
  <c r="AD42" i="190"/>
  <c r="AD41" i="190"/>
  <c r="AB34" i="190"/>
  <c r="AB33" i="190"/>
  <c r="AB32" i="190"/>
  <c r="AB31" i="190"/>
  <c r="A31" i="190"/>
  <c r="AB30" i="190"/>
  <c r="AB29" i="190"/>
  <c r="AB28" i="190"/>
  <c r="AB27" i="190"/>
  <c r="AB26" i="190"/>
  <c r="AB25" i="190"/>
  <c r="AB24" i="190"/>
  <c r="AB23" i="190"/>
  <c r="AB22" i="190"/>
  <c r="AB21" i="190"/>
  <c r="AB20" i="190"/>
  <c r="AB19" i="190"/>
  <c r="AB18" i="190"/>
  <c r="G18" i="190"/>
  <c r="A18" i="190"/>
  <c r="AB17" i="190"/>
  <c r="AB16" i="190"/>
  <c r="AB15" i="190"/>
  <c r="D15" i="190"/>
  <c r="D14" i="190"/>
  <c r="O13" i="190"/>
  <c r="D13" i="190"/>
  <c r="O12" i="190"/>
  <c r="D12" i="190"/>
  <c r="O11" i="190"/>
  <c r="O10" i="190"/>
  <c r="D10" i="190"/>
  <c r="O9" i="190"/>
  <c r="D9" i="190"/>
  <c r="O8" i="190"/>
  <c r="D8" i="190"/>
  <c r="A7" i="190"/>
  <c r="A4" i="190"/>
  <c r="AB2" i="190"/>
  <c r="Y1" i="190"/>
  <c r="AD128" i="189"/>
  <c r="AB128" i="189"/>
  <c r="AD127" i="189"/>
  <c r="AB127" i="189"/>
  <c r="AD125" i="189"/>
  <c r="AB125" i="189"/>
  <c r="AD124" i="189"/>
  <c r="AB124" i="189"/>
  <c r="AB122" i="189"/>
  <c r="AB121" i="189"/>
  <c r="AB120" i="189"/>
  <c r="AB118" i="189"/>
  <c r="AF115" i="189"/>
  <c r="AD115" i="189"/>
  <c r="AB115" i="189"/>
  <c r="AF114" i="189"/>
  <c r="AD114" i="189"/>
  <c r="AB114" i="189"/>
  <c r="AD111" i="189"/>
  <c r="AB111" i="189"/>
  <c r="AD110" i="189"/>
  <c r="AB110" i="189"/>
  <c r="AD109" i="189"/>
  <c r="AB109" i="189"/>
  <c r="AD108" i="189"/>
  <c r="AB108" i="189"/>
  <c r="AD105" i="189"/>
  <c r="AB105" i="189"/>
  <c r="AD104" i="189"/>
  <c r="AB104" i="189"/>
  <c r="O90" i="189"/>
  <c r="N90" i="189"/>
  <c r="M90" i="189"/>
  <c r="L90" i="189"/>
  <c r="K90" i="189"/>
  <c r="AF9" i="189"/>
  <c r="G90" i="189"/>
  <c r="F90" i="189"/>
  <c r="AD9" i="189"/>
  <c r="E90" i="189"/>
  <c r="D90" i="189"/>
  <c r="AB9" i="189"/>
  <c r="C90" i="189"/>
  <c r="O89" i="189"/>
  <c r="N89" i="189"/>
  <c r="M89" i="189"/>
  <c r="L89" i="189"/>
  <c r="K89" i="189"/>
  <c r="AF8" i="189"/>
  <c r="G89" i="189"/>
  <c r="F89" i="189"/>
  <c r="AD8" i="189"/>
  <c r="E89" i="189"/>
  <c r="D89" i="189"/>
  <c r="AB8" i="189"/>
  <c r="C89" i="189"/>
  <c r="AF38" i="189"/>
  <c r="AD38" i="189"/>
  <c r="AB38" i="189"/>
  <c r="AF37" i="189"/>
  <c r="AD37" i="189"/>
  <c r="AB37" i="189"/>
  <c r="O88" i="189"/>
  <c r="N88" i="189"/>
  <c r="M88" i="189"/>
  <c r="L88" i="189"/>
  <c r="J88" i="189"/>
  <c r="AF7" i="189"/>
  <c r="G88" i="189"/>
  <c r="F88" i="189"/>
  <c r="AD7" i="189"/>
  <c r="E88" i="189"/>
  <c r="D88" i="189"/>
  <c r="AB7" i="189"/>
  <c r="C88" i="189"/>
  <c r="O87" i="189"/>
  <c r="N87" i="189"/>
  <c r="M87" i="189"/>
  <c r="L87" i="189"/>
  <c r="J87" i="189"/>
  <c r="AF6" i="189"/>
  <c r="G87" i="189"/>
  <c r="F87" i="189"/>
  <c r="AD6" i="189"/>
  <c r="E87" i="189"/>
  <c r="D87" i="189"/>
  <c r="AB6" i="189"/>
  <c r="C87" i="189"/>
  <c r="O86" i="189"/>
  <c r="N86" i="189"/>
  <c r="M86" i="189"/>
  <c r="L86" i="189"/>
  <c r="J86" i="189"/>
  <c r="AF5" i="189"/>
  <c r="G86" i="189"/>
  <c r="F86" i="189"/>
  <c r="AD5" i="189"/>
  <c r="E86" i="189"/>
  <c r="D86" i="189"/>
  <c r="AB5" i="189"/>
  <c r="C86" i="189"/>
  <c r="O85" i="189"/>
  <c r="N85" i="189"/>
  <c r="M85" i="189"/>
  <c r="L85" i="189"/>
  <c r="J85" i="189"/>
  <c r="AF4" i="189"/>
  <c r="G85" i="189"/>
  <c r="F85" i="189"/>
  <c r="AD4" i="189"/>
  <c r="E85" i="189"/>
  <c r="D85" i="189"/>
  <c r="AB4" i="189"/>
  <c r="C85" i="189"/>
  <c r="J82" i="189"/>
  <c r="S1" i="189"/>
  <c r="C82" i="189"/>
  <c r="A64" i="189"/>
  <c r="A49" i="189"/>
  <c r="AD42" i="189"/>
  <c r="AD41" i="189"/>
  <c r="AB34" i="189"/>
  <c r="AB33" i="189"/>
  <c r="AB32" i="189"/>
  <c r="AB31" i="189"/>
  <c r="A31" i="189"/>
  <c r="AB30" i="189"/>
  <c r="AB29" i="189"/>
  <c r="AB28" i="189"/>
  <c r="AB27" i="189"/>
  <c r="AB26" i="189"/>
  <c r="AB25" i="189"/>
  <c r="AB24" i="189"/>
  <c r="AB23" i="189"/>
  <c r="AB22" i="189"/>
  <c r="AB21" i="189"/>
  <c r="AB20" i="189"/>
  <c r="AB19" i="189"/>
  <c r="AB18" i="189"/>
  <c r="G18" i="189"/>
  <c r="A18" i="189"/>
  <c r="AB17" i="189"/>
  <c r="AB16" i="189"/>
  <c r="AB15" i="189"/>
  <c r="D15" i="189"/>
  <c r="D14" i="189"/>
  <c r="O13" i="189"/>
  <c r="D13" i="189"/>
  <c r="O12" i="189"/>
  <c r="D12" i="189"/>
  <c r="O11" i="189"/>
  <c r="O10" i="189"/>
  <c r="D10" i="189"/>
  <c r="O9" i="189"/>
  <c r="D9" i="189"/>
  <c r="O8" i="189"/>
  <c r="D8" i="189"/>
  <c r="A7" i="189"/>
  <c r="A4" i="189"/>
  <c r="AB2" i="189"/>
  <c r="Y1" i="189"/>
  <c r="AD128" i="188"/>
  <c r="AB128" i="188"/>
  <c r="AD127" i="188"/>
  <c r="AB127" i="188"/>
  <c r="AD125" i="188"/>
  <c r="AB125" i="188"/>
  <c r="AD124" i="188"/>
  <c r="AB124" i="188"/>
  <c r="AB122" i="188"/>
  <c r="AB121" i="188"/>
  <c r="AB120" i="188"/>
  <c r="AB118" i="188"/>
  <c r="AF115" i="188"/>
  <c r="AD115" i="188"/>
  <c r="AB115" i="188"/>
  <c r="AF114" i="188"/>
  <c r="AD114" i="188"/>
  <c r="AB114" i="188"/>
  <c r="AD111" i="188"/>
  <c r="AB111" i="188"/>
  <c r="AD110" i="188"/>
  <c r="AB110" i="188"/>
  <c r="AD109" i="188"/>
  <c r="AB109" i="188"/>
  <c r="AD108" i="188"/>
  <c r="AB108" i="188"/>
  <c r="AD105" i="188"/>
  <c r="AB105" i="188"/>
  <c r="AD104" i="188"/>
  <c r="AB104" i="188"/>
  <c r="O90" i="188"/>
  <c r="N90" i="188"/>
  <c r="M90" i="188"/>
  <c r="L90" i="188"/>
  <c r="K90" i="188"/>
  <c r="AF9" i="188"/>
  <c r="G90" i="188"/>
  <c r="F90" i="188"/>
  <c r="AD9" i="188"/>
  <c r="E90" i="188"/>
  <c r="D90" i="188"/>
  <c r="AB9" i="188"/>
  <c r="C90" i="188"/>
  <c r="O89" i="188"/>
  <c r="N89" i="188"/>
  <c r="M89" i="188"/>
  <c r="L89" i="188"/>
  <c r="K89" i="188"/>
  <c r="AF8" i="188"/>
  <c r="G89" i="188"/>
  <c r="F89" i="188"/>
  <c r="AD8" i="188"/>
  <c r="E89" i="188"/>
  <c r="D89" i="188"/>
  <c r="AB8" i="188"/>
  <c r="C89" i="188"/>
  <c r="AF38" i="188"/>
  <c r="AD38" i="188"/>
  <c r="AB38" i="188"/>
  <c r="AF37" i="188"/>
  <c r="AD37" i="188"/>
  <c r="AB37" i="188"/>
  <c r="O88" i="188"/>
  <c r="N88" i="188"/>
  <c r="M88" i="188"/>
  <c r="L88" i="188"/>
  <c r="J88" i="188"/>
  <c r="AF7" i="188"/>
  <c r="G88" i="188"/>
  <c r="F88" i="188"/>
  <c r="AD7" i="188"/>
  <c r="E88" i="188"/>
  <c r="D88" i="188"/>
  <c r="AB7" i="188"/>
  <c r="C88" i="188"/>
  <c r="O87" i="188"/>
  <c r="N87" i="188"/>
  <c r="M87" i="188"/>
  <c r="L87" i="188"/>
  <c r="J87" i="188"/>
  <c r="AF6" i="188"/>
  <c r="G87" i="188"/>
  <c r="F87" i="188"/>
  <c r="AD6" i="188"/>
  <c r="E87" i="188"/>
  <c r="D87" i="188"/>
  <c r="AB6" i="188"/>
  <c r="C87" i="188"/>
  <c r="O86" i="188"/>
  <c r="N86" i="188"/>
  <c r="M86" i="188"/>
  <c r="L86" i="188"/>
  <c r="J86" i="188"/>
  <c r="AF5" i="188"/>
  <c r="G86" i="188"/>
  <c r="F86" i="188"/>
  <c r="AD5" i="188"/>
  <c r="E86" i="188"/>
  <c r="D86" i="188"/>
  <c r="AB5" i="188"/>
  <c r="C86" i="188"/>
  <c r="O85" i="188"/>
  <c r="N85" i="188"/>
  <c r="M85" i="188"/>
  <c r="L85" i="188"/>
  <c r="J85" i="188"/>
  <c r="AF4" i="188"/>
  <c r="G85" i="188"/>
  <c r="F85" i="188"/>
  <c r="AD4" i="188"/>
  <c r="E85" i="188"/>
  <c r="D85" i="188"/>
  <c r="AB4" i="188"/>
  <c r="C85" i="188"/>
  <c r="J82" i="188"/>
  <c r="S1" i="188"/>
  <c r="C82" i="188"/>
  <c r="A64" i="188"/>
  <c r="A49" i="188"/>
  <c r="AD42" i="188"/>
  <c r="AD41" i="188"/>
  <c r="AB34" i="188"/>
  <c r="AB33" i="188"/>
  <c r="AB32" i="188"/>
  <c r="AB31" i="188"/>
  <c r="A31" i="188"/>
  <c r="AB30" i="188"/>
  <c r="AB29" i="188"/>
  <c r="AB28" i="188"/>
  <c r="AB27" i="188"/>
  <c r="AB26" i="188"/>
  <c r="AB25" i="188"/>
  <c r="AB24" i="188"/>
  <c r="AB23" i="188"/>
  <c r="AB22" i="188"/>
  <c r="AB21" i="188"/>
  <c r="AB20" i="188"/>
  <c r="AB19" i="188"/>
  <c r="AB18" i="188"/>
  <c r="G18" i="188"/>
  <c r="A18" i="188"/>
  <c r="AB17" i="188"/>
  <c r="AB16" i="188"/>
  <c r="AB15" i="188"/>
  <c r="D15" i="188"/>
  <c r="D14" i="188"/>
  <c r="O13" i="188"/>
  <c r="D13" i="188"/>
  <c r="O12" i="188"/>
  <c r="D12" i="188"/>
  <c r="O11" i="188"/>
  <c r="O10" i="188"/>
  <c r="D10" i="188"/>
  <c r="O9" i="188"/>
  <c r="D9" i="188"/>
  <c r="O8" i="188"/>
  <c r="D8" i="188"/>
  <c r="A7" i="188"/>
  <c r="A4" i="188"/>
  <c r="AB2" i="188"/>
  <c r="Y1" i="188"/>
  <c r="AD128" i="187"/>
  <c r="AB128" i="187"/>
  <c r="AD127" i="187"/>
  <c r="AB127" i="187"/>
  <c r="AD125" i="187"/>
  <c r="AB125" i="187"/>
  <c r="AD124" i="187"/>
  <c r="AB124" i="187"/>
  <c r="AB122" i="187"/>
  <c r="AB121" i="187"/>
  <c r="AB120" i="187"/>
  <c r="AB118" i="187"/>
  <c r="AF115" i="187"/>
  <c r="AD115" i="187"/>
  <c r="AB115" i="187"/>
  <c r="AF114" i="187"/>
  <c r="AD114" i="187"/>
  <c r="AB114" i="187"/>
  <c r="AD111" i="187"/>
  <c r="AB111" i="187"/>
  <c r="AD110" i="187"/>
  <c r="AB110" i="187"/>
  <c r="AD109" i="187"/>
  <c r="AB109" i="187"/>
  <c r="AD108" i="187"/>
  <c r="AB108" i="187"/>
  <c r="AD105" i="187"/>
  <c r="AB105" i="187"/>
  <c r="AD104" i="187"/>
  <c r="AB104" i="187"/>
  <c r="O90" i="187"/>
  <c r="N90" i="187"/>
  <c r="M90" i="187"/>
  <c r="L90" i="187"/>
  <c r="K90" i="187"/>
  <c r="AF9" i="187"/>
  <c r="G90" i="187"/>
  <c r="F90" i="187"/>
  <c r="AD9" i="187"/>
  <c r="E90" i="187"/>
  <c r="D90" i="187"/>
  <c r="AB9" i="187"/>
  <c r="C90" i="187"/>
  <c r="O89" i="187"/>
  <c r="N89" i="187"/>
  <c r="M89" i="187"/>
  <c r="L89" i="187"/>
  <c r="K89" i="187"/>
  <c r="AF8" i="187"/>
  <c r="G89" i="187"/>
  <c r="F89" i="187"/>
  <c r="AD8" i="187"/>
  <c r="E89" i="187"/>
  <c r="D89" i="187"/>
  <c r="AB8" i="187"/>
  <c r="C89" i="187"/>
  <c r="AF38" i="187"/>
  <c r="AD38" i="187"/>
  <c r="AB38" i="187"/>
  <c r="AF37" i="187"/>
  <c r="AD37" i="187"/>
  <c r="AB37" i="187"/>
  <c r="O88" i="187"/>
  <c r="N88" i="187"/>
  <c r="M88" i="187"/>
  <c r="L88" i="187"/>
  <c r="J88" i="187"/>
  <c r="AF7" i="187"/>
  <c r="G88" i="187"/>
  <c r="F88" i="187"/>
  <c r="AD7" i="187"/>
  <c r="E88" i="187"/>
  <c r="D88" i="187"/>
  <c r="AB7" i="187"/>
  <c r="C88" i="187"/>
  <c r="O87" i="187"/>
  <c r="N87" i="187"/>
  <c r="M87" i="187"/>
  <c r="L87" i="187"/>
  <c r="J87" i="187"/>
  <c r="AF6" i="187"/>
  <c r="G87" i="187"/>
  <c r="F87" i="187"/>
  <c r="AD6" i="187"/>
  <c r="E87" i="187"/>
  <c r="D87" i="187"/>
  <c r="AB6" i="187"/>
  <c r="C87" i="187"/>
  <c r="O86" i="187"/>
  <c r="N86" i="187"/>
  <c r="M86" i="187"/>
  <c r="L86" i="187"/>
  <c r="J86" i="187"/>
  <c r="AF5" i="187"/>
  <c r="G86" i="187"/>
  <c r="F86" i="187"/>
  <c r="AD5" i="187"/>
  <c r="E86" i="187"/>
  <c r="D86" i="187"/>
  <c r="AB5" i="187"/>
  <c r="C86" i="187"/>
  <c r="O85" i="187"/>
  <c r="N85" i="187"/>
  <c r="M85" i="187"/>
  <c r="L85" i="187"/>
  <c r="J85" i="187"/>
  <c r="AF4" i="187"/>
  <c r="G85" i="187"/>
  <c r="F85" i="187"/>
  <c r="AD4" i="187"/>
  <c r="E85" i="187"/>
  <c r="D85" i="187"/>
  <c r="AB4" i="187"/>
  <c r="C85" i="187"/>
  <c r="J82" i="187"/>
  <c r="S1" i="187"/>
  <c r="C82" i="187"/>
  <c r="A64" i="187"/>
  <c r="A49" i="187"/>
  <c r="AD42" i="187"/>
  <c r="AD41" i="187"/>
  <c r="AB34" i="187"/>
  <c r="AB33" i="187"/>
  <c r="AB32" i="187"/>
  <c r="AB31" i="187"/>
  <c r="A31" i="187"/>
  <c r="AB30" i="187"/>
  <c r="AB29" i="187"/>
  <c r="AB28" i="187"/>
  <c r="AB27" i="187"/>
  <c r="AB26" i="187"/>
  <c r="AB25" i="187"/>
  <c r="AB24" i="187"/>
  <c r="AB23" i="187"/>
  <c r="AB22" i="187"/>
  <c r="AB21" i="187"/>
  <c r="AB20" i="187"/>
  <c r="AB19" i="187"/>
  <c r="AB18" i="187"/>
  <c r="G18" i="187"/>
  <c r="A18" i="187"/>
  <c r="AB17" i="187"/>
  <c r="AB16" i="187"/>
  <c r="AB15" i="187"/>
  <c r="D15" i="187"/>
  <c r="D14" i="187"/>
  <c r="O13" i="187"/>
  <c r="D13" i="187"/>
  <c r="O12" i="187"/>
  <c r="D12" i="187"/>
  <c r="O11" i="187"/>
  <c r="O10" i="187"/>
  <c r="D10" i="187"/>
  <c r="O9" i="187"/>
  <c r="D9" i="187"/>
  <c r="O8" i="187"/>
  <c r="D8" i="187"/>
  <c r="A7" i="187"/>
  <c r="A4" i="187"/>
  <c r="AB2" i="187"/>
  <c r="Y1" i="187"/>
  <c r="AD128" i="186"/>
  <c r="AB128" i="186"/>
  <c r="AD127" i="186"/>
  <c r="AB127" i="186"/>
  <c r="AD125" i="186"/>
  <c r="AB125" i="186"/>
  <c r="AD124" i="186"/>
  <c r="AB124" i="186"/>
  <c r="AB122" i="186"/>
  <c r="AB121" i="186"/>
  <c r="AB120" i="186"/>
  <c r="AB118" i="186"/>
  <c r="AF115" i="186"/>
  <c r="AD115" i="186"/>
  <c r="AB115" i="186"/>
  <c r="AF114" i="186"/>
  <c r="AD114" i="186"/>
  <c r="AB114" i="186"/>
  <c r="AD111" i="186"/>
  <c r="AB111" i="186"/>
  <c r="AD110" i="186"/>
  <c r="AB110" i="186"/>
  <c r="AD109" i="186"/>
  <c r="AB109" i="186"/>
  <c r="AD108" i="186"/>
  <c r="AB108" i="186"/>
  <c r="AD105" i="186"/>
  <c r="AB105" i="186"/>
  <c r="AD104" i="186"/>
  <c r="AB104" i="186"/>
  <c r="O90" i="186"/>
  <c r="N90" i="186"/>
  <c r="M90" i="186"/>
  <c r="L90" i="186"/>
  <c r="K90" i="186"/>
  <c r="AF9" i="186"/>
  <c r="G90" i="186"/>
  <c r="F90" i="186"/>
  <c r="AD9" i="186"/>
  <c r="E90" i="186"/>
  <c r="D90" i="186"/>
  <c r="AB9" i="186"/>
  <c r="C90" i="186"/>
  <c r="O89" i="186"/>
  <c r="N89" i="186"/>
  <c r="M89" i="186"/>
  <c r="L89" i="186"/>
  <c r="K89" i="186"/>
  <c r="AF8" i="186"/>
  <c r="G89" i="186"/>
  <c r="F89" i="186"/>
  <c r="AD8" i="186"/>
  <c r="E89" i="186"/>
  <c r="D89" i="186"/>
  <c r="AB8" i="186"/>
  <c r="C89" i="186"/>
  <c r="AF38" i="186"/>
  <c r="AD38" i="186"/>
  <c r="AB38" i="186"/>
  <c r="AF37" i="186"/>
  <c r="AD37" i="186"/>
  <c r="AB37" i="186"/>
  <c r="O88" i="186"/>
  <c r="N88" i="186"/>
  <c r="M88" i="186"/>
  <c r="L88" i="186"/>
  <c r="J88" i="186"/>
  <c r="AF7" i="186"/>
  <c r="G88" i="186"/>
  <c r="F88" i="186"/>
  <c r="AD7" i="186"/>
  <c r="E88" i="186"/>
  <c r="D88" i="186"/>
  <c r="AB7" i="186"/>
  <c r="C88" i="186"/>
  <c r="O87" i="186"/>
  <c r="N87" i="186"/>
  <c r="M87" i="186"/>
  <c r="L87" i="186"/>
  <c r="J87" i="186"/>
  <c r="AF6" i="186"/>
  <c r="G87" i="186"/>
  <c r="F87" i="186"/>
  <c r="AD6" i="186"/>
  <c r="E87" i="186"/>
  <c r="D87" i="186"/>
  <c r="AB6" i="186"/>
  <c r="C87" i="186"/>
  <c r="O86" i="186"/>
  <c r="N86" i="186"/>
  <c r="M86" i="186"/>
  <c r="L86" i="186"/>
  <c r="J86" i="186"/>
  <c r="AF5" i="186"/>
  <c r="G86" i="186"/>
  <c r="F86" i="186"/>
  <c r="AD5" i="186"/>
  <c r="E86" i="186"/>
  <c r="D86" i="186"/>
  <c r="AB5" i="186"/>
  <c r="C86" i="186"/>
  <c r="O85" i="186"/>
  <c r="N85" i="186"/>
  <c r="M85" i="186"/>
  <c r="L85" i="186"/>
  <c r="J85" i="186"/>
  <c r="AF4" i="186"/>
  <c r="G85" i="186"/>
  <c r="F85" i="186"/>
  <c r="AD4" i="186"/>
  <c r="E85" i="186"/>
  <c r="D85" i="186"/>
  <c r="AB4" i="186"/>
  <c r="C85" i="186"/>
  <c r="J82" i="186"/>
  <c r="S1" i="186"/>
  <c r="C82" i="186"/>
  <c r="A64" i="186"/>
  <c r="A49" i="186"/>
  <c r="AD42" i="186"/>
  <c r="AD41" i="186"/>
  <c r="AB34" i="186"/>
  <c r="AB33" i="186"/>
  <c r="AB32" i="186"/>
  <c r="AB31" i="186"/>
  <c r="A31" i="186"/>
  <c r="AB30" i="186"/>
  <c r="AB29" i="186"/>
  <c r="AB28" i="186"/>
  <c r="AB27" i="186"/>
  <c r="AB26" i="186"/>
  <c r="AB25" i="186"/>
  <c r="AB24" i="186"/>
  <c r="AB23" i="186"/>
  <c r="AB22" i="186"/>
  <c r="AB21" i="186"/>
  <c r="AB20" i="186"/>
  <c r="AB19" i="186"/>
  <c r="AB18" i="186"/>
  <c r="G18" i="186"/>
  <c r="A18" i="186"/>
  <c r="AB17" i="186"/>
  <c r="AB16" i="186"/>
  <c r="AB15" i="186"/>
  <c r="D15" i="186"/>
  <c r="D14" i="186"/>
  <c r="O13" i="186"/>
  <c r="D13" i="186"/>
  <c r="O12" i="186"/>
  <c r="D12" i="186"/>
  <c r="O11" i="186"/>
  <c r="O10" i="186"/>
  <c r="D10" i="186"/>
  <c r="O9" i="186"/>
  <c r="D9" i="186"/>
  <c r="O8" i="186"/>
  <c r="D8" i="186"/>
  <c r="A7" i="186"/>
  <c r="A4" i="186"/>
  <c r="AB2" i="186"/>
  <c r="Y1" i="186"/>
  <c r="AD128" i="185"/>
  <c r="AB128" i="185"/>
  <c r="AD127" i="185"/>
  <c r="AB127" i="185"/>
  <c r="AD125" i="185"/>
  <c r="AB125" i="185"/>
  <c r="AD124" i="185"/>
  <c r="AB124" i="185"/>
  <c r="AB122" i="185"/>
  <c r="AB121" i="185"/>
  <c r="AB120" i="185"/>
  <c r="AB118" i="185"/>
  <c r="AF115" i="185"/>
  <c r="AD115" i="185"/>
  <c r="AB115" i="185"/>
  <c r="AF114" i="185"/>
  <c r="AD114" i="185"/>
  <c r="AB114" i="185"/>
  <c r="AD111" i="185"/>
  <c r="AB111" i="185"/>
  <c r="AD110" i="185"/>
  <c r="AB110" i="185"/>
  <c r="AD109" i="185"/>
  <c r="AB109" i="185"/>
  <c r="AD108" i="185"/>
  <c r="AB108" i="185"/>
  <c r="AD105" i="185"/>
  <c r="AB105" i="185"/>
  <c r="AD104" i="185"/>
  <c r="AB104" i="185"/>
  <c r="O90" i="185"/>
  <c r="N90" i="185"/>
  <c r="M90" i="185"/>
  <c r="L90" i="185"/>
  <c r="K90" i="185"/>
  <c r="AF9" i="185"/>
  <c r="G90" i="185"/>
  <c r="F90" i="185"/>
  <c r="AD9" i="185"/>
  <c r="E90" i="185"/>
  <c r="D90" i="185"/>
  <c r="AB9" i="185"/>
  <c r="C90" i="185"/>
  <c r="O89" i="185"/>
  <c r="N89" i="185"/>
  <c r="M89" i="185"/>
  <c r="L89" i="185"/>
  <c r="K89" i="185"/>
  <c r="AF8" i="185"/>
  <c r="G89" i="185"/>
  <c r="F89" i="185"/>
  <c r="AD8" i="185"/>
  <c r="E89" i="185"/>
  <c r="D89" i="185"/>
  <c r="AB8" i="185"/>
  <c r="C89" i="185"/>
  <c r="AF38" i="185"/>
  <c r="AD38" i="185"/>
  <c r="AB38" i="185"/>
  <c r="AF37" i="185"/>
  <c r="AD37" i="185"/>
  <c r="AB37" i="185"/>
  <c r="O88" i="185"/>
  <c r="N88" i="185"/>
  <c r="M88" i="185"/>
  <c r="L88" i="185"/>
  <c r="J88" i="185"/>
  <c r="AF7" i="185"/>
  <c r="G88" i="185"/>
  <c r="F88" i="185"/>
  <c r="AD7" i="185"/>
  <c r="E88" i="185"/>
  <c r="D88" i="185"/>
  <c r="AB7" i="185"/>
  <c r="C88" i="185"/>
  <c r="O87" i="185"/>
  <c r="N87" i="185"/>
  <c r="M87" i="185"/>
  <c r="L87" i="185"/>
  <c r="J87" i="185"/>
  <c r="AF6" i="185"/>
  <c r="G87" i="185"/>
  <c r="F87" i="185"/>
  <c r="AD6" i="185"/>
  <c r="E87" i="185"/>
  <c r="D87" i="185"/>
  <c r="AB6" i="185"/>
  <c r="C87" i="185"/>
  <c r="O86" i="185"/>
  <c r="N86" i="185"/>
  <c r="M86" i="185"/>
  <c r="L86" i="185"/>
  <c r="J86" i="185"/>
  <c r="AF5" i="185"/>
  <c r="G86" i="185"/>
  <c r="F86" i="185"/>
  <c r="AD5" i="185"/>
  <c r="E86" i="185"/>
  <c r="D86" i="185"/>
  <c r="AB5" i="185"/>
  <c r="C86" i="185"/>
  <c r="O85" i="185"/>
  <c r="N85" i="185"/>
  <c r="M85" i="185"/>
  <c r="L85" i="185"/>
  <c r="J85" i="185"/>
  <c r="AF4" i="185"/>
  <c r="G85" i="185"/>
  <c r="F85" i="185"/>
  <c r="AD4" i="185"/>
  <c r="E85" i="185"/>
  <c r="D85" i="185"/>
  <c r="AB4" i="185"/>
  <c r="C85" i="185"/>
  <c r="J82" i="185"/>
  <c r="S1" i="185"/>
  <c r="C82" i="185"/>
  <c r="A64" i="185"/>
  <c r="A49" i="185"/>
  <c r="AD42" i="185"/>
  <c r="AD41" i="185"/>
  <c r="AB34" i="185"/>
  <c r="AB33" i="185"/>
  <c r="AB32" i="185"/>
  <c r="AB31" i="185"/>
  <c r="A31" i="185"/>
  <c r="AB30" i="185"/>
  <c r="AB29" i="185"/>
  <c r="AB28" i="185"/>
  <c r="AB27" i="185"/>
  <c r="AB26" i="185"/>
  <c r="AB25" i="185"/>
  <c r="AB24" i="185"/>
  <c r="AB23" i="185"/>
  <c r="AB22" i="185"/>
  <c r="AB21" i="185"/>
  <c r="AB20" i="185"/>
  <c r="AB19" i="185"/>
  <c r="AB18" i="185"/>
  <c r="G18" i="185"/>
  <c r="A18" i="185"/>
  <c r="AB17" i="185"/>
  <c r="AB16" i="185"/>
  <c r="AB15" i="185"/>
  <c r="D15" i="185"/>
  <c r="D14" i="185"/>
  <c r="O13" i="185"/>
  <c r="D13" i="185"/>
  <c r="O12" i="185"/>
  <c r="D12" i="185"/>
  <c r="O11" i="185"/>
  <c r="O10" i="185"/>
  <c r="D10" i="185"/>
  <c r="O9" i="185"/>
  <c r="D9" i="185"/>
  <c r="O8" i="185"/>
  <c r="D8" i="185"/>
  <c r="A7" i="185"/>
  <c r="A4" i="185"/>
  <c r="AB2" i="185"/>
  <c r="Y1" i="185"/>
  <c r="AD128" i="184"/>
  <c r="AB128" i="184"/>
  <c r="AD127" i="184"/>
  <c r="AB127" i="184"/>
  <c r="AD125" i="184"/>
  <c r="AB125" i="184"/>
  <c r="AD124" i="184"/>
  <c r="AB124" i="184"/>
  <c r="AB122" i="184"/>
  <c r="AB121" i="184"/>
  <c r="AB120" i="184"/>
  <c r="AB118" i="184"/>
  <c r="AF115" i="184"/>
  <c r="AD115" i="184"/>
  <c r="AB115" i="184"/>
  <c r="AF114" i="184"/>
  <c r="AD114" i="184"/>
  <c r="AB114" i="184"/>
  <c r="AD111" i="184"/>
  <c r="AB111" i="184"/>
  <c r="AD110" i="184"/>
  <c r="AB110" i="184"/>
  <c r="AD109" i="184"/>
  <c r="AB109" i="184"/>
  <c r="AD108" i="184"/>
  <c r="AB108" i="184"/>
  <c r="AD105" i="184"/>
  <c r="AB105" i="184"/>
  <c r="AD104" i="184"/>
  <c r="AB104" i="184"/>
  <c r="O90" i="184"/>
  <c r="N90" i="184"/>
  <c r="M90" i="184"/>
  <c r="L90" i="184"/>
  <c r="K90" i="184"/>
  <c r="AF9" i="184"/>
  <c r="G90" i="184"/>
  <c r="F90" i="184"/>
  <c r="AD9" i="184"/>
  <c r="E90" i="184"/>
  <c r="D90" i="184"/>
  <c r="AB9" i="184"/>
  <c r="C90" i="184"/>
  <c r="O89" i="184"/>
  <c r="N89" i="184"/>
  <c r="M89" i="184"/>
  <c r="L89" i="184"/>
  <c r="K89" i="184"/>
  <c r="AF8" i="184"/>
  <c r="G89" i="184"/>
  <c r="F89" i="184"/>
  <c r="AD8" i="184"/>
  <c r="E89" i="184"/>
  <c r="D89" i="184"/>
  <c r="AB8" i="184"/>
  <c r="C89" i="184"/>
  <c r="AF38" i="184"/>
  <c r="AD38" i="184"/>
  <c r="AB38" i="184"/>
  <c r="AF37" i="184"/>
  <c r="AD37" i="184"/>
  <c r="AB37" i="184"/>
  <c r="O88" i="184"/>
  <c r="N88" i="184"/>
  <c r="M88" i="184"/>
  <c r="L88" i="184"/>
  <c r="J88" i="184"/>
  <c r="AF7" i="184"/>
  <c r="G88" i="184"/>
  <c r="F88" i="184"/>
  <c r="AD7" i="184"/>
  <c r="E88" i="184"/>
  <c r="D88" i="184"/>
  <c r="AB7" i="184"/>
  <c r="C88" i="184"/>
  <c r="O87" i="184"/>
  <c r="N87" i="184"/>
  <c r="M87" i="184"/>
  <c r="L87" i="184"/>
  <c r="J87" i="184"/>
  <c r="AF6" i="184"/>
  <c r="G87" i="184"/>
  <c r="F87" i="184"/>
  <c r="AD6" i="184"/>
  <c r="E87" i="184"/>
  <c r="D87" i="184"/>
  <c r="AB6" i="184"/>
  <c r="C87" i="184"/>
  <c r="O86" i="184"/>
  <c r="N86" i="184"/>
  <c r="M86" i="184"/>
  <c r="L86" i="184"/>
  <c r="J86" i="184"/>
  <c r="AF5" i="184"/>
  <c r="G86" i="184"/>
  <c r="F86" i="184"/>
  <c r="AD5" i="184"/>
  <c r="E86" i="184"/>
  <c r="D86" i="184"/>
  <c r="AB5" i="184"/>
  <c r="C86" i="184"/>
  <c r="O85" i="184"/>
  <c r="N85" i="184"/>
  <c r="M85" i="184"/>
  <c r="L85" i="184"/>
  <c r="J85" i="184"/>
  <c r="AF4" i="184"/>
  <c r="G85" i="184"/>
  <c r="F85" i="184"/>
  <c r="AD4" i="184"/>
  <c r="E85" i="184"/>
  <c r="D85" i="184"/>
  <c r="AB4" i="184"/>
  <c r="C85" i="184"/>
  <c r="J82" i="184"/>
  <c r="S1" i="184"/>
  <c r="C82" i="184"/>
  <c r="A64" i="184"/>
  <c r="A49" i="184"/>
  <c r="AD42" i="184"/>
  <c r="AD41" i="184"/>
  <c r="AB34" i="184"/>
  <c r="AB33" i="184"/>
  <c r="AB32" i="184"/>
  <c r="AB31" i="184"/>
  <c r="A31" i="184"/>
  <c r="AB30" i="184"/>
  <c r="AB29" i="184"/>
  <c r="AB28" i="184"/>
  <c r="AB27" i="184"/>
  <c r="AB26" i="184"/>
  <c r="AB25" i="184"/>
  <c r="AB24" i="184"/>
  <c r="AB23" i="184"/>
  <c r="AB22" i="184"/>
  <c r="AB21" i="184"/>
  <c r="AB20" i="184"/>
  <c r="AB19" i="184"/>
  <c r="AB18" i="184"/>
  <c r="G18" i="184"/>
  <c r="A18" i="184"/>
  <c r="AB17" i="184"/>
  <c r="AB16" i="184"/>
  <c r="AB15" i="184"/>
  <c r="D15" i="184"/>
  <c r="D14" i="184"/>
  <c r="O13" i="184"/>
  <c r="D13" i="184"/>
  <c r="O12" i="184"/>
  <c r="D12" i="184"/>
  <c r="O11" i="184"/>
  <c r="O10" i="184"/>
  <c r="D10" i="184"/>
  <c r="O9" i="184"/>
  <c r="D9" i="184"/>
  <c r="O8" i="184"/>
  <c r="D8" i="184"/>
  <c r="A7" i="184"/>
  <c r="A4" i="184"/>
  <c r="AB2" i="184"/>
  <c r="Y1" i="184"/>
  <c r="AD128" i="183"/>
  <c r="AB128" i="183"/>
  <c r="AD127" i="183"/>
  <c r="AB127" i="183"/>
  <c r="AD125" i="183"/>
  <c r="AB125" i="183"/>
  <c r="AD124" i="183"/>
  <c r="AB124" i="183"/>
  <c r="AB122" i="183"/>
  <c r="AB121" i="183"/>
  <c r="AB120" i="183"/>
  <c r="AB118" i="183"/>
  <c r="AF115" i="183"/>
  <c r="AD115" i="183"/>
  <c r="AB115" i="183"/>
  <c r="AF114" i="183"/>
  <c r="AD114" i="183"/>
  <c r="AB114" i="183"/>
  <c r="AD111" i="183"/>
  <c r="AB111" i="183"/>
  <c r="AD110" i="183"/>
  <c r="AB110" i="183"/>
  <c r="AD109" i="183"/>
  <c r="AB109" i="183"/>
  <c r="AD108" i="183"/>
  <c r="AB108" i="183"/>
  <c r="AD105" i="183"/>
  <c r="AB105" i="183"/>
  <c r="AD104" i="183"/>
  <c r="AB104" i="183"/>
  <c r="O90" i="183"/>
  <c r="N90" i="183"/>
  <c r="M90" i="183"/>
  <c r="L90" i="183"/>
  <c r="K90" i="183"/>
  <c r="AF9" i="183"/>
  <c r="G90" i="183"/>
  <c r="F90" i="183"/>
  <c r="AD9" i="183"/>
  <c r="E90" i="183"/>
  <c r="D90" i="183"/>
  <c r="AB9" i="183"/>
  <c r="C90" i="183"/>
  <c r="O89" i="183"/>
  <c r="N89" i="183"/>
  <c r="M89" i="183"/>
  <c r="L89" i="183"/>
  <c r="K89" i="183"/>
  <c r="AF8" i="183"/>
  <c r="G89" i="183"/>
  <c r="F89" i="183"/>
  <c r="AD8" i="183"/>
  <c r="E89" i="183"/>
  <c r="D89" i="183"/>
  <c r="AB8" i="183"/>
  <c r="C89" i="183"/>
  <c r="AF38" i="183"/>
  <c r="AD38" i="183"/>
  <c r="AB38" i="183"/>
  <c r="AF37" i="183"/>
  <c r="AD37" i="183"/>
  <c r="AB37" i="183"/>
  <c r="O88" i="183"/>
  <c r="N88" i="183"/>
  <c r="M88" i="183"/>
  <c r="L88" i="183"/>
  <c r="J88" i="183"/>
  <c r="AF7" i="183"/>
  <c r="G88" i="183"/>
  <c r="F88" i="183"/>
  <c r="AD7" i="183"/>
  <c r="E88" i="183"/>
  <c r="D88" i="183"/>
  <c r="AB7" i="183"/>
  <c r="C88" i="183"/>
  <c r="O87" i="183"/>
  <c r="N87" i="183"/>
  <c r="M87" i="183"/>
  <c r="L87" i="183"/>
  <c r="J87" i="183"/>
  <c r="AF6" i="183"/>
  <c r="G87" i="183"/>
  <c r="F87" i="183"/>
  <c r="AD6" i="183"/>
  <c r="E87" i="183"/>
  <c r="D87" i="183"/>
  <c r="AB6" i="183"/>
  <c r="C87" i="183"/>
  <c r="O86" i="183"/>
  <c r="N86" i="183"/>
  <c r="M86" i="183"/>
  <c r="L86" i="183"/>
  <c r="J86" i="183"/>
  <c r="AF5" i="183"/>
  <c r="G86" i="183"/>
  <c r="F86" i="183"/>
  <c r="AD5" i="183"/>
  <c r="E86" i="183"/>
  <c r="D86" i="183"/>
  <c r="AB5" i="183"/>
  <c r="C86" i="183"/>
  <c r="O85" i="183"/>
  <c r="N85" i="183"/>
  <c r="M85" i="183"/>
  <c r="L85" i="183"/>
  <c r="J85" i="183"/>
  <c r="AF4" i="183"/>
  <c r="G85" i="183"/>
  <c r="F85" i="183"/>
  <c r="AD4" i="183"/>
  <c r="E85" i="183"/>
  <c r="D85" i="183"/>
  <c r="AB4" i="183"/>
  <c r="C85" i="183"/>
  <c r="J82" i="183"/>
  <c r="S1" i="183"/>
  <c r="C82" i="183"/>
  <c r="A64" i="183"/>
  <c r="A49" i="183"/>
  <c r="AD42" i="183"/>
  <c r="AD41" i="183"/>
  <c r="AB34" i="183"/>
  <c r="AB33" i="183"/>
  <c r="AB32" i="183"/>
  <c r="AB31" i="183"/>
  <c r="A31" i="183"/>
  <c r="AB30" i="183"/>
  <c r="AB29" i="183"/>
  <c r="AB28" i="183"/>
  <c r="AB27" i="183"/>
  <c r="AB26" i="183"/>
  <c r="AB25" i="183"/>
  <c r="AB24" i="183"/>
  <c r="AB23" i="183"/>
  <c r="AB22" i="183"/>
  <c r="AB21" i="183"/>
  <c r="AB20" i="183"/>
  <c r="AB19" i="183"/>
  <c r="AB18" i="183"/>
  <c r="G18" i="183"/>
  <c r="A18" i="183"/>
  <c r="AB17" i="183"/>
  <c r="AB16" i="183"/>
  <c r="AB15" i="183"/>
  <c r="D15" i="183"/>
  <c r="D14" i="183"/>
  <c r="O13" i="183"/>
  <c r="D13" i="183"/>
  <c r="O12" i="183"/>
  <c r="D12" i="183"/>
  <c r="O11" i="183"/>
  <c r="O10" i="183"/>
  <c r="D10" i="183"/>
  <c r="O9" i="183"/>
  <c r="D9" i="183"/>
  <c r="O8" i="183"/>
  <c r="D8" i="183"/>
  <c r="A7" i="183"/>
  <c r="A4" i="183"/>
  <c r="AB2" i="183"/>
  <c r="Y1" i="183"/>
  <c r="AD128" i="182"/>
  <c r="AB128" i="182"/>
  <c r="AD127" i="182"/>
  <c r="AB127" i="182"/>
  <c r="AD125" i="182"/>
  <c r="AB125" i="182"/>
  <c r="AD124" i="182"/>
  <c r="AB124" i="182"/>
  <c r="AB122" i="182"/>
  <c r="AB121" i="182"/>
  <c r="AB120" i="182"/>
  <c r="AB118" i="182"/>
  <c r="AF115" i="182"/>
  <c r="AD115" i="182"/>
  <c r="AB115" i="182"/>
  <c r="AF114" i="182"/>
  <c r="AD114" i="182"/>
  <c r="AB114" i="182"/>
  <c r="AD111" i="182"/>
  <c r="AB111" i="182"/>
  <c r="AD110" i="182"/>
  <c r="AB110" i="182"/>
  <c r="AD109" i="182"/>
  <c r="AB109" i="182"/>
  <c r="AD108" i="182"/>
  <c r="AB108" i="182"/>
  <c r="AD105" i="182"/>
  <c r="AB105" i="182"/>
  <c r="AD104" i="182"/>
  <c r="AB104" i="182"/>
  <c r="O90" i="182"/>
  <c r="N90" i="182"/>
  <c r="M90" i="182"/>
  <c r="L90" i="182"/>
  <c r="K90" i="182"/>
  <c r="AF9" i="182"/>
  <c r="G90" i="182"/>
  <c r="F90" i="182"/>
  <c r="AD9" i="182"/>
  <c r="E90" i="182"/>
  <c r="D90" i="182"/>
  <c r="AB9" i="182"/>
  <c r="C90" i="182"/>
  <c r="O89" i="182"/>
  <c r="N89" i="182"/>
  <c r="M89" i="182"/>
  <c r="L89" i="182"/>
  <c r="K89" i="182"/>
  <c r="AF8" i="182"/>
  <c r="G89" i="182"/>
  <c r="F89" i="182"/>
  <c r="AD8" i="182"/>
  <c r="E89" i="182"/>
  <c r="D89" i="182"/>
  <c r="AB8" i="182"/>
  <c r="C89" i="182"/>
  <c r="AF38" i="182"/>
  <c r="AD38" i="182"/>
  <c r="AB38" i="182"/>
  <c r="AF37" i="182"/>
  <c r="AD37" i="182"/>
  <c r="AB37" i="182"/>
  <c r="O88" i="182"/>
  <c r="N88" i="182"/>
  <c r="M88" i="182"/>
  <c r="L88" i="182"/>
  <c r="J88" i="182"/>
  <c r="AF7" i="182"/>
  <c r="G88" i="182"/>
  <c r="F88" i="182"/>
  <c r="AD7" i="182"/>
  <c r="E88" i="182"/>
  <c r="D88" i="182"/>
  <c r="AB7" i="182"/>
  <c r="C88" i="182"/>
  <c r="O87" i="182"/>
  <c r="N87" i="182"/>
  <c r="M87" i="182"/>
  <c r="L87" i="182"/>
  <c r="J87" i="182"/>
  <c r="AF6" i="182"/>
  <c r="G87" i="182"/>
  <c r="F87" i="182"/>
  <c r="AD6" i="182"/>
  <c r="E87" i="182"/>
  <c r="D87" i="182"/>
  <c r="AB6" i="182"/>
  <c r="C87" i="182"/>
  <c r="O86" i="182"/>
  <c r="N86" i="182"/>
  <c r="M86" i="182"/>
  <c r="L86" i="182"/>
  <c r="J86" i="182"/>
  <c r="AF5" i="182"/>
  <c r="G86" i="182"/>
  <c r="F86" i="182"/>
  <c r="AD5" i="182"/>
  <c r="E86" i="182"/>
  <c r="D86" i="182"/>
  <c r="AB5" i="182"/>
  <c r="C86" i="182"/>
  <c r="O85" i="182"/>
  <c r="N85" i="182"/>
  <c r="M85" i="182"/>
  <c r="L85" i="182"/>
  <c r="J85" i="182"/>
  <c r="AF4" i="182"/>
  <c r="G85" i="182"/>
  <c r="F85" i="182"/>
  <c r="AD4" i="182"/>
  <c r="E85" i="182"/>
  <c r="D85" i="182"/>
  <c r="AB4" i="182"/>
  <c r="C85" i="182"/>
  <c r="J82" i="182"/>
  <c r="S1" i="182"/>
  <c r="C82" i="182"/>
  <c r="A64" i="182"/>
  <c r="A49" i="182"/>
  <c r="AD42" i="182"/>
  <c r="AD41" i="182"/>
  <c r="AB34" i="182"/>
  <c r="AB33" i="182"/>
  <c r="AB32" i="182"/>
  <c r="AB31" i="182"/>
  <c r="A31" i="182"/>
  <c r="AB30" i="182"/>
  <c r="AB29" i="182"/>
  <c r="AB28" i="182"/>
  <c r="AB27" i="182"/>
  <c r="AB26" i="182"/>
  <c r="AB25" i="182"/>
  <c r="AB24" i="182"/>
  <c r="AB23" i="182"/>
  <c r="AB22" i="182"/>
  <c r="AB21" i="182"/>
  <c r="AB20" i="182"/>
  <c r="AB19" i="182"/>
  <c r="AB18" i="182"/>
  <c r="G18" i="182"/>
  <c r="A18" i="182"/>
  <c r="AB17" i="182"/>
  <c r="AB16" i="182"/>
  <c r="AB15" i="182"/>
  <c r="D15" i="182"/>
  <c r="D14" i="182"/>
  <c r="O13" i="182"/>
  <c r="D13" i="182"/>
  <c r="O12" i="182"/>
  <c r="D12" i="182"/>
  <c r="O11" i="182"/>
  <c r="O10" i="182"/>
  <c r="D10" i="182"/>
  <c r="O9" i="182"/>
  <c r="D9" i="182"/>
  <c r="O8" i="182"/>
  <c r="D8" i="182"/>
  <c r="A7" i="182"/>
  <c r="A4" i="182"/>
  <c r="AB2" i="182"/>
  <c r="Y1" i="182"/>
  <c r="AD128" i="181"/>
  <c r="AB128" i="181"/>
  <c r="AD127" i="181"/>
  <c r="AB127" i="181"/>
  <c r="AD125" i="181"/>
  <c r="AB125" i="181"/>
  <c r="AD124" i="181"/>
  <c r="AB124" i="181"/>
  <c r="AB122" i="181"/>
  <c r="AB121" i="181"/>
  <c r="AB120" i="181"/>
  <c r="AB118" i="181"/>
  <c r="AF115" i="181"/>
  <c r="AD115" i="181"/>
  <c r="AB115" i="181"/>
  <c r="AF114" i="181"/>
  <c r="AD114" i="181"/>
  <c r="AB114" i="181"/>
  <c r="AD111" i="181"/>
  <c r="AB111" i="181"/>
  <c r="AD110" i="181"/>
  <c r="AB110" i="181"/>
  <c r="AD109" i="181"/>
  <c r="AB109" i="181"/>
  <c r="AD108" i="181"/>
  <c r="AB108" i="181"/>
  <c r="AD105" i="181"/>
  <c r="AB105" i="181"/>
  <c r="AD104" i="181"/>
  <c r="AB104" i="181"/>
  <c r="O90" i="181"/>
  <c r="N90" i="181"/>
  <c r="M90" i="181"/>
  <c r="L90" i="181"/>
  <c r="K90" i="181"/>
  <c r="AF9" i="181"/>
  <c r="G90" i="181"/>
  <c r="F90" i="181"/>
  <c r="AD9" i="181"/>
  <c r="E90" i="181"/>
  <c r="D90" i="181"/>
  <c r="AB9" i="181"/>
  <c r="C90" i="181"/>
  <c r="O89" i="181"/>
  <c r="N89" i="181"/>
  <c r="M89" i="181"/>
  <c r="L89" i="181"/>
  <c r="K89" i="181"/>
  <c r="AF8" i="181"/>
  <c r="G89" i="181"/>
  <c r="F89" i="181"/>
  <c r="AD8" i="181"/>
  <c r="E89" i="181"/>
  <c r="D89" i="181"/>
  <c r="AB8" i="181"/>
  <c r="C89" i="181"/>
  <c r="AF38" i="181"/>
  <c r="AD38" i="181"/>
  <c r="AB38" i="181"/>
  <c r="AF37" i="181"/>
  <c r="AD37" i="181"/>
  <c r="AB37" i="181"/>
  <c r="O88" i="181"/>
  <c r="N88" i="181"/>
  <c r="M88" i="181"/>
  <c r="L88" i="181"/>
  <c r="J88" i="181"/>
  <c r="AF7" i="181"/>
  <c r="G88" i="181"/>
  <c r="F88" i="181"/>
  <c r="AD7" i="181"/>
  <c r="E88" i="181"/>
  <c r="D88" i="181"/>
  <c r="AB7" i="181"/>
  <c r="C88" i="181"/>
  <c r="O87" i="181"/>
  <c r="N87" i="181"/>
  <c r="M87" i="181"/>
  <c r="L87" i="181"/>
  <c r="J87" i="181"/>
  <c r="AF6" i="181"/>
  <c r="G87" i="181"/>
  <c r="F87" i="181"/>
  <c r="AD6" i="181"/>
  <c r="E87" i="181"/>
  <c r="D87" i="181"/>
  <c r="AB6" i="181"/>
  <c r="C87" i="181"/>
  <c r="O86" i="181"/>
  <c r="N86" i="181"/>
  <c r="M86" i="181"/>
  <c r="L86" i="181"/>
  <c r="J86" i="181"/>
  <c r="AF5" i="181"/>
  <c r="G86" i="181"/>
  <c r="F86" i="181"/>
  <c r="AD5" i="181"/>
  <c r="E86" i="181"/>
  <c r="D86" i="181"/>
  <c r="AB5" i="181"/>
  <c r="C86" i="181"/>
  <c r="O85" i="181"/>
  <c r="N85" i="181"/>
  <c r="M85" i="181"/>
  <c r="L85" i="181"/>
  <c r="J85" i="181"/>
  <c r="AF4" i="181"/>
  <c r="G85" i="181"/>
  <c r="F85" i="181"/>
  <c r="AD4" i="181"/>
  <c r="E85" i="181"/>
  <c r="D85" i="181"/>
  <c r="AB4" i="181"/>
  <c r="C85" i="181"/>
  <c r="J82" i="181"/>
  <c r="S1" i="181"/>
  <c r="C82" i="181"/>
  <c r="A64" i="181"/>
  <c r="A49" i="181"/>
  <c r="AD42" i="181"/>
  <c r="AD41" i="181"/>
  <c r="AB34" i="181"/>
  <c r="AB33" i="181"/>
  <c r="AB32" i="181"/>
  <c r="AB31" i="181"/>
  <c r="A31" i="181"/>
  <c r="AB30" i="181"/>
  <c r="AB29" i="181"/>
  <c r="AB28" i="181"/>
  <c r="AB27" i="181"/>
  <c r="AB26" i="181"/>
  <c r="AB25" i="181"/>
  <c r="AB24" i="181"/>
  <c r="AB23" i="181"/>
  <c r="AB22" i="181"/>
  <c r="AB21" i="181"/>
  <c r="AB20" i="181"/>
  <c r="AB19" i="181"/>
  <c r="AB18" i="181"/>
  <c r="G18" i="181"/>
  <c r="A18" i="181"/>
  <c r="AB17" i="181"/>
  <c r="AB16" i="181"/>
  <c r="AB15" i="181"/>
  <c r="D15" i="181"/>
  <c r="D14" i="181"/>
  <c r="O13" i="181"/>
  <c r="D13" i="181"/>
  <c r="O12" i="181"/>
  <c r="D12" i="181"/>
  <c r="O11" i="181"/>
  <c r="O10" i="181"/>
  <c r="D10" i="181"/>
  <c r="O9" i="181"/>
  <c r="D9" i="181"/>
  <c r="O8" i="181"/>
  <c r="D8" i="181"/>
  <c r="A7" i="181"/>
  <c r="A4" i="181"/>
  <c r="AB2" i="181"/>
  <c r="Y1" i="181"/>
  <c r="AD128" i="180"/>
  <c r="AB128" i="180"/>
  <c r="AD127" i="180"/>
  <c r="AB127" i="180"/>
  <c r="AD125" i="180"/>
  <c r="AB125" i="180"/>
  <c r="AD124" i="180"/>
  <c r="AB124" i="180"/>
  <c r="AB122" i="180"/>
  <c r="AB121" i="180"/>
  <c r="AB120" i="180"/>
  <c r="AB118" i="180"/>
  <c r="AF115" i="180"/>
  <c r="AD115" i="180"/>
  <c r="AB115" i="180"/>
  <c r="AF114" i="180"/>
  <c r="AD114" i="180"/>
  <c r="AB114" i="180"/>
  <c r="AD111" i="180"/>
  <c r="AB111" i="180"/>
  <c r="AD110" i="180"/>
  <c r="AB110" i="180"/>
  <c r="AD109" i="180"/>
  <c r="AB109" i="180"/>
  <c r="AD108" i="180"/>
  <c r="AB108" i="180"/>
  <c r="AD105" i="180"/>
  <c r="AB105" i="180"/>
  <c r="AD104" i="180"/>
  <c r="AB104" i="180"/>
  <c r="O90" i="180"/>
  <c r="N90" i="180"/>
  <c r="M90" i="180"/>
  <c r="L90" i="180"/>
  <c r="K90" i="180"/>
  <c r="AF9" i="180"/>
  <c r="G90" i="180"/>
  <c r="F90" i="180"/>
  <c r="AD9" i="180"/>
  <c r="E90" i="180"/>
  <c r="D90" i="180"/>
  <c r="AB9" i="180"/>
  <c r="C90" i="180"/>
  <c r="O89" i="180"/>
  <c r="N89" i="180"/>
  <c r="M89" i="180"/>
  <c r="L89" i="180"/>
  <c r="K89" i="180"/>
  <c r="AF8" i="180"/>
  <c r="G89" i="180"/>
  <c r="F89" i="180"/>
  <c r="AD8" i="180"/>
  <c r="E89" i="180"/>
  <c r="D89" i="180"/>
  <c r="AB8" i="180"/>
  <c r="C89" i="180"/>
  <c r="AF38" i="180"/>
  <c r="AD38" i="180"/>
  <c r="AB38" i="180"/>
  <c r="AF37" i="180"/>
  <c r="AD37" i="180"/>
  <c r="AB37" i="180"/>
  <c r="O88" i="180"/>
  <c r="N88" i="180"/>
  <c r="M88" i="180"/>
  <c r="L88" i="180"/>
  <c r="J88" i="180"/>
  <c r="AF7" i="180"/>
  <c r="G88" i="180"/>
  <c r="F88" i="180"/>
  <c r="AD7" i="180"/>
  <c r="E88" i="180"/>
  <c r="D88" i="180"/>
  <c r="AB7" i="180"/>
  <c r="C88" i="180"/>
  <c r="O87" i="180"/>
  <c r="N87" i="180"/>
  <c r="M87" i="180"/>
  <c r="L87" i="180"/>
  <c r="J87" i="180"/>
  <c r="AF6" i="180"/>
  <c r="G87" i="180"/>
  <c r="F87" i="180"/>
  <c r="AD6" i="180"/>
  <c r="E87" i="180"/>
  <c r="D87" i="180"/>
  <c r="AB6" i="180"/>
  <c r="C87" i="180"/>
  <c r="O86" i="180"/>
  <c r="N86" i="180"/>
  <c r="M86" i="180"/>
  <c r="L86" i="180"/>
  <c r="J86" i="180"/>
  <c r="AF5" i="180"/>
  <c r="G86" i="180"/>
  <c r="F86" i="180"/>
  <c r="AD5" i="180"/>
  <c r="E86" i="180"/>
  <c r="D86" i="180"/>
  <c r="AB5" i="180"/>
  <c r="C86" i="180"/>
  <c r="O85" i="180"/>
  <c r="N85" i="180"/>
  <c r="M85" i="180"/>
  <c r="L85" i="180"/>
  <c r="J85" i="180"/>
  <c r="AF4" i="180"/>
  <c r="G85" i="180"/>
  <c r="F85" i="180"/>
  <c r="AD4" i="180"/>
  <c r="E85" i="180"/>
  <c r="D85" i="180"/>
  <c r="AB4" i="180"/>
  <c r="C85" i="180"/>
  <c r="J82" i="180"/>
  <c r="S1" i="180"/>
  <c r="C82" i="180"/>
  <c r="A64" i="180"/>
  <c r="A49" i="180"/>
  <c r="AD42" i="180"/>
  <c r="AD41" i="180"/>
  <c r="AB34" i="180"/>
  <c r="AB33" i="180"/>
  <c r="AB32" i="180"/>
  <c r="AB31" i="180"/>
  <c r="A31" i="180"/>
  <c r="AB30" i="180"/>
  <c r="AB29" i="180"/>
  <c r="AB28" i="180"/>
  <c r="AB27" i="180"/>
  <c r="AB26" i="180"/>
  <c r="AB25" i="180"/>
  <c r="AB24" i="180"/>
  <c r="AB23" i="180"/>
  <c r="AB22" i="180"/>
  <c r="AB21" i="180"/>
  <c r="AB20" i="180"/>
  <c r="AB19" i="180"/>
  <c r="AB18" i="180"/>
  <c r="G18" i="180"/>
  <c r="A18" i="180"/>
  <c r="AB17" i="180"/>
  <c r="AB16" i="180"/>
  <c r="AB15" i="180"/>
  <c r="D15" i="180"/>
  <c r="D14" i="180"/>
  <c r="O13" i="180"/>
  <c r="D13" i="180"/>
  <c r="O12" i="180"/>
  <c r="D12" i="180"/>
  <c r="O11" i="180"/>
  <c r="O10" i="180"/>
  <c r="D10" i="180"/>
  <c r="O9" i="180"/>
  <c r="D9" i="180"/>
  <c r="O8" i="180"/>
  <c r="D8" i="180"/>
  <c r="A7" i="180"/>
  <c r="A4" i="180"/>
  <c r="AB2" i="180"/>
  <c r="Y1" i="180"/>
  <c r="AD128" i="179"/>
  <c r="AB128" i="179"/>
  <c r="AD127" i="179"/>
  <c r="AB127" i="179"/>
  <c r="AD125" i="179"/>
  <c r="AB125" i="179"/>
  <c r="AD124" i="179"/>
  <c r="AB124" i="179"/>
  <c r="AB122" i="179"/>
  <c r="AB121" i="179"/>
  <c r="AB120" i="179"/>
  <c r="AB118" i="179"/>
  <c r="AF115" i="179"/>
  <c r="AD115" i="179"/>
  <c r="AB115" i="179"/>
  <c r="AF114" i="179"/>
  <c r="AD114" i="179"/>
  <c r="AB114" i="179"/>
  <c r="AD111" i="179"/>
  <c r="AB111" i="179"/>
  <c r="AD110" i="179"/>
  <c r="AB110" i="179"/>
  <c r="AD109" i="179"/>
  <c r="AB109" i="179"/>
  <c r="AD108" i="179"/>
  <c r="AB108" i="179"/>
  <c r="AD105" i="179"/>
  <c r="AB105" i="179"/>
  <c r="AD104" i="179"/>
  <c r="AB104" i="179"/>
  <c r="O90" i="179"/>
  <c r="N90" i="179"/>
  <c r="M90" i="179"/>
  <c r="L90" i="179"/>
  <c r="K90" i="179"/>
  <c r="AF9" i="179"/>
  <c r="G90" i="179"/>
  <c r="F90" i="179"/>
  <c r="AD9" i="179"/>
  <c r="E90" i="179"/>
  <c r="D90" i="179"/>
  <c r="AB9" i="179"/>
  <c r="C90" i="179"/>
  <c r="O89" i="179"/>
  <c r="N89" i="179"/>
  <c r="M89" i="179"/>
  <c r="L89" i="179"/>
  <c r="K89" i="179"/>
  <c r="AF8" i="179"/>
  <c r="G89" i="179"/>
  <c r="F89" i="179"/>
  <c r="AD8" i="179"/>
  <c r="E89" i="179"/>
  <c r="D89" i="179"/>
  <c r="AB8" i="179"/>
  <c r="C89" i="179"/>
  <c r="AF38" i="179"/>
  <c r="AD38" i="179"/>
  <c r="AB38" i="179"/>
  <c r="AF37" i="179"/>
  <c r="AD37" i="179"/>
  <c r="AB37" i="179"/>
  <c r="O88" i="179"/>
  <c r="N88" i="179"/>
  <c r="M88" i="179"/>
  <c r="L88" i="179"/>
  <c r="J88" i="179"/>
  <c r="AF7" i="179"/>
  <c r="G88" i="179"/>
  <c r="F88" i="179"/>
  <c r="AD7" i="179"/>
  <c r="E88" i="179"/>
  <c r="D88" i="179"/>
  <c r="AB7" i="179"/>
  <c r="C88" i="179"/>
  <c r="O87" i="179"/>
  <c r="N87" i="179"/>
  <c r="M87" i="179"/>
  <c r="L87" i="179"/>
  <c r="J87" i="179"/>
  <c r="AF6" i="179"/>
  <c r="G87" i="179"/>
  <c r="F87" i="179"/>
  <c r="AD6" i="179"/>
  <c r="E87" i="179"/>
  <c r="D87" i="179"/>
  <c r="AB6" i="179"/>
  <c r="C87" i="179"/>
  <c r="O86" i="179"/>
  <c r="N86" i="179"/>
  <c r="M86" i="179"/>
  <c r="L86" i="179"/>
  <c r="J86" i="179"/>
  <c r="AF5" i="179"/>
  <c r="G86" i="179"/>
  <c r="F86" i="179"/>
  <c r="AD5" i="179"/>
  <c r="E86" i="179"/>
  <c r="D86" i="179"/>
  <c r="AB5" i="179"/>
  <c r="C86" i="179"/>
  <c r="O85" i="179"/>
  <c r="N85" i="179"/>
  <c r="M85" i="179"/>
  <c r="L85" i="179"/>
  <c r="J85" i="179"/>
  <c r="AF4" i="179"/>
  <c r="G85" i="179"/>
  <c r="F85" i="179"/>
  <c r="AD4" i="179"/>
  <c r="E85" i="179"/>
  <c r="D85" i="179"/>
  <c r="AB4" i="179"/>
  <c r="C85" i="179"/>
  <c r="J82" i="179"/>
  <c r="S1" i="179"/>
  <c r="C82" i="179"/>
  <c r="A64" i="179"/>
  <c r="A49" i="179"/>
  <c r="AD42" i="179"/>
  <c r="AD41" i="179"/>
  <c r="AB34" i="179"/>
  <c r="AB33" i="179"/>
  <c r="AB32" i="179"/>
  <c r="AB31" i="179"/>
  <c r="A31" i="179"/>
  <c r="AB30" i="179"/>
  <c r="AB29" i="179"/>
  <c r="AB28" i="179"/>
  <c r="AB27" i="179"/>
  <c r="AB26" i="179"/>
  <c r="AB25" i="179"/>
  <c r="AB24" i="179"/>
  <c r="AB23" i="179"/>
  <c r="AB22" i="179"/>
  <c r="AB21" i="179"/>
  <c r="AB20" i="179"/>
  <c r="AB19" i="179"/>
  <c r="AB18" i="179"/>
  <c r="G18" i="179"/>
  <c r="A18" i="179"/>
  <c r="AB17" i="179"/>
  <c r="AB16" i="179"/>
  <c r="AB15" i="179"/>
  <c r="D15" i="179"/>
  <c r="D14" i="179"/>
  <c r="O13" i="179"/>
  <c r="D13" i="179"/>
  <c r="O12" i="179"/>
  <c r="D12" i="179"/>
  <c r="O11" i="179"/>
  <c r="O10" i="179"/>
  <c r="D10" i="179"/>
  <c r="O9" i="179"/>
  <c r="D9" i="179"/>
  <c r="O8" i="179"/>
  <c r="D8" i="179"/>
  <c r="A7" i="179"/>
  <c r="A4" i="179"/>
  <c r="AB2" i="179"/>
  <c r="Y1" i="179"/>
  <c r="AD128" i="178"/>
  <c r="AB128" i="178"/>
  <c r="AD127" i="178"/>
  <c r="AB127" i="178"/>
  <c r="AD125" i="178"/>
  <c r="AB125" i="178"/>
  <c r="AD124" i="178"/>
  <c r="AB124" i="178"/>
  <c r="AB122" i="178"/>
  <c r="AB121" i="178"/>
  <c r="AB120" i="178"/>
  <c r="AB118" i="178"/>
  <c r="AF115" i="178"/>
  <c r="AD115" i="178"/>
  <c r="AB115" i="178"/>
  <c r="AF114" i="178"/>
  <c r="AD114" i="178"/>
  <c r="AB114" i="178"/>
  <c r="AD111" i="178"/>
  <c r="AB111" i="178"/>
  <c r="AD110" i="178"/>
  <c r="AB110" i="178"/>
  <c r="AD109" i="178"/>
  <c r="AB109" i="178"/>
  <c r="AD108" i="178"/>
  <c r="AB108" i="178"/>
  <c r="AD105" i="178"/>
  <c r="AB105" i="178"/>
  <c r="AD104" i="178"/>
  <c r="AB104" i="178"/>
  <c r="O90" i="178"/>
  <c r="N90" i="178"/>
  <c r="M90" i="178"/>
  <c r="L90" i="178"/>
  <c r="K90" i="178"/>
  <c r="AF9" i="178"/>
  <c r="G90" i="178"/>
  <c r="F90" i="178"/>
  <c r="AD9" i="178"/>
  <c r="E90" i="178"/>
  <c r="D90" i="178"/>
  <c r="AB9" i="178"/>
  <c r="C90" i="178"/>
  <c r="O89" i="178"/>
  <c r="N89" i="178"/>
  <c r="M89" i="178"/>
  <c r="L89" i="178"/>
  <c r="K89" i="178"/>
  <c r="AF8" i="178"/>
  <c r="G89" i="178"/>
  <c r="F89" i="178"/>
  <c r="AD8" i="178"/>
  <c r="E89" i="178"/>
  <c r="D89" i="178"/>
  <c r="AB8" i="178"/>
  <c r="C89" i="178"/>
  <c r="AF38" i="178"/>
  <c r="AD38" i="178"/>
  <c r="AB38" i="178"/>
  <c r="AF37" i="178"/>
  <c r="AD37" i="178"/>
  <c r="AB37" i="178"/>
  <c r="O88" i="178"/>
  <c r="N88" i="178"/>
  <c r="M88" i="178"/>
  <c r="L88" i="178"/>
  <c r="J88" i="178"/>
  <c r="AF7" i="178"/>
  <c r="G88" i="178"/>
  <c r="F88" i="178"/>
  <c r="AD7" i="178"/>
  <c r="E88" i="178"/>
  <c r="D88" i="178"/>
  <c r="AB7" i="178"/>
  <c r="C88" i="178"/>
  <c r="O87" i="178"/>
  <c r="N87" i="178"/>
  <c r="M87" i="178"/>
  <c r="L87" i="178"/>
  <c r="J87" i="178"/>
  <c r="AF6" i="178"/>
  <c r="G87" i="178"/>
  <c r="F87" i="178"/>
  <c r="AD6" i="178"/>
  <c r="E87" i="178"/>
  <c r="D87" i="178"/>
  <c r="AB6" i="178"/>
  <c r="C87" i="178"/>
  <c r="O86" i="178"/>
  <c r="N86" i="178"/>
  <c r="M86" i="178"/>
  <c r="L86" i="178"/>
  <c r="J86" i="178"/>
  <c r="AF5" i="178"/>
  <c r="G86" i="178"/>
  <c r="F86" i="178"/>
  <c r="AD5" i="178"/>
  <c r="E86" i="178"/>
  <c r="D86" i="178"/>
  <c r="AB5" i="178"/>
  <c r="C86" i="178"/>
  <c r="O85" i="178"/>
  <c r="N85" i="178"/>
  <c r="M85" i="178"/>
  <c r="L85" i="178"/>
  <c r="J85" i="178"/>
  <c r="AF4" i="178"/>
  <c r="G85" i="178"/>
  <c r="F85" i="178"/>
  <c r="AD4" i="178"/>
  <c r="E85" i="178"/>
  <c r="D85" i="178"/>
  <c r="AB4" i="178"/>
  <c r="C85" i="178"/>
  <c r="J82" i="178"/>
  <c r="S1" i="178"/>
  <c r="C82" i="178"/>
  <c r="A64" i="178"/>
  <c r="A49" i="178"/>
  <c r="AD42" i="178"/>
  <c r="AD41" i="178"/>
  <c r="AB34" i="178"/>
  <c r="AB33" i="178"/>
  <c r="AB32" i="178"/>
  <c r="AB31" i="178"/>
  <c r="A31" i="178"/>
  <c r="AB30" i="178"/>
  <c r="AB29" i="178"/>
  <c r="AB28" i="178"/>
  <c r="AB27" i="178"/>
  <c r="AB26" i="178"/>
  <c r="AB25" i="178"/>
  <c r="AB24" i="178"/>
  <c r="AB23" i="178"/>
  <c r="AB22" i="178"/>
  <c r="AB21" i="178"/>
  <c r="AB20" i="178"/>
  <c r="AB19" i="178"/>
  <c r="AB18" i="178"/>
  <c r="G18" i="178"/>
  <c r="A18" i="178"/>
  <c r="AB17" i="178"/>
  <c r="AB16" i="178"/>
  <c r="AB15" i="178"/>
  <c r="D15" i="178"/>
  <c r="D14" i="178"/>
  <c r="O13" i="178"/>
  <c r="D13" i="178"/>
  <c r="O12" i="178"/>
  <c r="D12" i="178"/>
  <c r="O11" i="178"/>
  <c r="O10" i="178"/>
  <c r="D10" i="178"/>
  <c r="O9" i="178"/>
  <c r="D9" i="178"/>
  <c r="O8" i="178"/>
  <c r="D8" i="178"/>
  <c r="A7" i="178"/>
  <c r="A4" i="178"/>
  <c r="AB2" i="178"/>
  <c r="Y1" i="178"/>
  <c r="J52" i="177"/>
  <c r="J51" i="177"/>
  <c r="J50" i="177"/>
  <c r="J49" i="177"/>
  <c r="J47" i="177"/>
  <c r="J46" i="177"/>
  <c r="J45" i="177"/>
  <c r="J44" i="177"/>
  <c r="J39" i="177"/>
  <c r="J34" i="177"/>
  <c r="J33" i="177"/>
  <c r="J32" i="177"/>
  <c r="J31" i="177"/>
  <c r="J30" i="177"/>
  <c r="J29" i="177"/>
  <c r="J28" i="177"/>
  <c r="J27" i="177"/>
  <c r="J26" i="177"/>
  <c r="J25" i="177"/>
  <c r="J24" i="177"/>
  <c r="J23" i="177"/>
  <c r="J22" i="177"/>
  <c r="J21" i="177"/>
  <c r="J20" i="177"/>
  <c r="J19" i="177"/>
  <c r="J18" i="177"/>
  <c r="J17" i="177"/>
  <c r="J16" i="177"/>
  <c r="J15" i="177"/>
  <c r="J2" i="177"/>
  <c r="G1" i="177"/>
</calcChain>
</file>

<file path=xl/sharedStrings.xml><?xml version="1.0" encoding="utf-8"?>
<sst xmlns="http://schemas.openxmlformats.org/spreadsheetml/2006/main" count="5763" uniqueCount="191">
  <si>
    <t>Change in</t>
  </si>
  <si>
    <t>Number</t>
  </si>
  <si>
    <t>last year</t>
  </si>
  <si>
    <t>Jobs</t>
  </si>
  <si>
    <t>Held by men</t>
  </si>
  <si>
    <t>Held by women</t>
  </si>
  <si>
    <t>Employed persons</t>
  </si>
  <si>
    <t>Total employment income</t>
  </si>
  <si>
    <t>Number of jobs and employed persons in</t>
  </si>
  <si>
    <t>Median employee income per job in</t>
  </si>
  <si>
    <t>Single job holders</t>
  </si>
  <si>
    <t>Multiple job holders</t>
  </si>
  <si>
    <t>OMUEs</t>
  </si>
  <si>
    <t>Number of jobs</t>
  </si>
  <si>
    <t>Type of organisation</t>
  </si>
  <si>
    <t>Private sector entities</t>
  </si>
  <si>
    <t>Incorporated</t>
  </si>
  <si>
    <t>Unincorporated</t>
  </si>
  <si>
    <t>Public sector entities</t>
  </si>
  <si>
    <t>Employment size</t>
  </si>
  <si>
    <t>Fewer than 5 employees</t>
  </si>
  <si>
    <t>5–19 employees</t>
  </si>
  <si>
    <t>20–199 employees</t>
  </si>
  <si>
    <t>200 or more employees</t>
  </si>
  <si>
    <t>Spotlight</t>
  </si>
  <si>
    <t>Formatted</t>
  </si>
  <si>
    <t>1 year mv</t>
  </si>
  <si>
    <t>5 year mv</t>
  </si>
  <si>
    <t>Total jobs</t>
  </si>
  <si>
    <t>Duration adjusted median income</t>
  </si>
  <si>
    <t>Employee jobs</t>
  </si>
  <si>
    <t>OMUE jobs</t>
  </si>
  <si>
    <t>Jobs per industry</t>
  </si>
  <si>
    <t>Distribution</t>
  </si>
  <si>
    <t>Total job holders</t>
  </si>
  <si>
    <t>Jobs by age/sex</t>
  </si>
  <si>
    <t>Male</t>
  </si>
  <si>
    <t>14 years and under</t>
  </si>
  <si>
    <t>15 to 17 years</t>
  </si>
  <si>
    <t>18 to 20 years</t>
  </si>
  <si>
    <t>21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</si>
  <si>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</si>
  <si>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</si>
  <si>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</si>
  <si>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</si>
  <si>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</si>
  <si>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</si>
  <si>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</si>
  <si>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</si>
  <si>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</si>
  <si>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</si>
  <si>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to 79 years</t>
  </si>
  <si>
    <t>80 to 84 years</t>
  </si>
  <si>
    <t>85 years and over</t>
  </si>
  <si>
    <t>Total</t>
  </si>
  <si>
    <t>Female</t>
  </si>
  <si>
    <t>Employed persons by occupation</t>
  </si>
  <si>
    <t>Managers</t>
  </si>
  <si>
    <t>Professionals</t>
  </si>
  <si>
    <t>Labourers</t>
  </si>
  <si>
    <t>2015-16</t>
  </si>
  <si>
    <t>2012-13</t>
  </si>
  <si>
    <t>2013-14</t>
  </si>
  <si>
    <t>2014-15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</si>
  <si>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</si>
  <si>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</si>
  <si>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</si>
  <si>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</si>
  <si>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</si>
  <si>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</si>
  <si>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</si>
  <si>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</si>
  <si>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</si>
  <si>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</si>
  <si>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</si>
  <si>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</si>
  <si>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</si>
  <si>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</si>
  <si>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</si>
  <si>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</si>
  <si>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</si>
  <si>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</si>
  <si>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</si>
  <si>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Total all services</t>
  </si>
  <si>
    <t xml:space="preserve">            Australian Bureau of Statistics</t>
  </si>
  <si>
    <t>Males</t>
  </si>
  <si>
    <t>Females</t>
  </si>
  <si>
    <t>Employed Persons</t>
  </si>
  <si>
    <t>Duration adjusted median income (jobs)</t>
  </si>
  <si>
    <t>%</t>
  </si>
  <si>
    <t>Employees</t>
  </si>
  <si>
    <t>Owner Managers of Unincorporated Enterprises</t>
  </si>
  <si>
    <t>Persons</t>
  </si>
  <si>
    <t>Multi jobs male</t>
  </si>
  <si>
    <t>Multi jobs female</t>
  </si>
  <si>
    <t>2016-17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</si>
  <si>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</si>
  <si>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</si>
  <si>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</si>
  <si>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</si>
  <si>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</si>
  <si>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Average age of employed persons</t>
  </si>
  <si>
    <t>2011-12</t>
  </si>
  <si>
    <t>Yrs</t>
  </si>
  <si>
    <t>Median income per job</t>
  </si>
  <si>
    <t>Persons average age</t>
  </si>
  <si>
    <t>Persons employees</t>
  </si>
  <si>
    <t>Persons OMUEs</t>
  </si>
  <si>
    <t>Persons both employees and OMUEs</t>
  </si>
  <si>
    <t>Employees plus both emp/OMUE</t>
  </si>
  <si>
    <t>OMUEs plus both emp/OMUE</t>
  </si>
  <si>
    <t>Employed persons male</t>
  </si>
  <si>
    <t>Employed persons female</t>
  </si>
  <si>
    <t>Single job</t>
  </si>
  <si>
    <t>Multi job</t>
  </si>
  <si>
    <t>Central Coast</t>
  </si>
  <si>
    <t>Latrobe</t>
  </si>
  <si>
    <t>Central Highlands</t>
  </si>
  <si>
    <t>Flinders</t>
  </si>
  <si>
    <t>Break O'Day</t>
  </si>
  <si>
    <t>Brighton</t>
  </si>
  <si>
    <t>Burnie</t>
  </si>
  <si>
    <t>Circular Head</t>
  </si>
  <si>
    <t>Clarence</t>
  </si>
  <si>
    <t>Derwent Valley</t>
  </si>
  <si>
    <t>Devonport</t>
  </si>
  <si>
    <t>Dorset</t>
  </si>
  <si>
    <t>12.10</t>
  </si>
  <si>
    <t>George Town</t>
  </si>
  <si>
    <t>Glamorgan/Spring Bay</t>
  </si>
  <si>
    <t>Glenorchy</t>
  </si>
  <si>
    <t>Hobart</t>
  </si>
  <si>
    <t>Huon Valley</t>
  </si>
  <si>
    <t>Kentish</t>
  </si>
  <si>
    <t>King Island</t>
  </si>
  <si>
    <t>Kingborough</t>
  </si>
  <si>
    <t>12.20</t>
  </si>
  <si>
    <t>Launceston</t>
  </si>
  <si>
    <t>Meander Valley</t>
  </si>
  <si>
    <t>Northern Midlands</t>
  </si>
  <si>
    <t>Sorell</t>
  </si>
  <si>
    <t>Southern Midlands</t>
  </si>
  <si>
    <t>Tasman</t>
  </si>
  <si>
    <t>Waratah/Wynyard</t>
  </si>
  <si>
    <t>West Coast</t>
  </si>
  <si>
    <t>West Tamar</t>
  </si>
  <si>
    <t>12.29</t>
  </si>
  <si>
    <t>7 year mv</t>
  </si>
  <si>
    <t>1 Year mv</t>
  </si>
  <si>
    <t>7 Year mv</t>
  </si>
  <si>
    <t>2017-18</t>
  </si>
  <si>
    <t>Technicians and trades workers</t>
  </si>
  <si>
    <t>Community and personal service workers</t>
  </si>
  <si>
    <t>Clerical and administrative workers</t>
  </si>
  <si>
    <t>Sales workers</t>
  </si>
  <si>
    <t>Machinery operators and drivers</t>
  </si>
  <si>
    <t>© Commonwealth of Australia 2021</t>
  </si>
  <si>
    <t>Change</t>
  </si>
  <si>
    <t>since 2011-12</t>
  </si>
  <si>
    <t>Tasmania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</si>
  <si>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</si>
  <si>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</si>
  <si>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</si>
  <si>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</si>
  <si>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</si>
  <si>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</si>
  <si>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</si>
  <si>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</si>
  <si>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</si>
  <si>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</si>
  <si>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</si>
  <si>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</si>
  <si>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</si>
  <si>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</si>
  <si>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</si>
  <si>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</si>
  <si>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</si>
  <si>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12.19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</si>
  <si>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</si>
  <si>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</si>
  <si>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</si>
  <si>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</si>
  <si>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</si>
  <si>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</si>
  <si>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</si>
  <si>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</si>
  <si>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* Totals may differ from the sum of their components due to perturbation</t>
  </si>
  <si>
    <t>Released at 11.30am (Canberra time) 26 February 2021</t>
  </si>
  <si>
    <t>* Data for some LGAs are supressed due to small counts.</t>
  </si>
  <si>
    <t>and data which could not be classified to component characteristics.</t>
  </si>
  <si>
    <t>Jobs in Australia: Table 12. Tasmania Spotlights by Local Government Areas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</si>
</sst>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u/>
      <sz val="12"/>
      <color indexed="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8"/>
      <color rgb="FF6E6E73"/>
      <name val="Segoe UI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4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</cellStyleXfs>
  <cellXfs count="158">
    <xf numFmtId="0" fontId="0" fillId="0" borderId="0" xfId="0"/>
    <xf numFmtId="0" fontId="0" fillId="0" borderId="0" xfId="0" applyFill="1"/>
    <xf numFmtId="0" fontId="4" fillId="0" borderId="0" xfId="3" applyFont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7" fillId="0" borderId="0" xfId="0" applyFont="1"/>
    <xf numFmtId="0" fontId="8" fillId="3" borderId="0" xfId="3" applyFont="1" applyFill="1" applyAlignment="1">
      <alignment vertical="center"/>
    </xf>
    <xf numFmtId="0" fontId="0" fillId="0" borderId="0" xfId="0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7" fillId="0" borderId="0" xfId="0" applyFont="1" applyFill="1"/>
    <xf numFmtId="3" fontId="5" fillId="0" borderId="0" xfId="0" applyNumberFormat="1" applyFont="1" applyFill="1" applyAlignment="1">
      <alignment horizontal="right"/>
    </xf>
    <xf numFmtId="0" fontId="12" fillId="0" borderId="0" xfId="3" applyFont="1" applyFill="1"/>
    <xf numFmtId="0" fontId="12" fillId="0" borderId="0" xfId="3" applyFont="1" applyBorder="1" applyAlignment="1">
      <alignment horizontal="left"/>
    </xf>
    <xf numFmtId="0" fontId="13" fillId="0" borderId="0" xfId="3" applyFont="1"/>
    <xf numFmtId="0" fontId="14" fillId="0" borderId="0" xfId="0" applyFont="1"/>
    <xf numFmtId="0" fontId="3" fillId="0" borderId="10" xfId="3" applyBorder="1" applyAlignment="1" applyProtection="1">
      <alignment wrapText="1"/>
      <protection locked="0"/>
    </xf>
    <xf numFmtId="0" fontId="3" fillId="0" borderId="10" xfId="3" applyBorder="1" applyAlignment="1">
      <alignment wrapText="1"/>
    </xf>
    <xf numFmtId="0" fontId="12" fillId="0" borderId="0" xfId="5" applyFont="1" applyAlignment="1" applyProtection="1"/>
    <xf numFmtId="0" fontId="10" fillId="0" borderId="0" xfId="5" applyAlignment="1" applyProtection="1"/>
    <xf numFmtId="0" fontId="3" fillId="0" borderId="0" xfId="3" applyFont="1" applyBorder="1" applyAlignment="1">
      <alignment horizontal="left"/>
    </xf>
    <xf numFmtId="0" fontId="12" fillId="0" borderId="0" xfId="3" applyFont="1"/>
    <xf numFmtId="0" fontId="3" fillId="0" borderId="0" xfId="3"/>
    <xf numFmtId="0" fontId="10" fillId="0" borderId="0" xfId="5" applyAlignment="1" applyProtection="1">
      <alignment horizontal="right"/>
    </xf>
    <xf numFmtId="0" fontId="16" fillId="0" borderId="0" xfId="5" applyFont="1" applyFill="1" applyAlignment="1" applyProtection="1">
      <alignment horizontal="left" wrapText="1"/>
    </xf>
    <xf numFmtId="0" fontId="17" fillId="0" borderId="0" xfId="0" applyFont="1" applyFill="1" applyAlignment="1"/>
    <xf numFmtId="0" fontId="17" fillId="0" borderId="0" xfId="0" applyFont="1" applyAlignment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3" applyFont="1" applyFill="1" applyProtection="1">
      <protection locked="0" hidden="1"/>
    </xf>
    <xf numFmtId="0" fontId="0" fillId="0" borderId="0" xfId="0" applyFill="1" applyProtection="1">
      <protection locked="0" hidden="1"/>
    </xf>
    <xf numFmtId="0" fontId="4" fillId="0" borderId="0" xfId="3" applyFont="1" applyBorder="1" applyAlignment="1" applyProtection="1">
      <alignment vertical="center"/>
      <protection locked="0" hidden="1"/>
    </xf>
    <xf numFmtId="0" fontId="27" fillId="0" borderId="11" xfId="6" applyAlignment="1">
      <alignment horizontal="right"/>
    </xf>
    <xf numFmtId="0" fontId="27" fillId="0" borderId="11" xfId="6" applyFill="1" applyAlignment="1">
      <alignment horizontal="right"/>
    </xf>
    <xf numFmtId="0" fontId="6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27" fillId="0" borderId="0" xfId="7"/>
    <xf numFmtId="0" fontId="0" fillId="0" borderId="0" xfId="0" applyAlignment="1">
      <alignment horizontal="right"/>
    </xf>
    <xf numFmtId="2" fontId="0" fillId="0" borderId="0" xfId="1" applyNumberFormat="1" applyFont="1"/>
    <xf numFmtId="0" fontId="0" fillId="0" borderId="0" xfId="0" applyFont="1" applyFill="1" applyAlignment="1" applyProtection="1">
      <alignment horizontal="left"/>
      <protection locked="0" hidden="1"/>
    </xf>
    <xf numFmtId="0" fontId="27" fillId="0" borderId="0" xfId="7" applyAlignment="1">
      <alignment horizontal="left" indent="1"/>
    </xf>
    <xf numFmtId="0" fontId="0" fillId="0" borderId="0" xfId="0" applyFont="1" applyFill="1" applyAlignment="1" applyProtection="1">
      <alignment horizontal="left" vertical="center" indent="1"/>
      <protection locked="0" hidden="1"/>
    </xf>
    <xf numFmtId="0" fontId="17" fillId="0" borderId="0" xfId="0" applyFont="1" applyFill="1" applyProtection="1">
      <protection locked="0" hidden="1"/>
    </xf>
    <xf numFmtId="0" fontId="22" fillId="0" borderId="2" xfId="0" applyFont="1" applyFill="1" applyBorder="1" applyAlignment="1" applyProtection="1">
      <alignment vertical="center"/>
      <protection locked="0" hidden="1"/>
    </xf>
    <xf numFmtId="0" fontId="16" fillId="0" borderId="3" xfId="0" applyFont="1" applyFill="1" applyBorder="1" applyProtection="1">
      <protection locked="0" hidden="1"/>
    </xf>
    <xf numFmtId="0" fontId="23" fillId="0" borderId="3" xfId="0" applyFont="1" applyBorder="1" applyProtection="1">
      <protection locked="0" hidden="1"/>
    </xf>
    <xf numFmtId="3" fontId="22" fillId="0" borderId="3" xfId="0" applyNumberFormat="1" applyFont="1" applyFill="1" applyBorder="1" applyAlignment="1" applyProtection="1">
      <alignment horizontal="right"/>
      <protection locked="0" hidden="1"/>
    </xf>
    <xf numFmtId="0" fontId="16" fillId="0" borderId="4" xfId="0" applyFont="1" applyFill="1" applyBorder="1" applyAlignment="1" applyProtection="1">
      <alignment horizontal="right"/>
      <protection locked="0" hidden="1"/>
    </xf>
    <xf numFmtId="0" fontId="16" fillId="0" borderId="3" xfId="0" applyFont="1" applyFill="1" applyBorder="1" applyAlignment="1" applyProtection="1">
      <alignment vertical="center"/>
      <protection locked="0" hidden="1"/>
    </xf>
    <xf numFmtId="0" fontId="16" fillId="0" borderId="3" xfId="0" applyFont="1" applyFill="1" applyBorder="1" applyAlignment="1" applyProtection="1">
      <alignment horizontal="center" vertical="center"/>
      <protection locked="0" hidden="1"/>
    </xf>
    <xf numFmtId="0" fontId="22" fillId="0" borderId="3" xfId="0" applyFont="1" applyFill="1" applyBorder="1" applyAlignment="1" applyProtection="1">
      <alignment horizontal="right"/>
      <protection locked="0" hidden="1"/>
    </xf>
    <xf numFmtId="0" fontId="23" fillId="0" borderId="5" xfId="0" applyFont="1" applyBorder="1" applyAlignment="1" applyProtection="1">
      <alignment horizontal="left" indent="1"/>
      <protection locked="0" hidden="1"/>
    </xf>
    <xf numFmtId="0" fontId="16" fillId="0" borderId="0" xfId="0" applyFont="1" applyFill="1" applyBorder="1" applyProtection="1">
      <protection locked="0" hidden="1"/>
    </xf>
    <xf numFmtId="0" fontId="23" fillId="0" borderId="0" xfId="0" applyFont="1" applyBorder="1" applyProtection="1">
      <protection locked="0" hidden="1"/>
    </xf>
    <xf numFmtId="165" fontId="16" fillId="0" borderId="0" xfId="0" applyNumberFormat="1" applyFont="1" applyFill="1" applyBorder="1" applyAlignment="1" applyProtection="1">
      <alignment horizontal="right"/>
      <protection locked="0" hidden="1"/>
    </xf>
    <xf numFmtId="0" fontId="16" fillId="0" borderId="6" xfId="0" applyFont="1" applyFill="1" applyBorder="1" applyAlignment="1" applyProtection="1">
      <alignment horizontal="center"/>
      <protection locked="0" hidden="1"/>
    </xf>
    <xf numFmtId="0" fontId="16" fillId="0" borderId="5" xfId="0" applyFont="1" applyFill="1" applyBorder="1" applyAlignment="1" applyProtection="1">
      <alignment horizontal="left" indent="2"/>
      <protection locked="0" hidden="1"/>
    </xf>
    <xf numFmtId="0" fontId="16" fillId="0" borderId="0" xfId="0" applyFont="1" applyFill="1" applyBorder="1" applyAlignment="1" applyProtection="1">
      <alignment horizontal="center"/>
      <protection locked="0" hidden="1"/>
    </xf>
    <xf numFmtId="0" fontId="17" fillId="0" borderId="5" xfId="0" applyFont="1" applyBorder="1" applyProtection="1">
      <protection locked="0" hidden="1"/>
    </xf>
    <xf numFmtId="0" fontId="16" fillId="0" borderId="0" xfId="0" applyFont="1" applyFill="1" applyBorder="1" applyAlignment="1" applyProtection="1">
      <alignment horizontal="right"/>
      <protection locked="0" hidden="1"/>
    </xf>
    <xf numFmtId="0" fontId="16" fillId="0" borderId="5" xfId="0" applyFont="1" applyFill="1" applyBorder="1" applyAlignment="1" applyProtection="1">
      <alignment horizontal="left" vertical="center" indent="1"/>
      <protection locked="0" hidden="1"/>
    </xf>
    <xf numFmtId="0" fontId="23" fillId="0" borderId="0" xfId="0" applyFont="1" applyBorder="1" applyAlignment="1" applyProtection="1">
      <alignment horizontal="left" indent="1"/>
      <protection locked="0" hidden="1"/>
    </xf>
    <xf numFmtId="0" fontId="16" fillId="0" borderId="0" xfId="0" applyFont="1" applyBorder="1" applyAlignment="1" applyProtection="1">
      <alignment horizontal="left" indent="1"/>
      <protection locked="0" hidden="1"/>
    </xf>
    <xf numFmtId="0" fontId="16" fillId="0" borderId="0" xfId="0" applyFont="1" applyBorder="1" applyProtection="1">
      <protection locked="0" hidden="1"/>
    </xf>
    <xf numFmtId="3" fontId="0" fillId="0" borderId="0" xfId="0" applyNumberFormat="1"/>
    <xf numFmtId="0" fontId="16" fillId="0" borderId="0" xfId="0" applyFont="1" applyFill="1" applyBorder="1" applyAlignment="1" applyProtection="1">
      <alignment vertical="center" wrapText="1"/>
      <protection locked="0" hidden="1"/>
    </xf>
    <xf numFmtId="0" fontId="16" fillId="0" borderId="0" xfId="0" applyFont="1" applyBorder="1" applyAlignment="1" applyProtection="1">
      <alignment horizontal="right"/>
      <protection locked="0" hidden="1"/>
    </xf>
    <xf numFmtId="0" fontId="16" fillId="0" borderId="5" xfId="0" applyFont="1" applyBorder="1" applyAlignment="1" applyProtection="1">
      <alignment horizontal="left" indent="1"/>
      <protection locked="0" hidden="1"/>
    </xf>
    <xf numFmtId="0" fontId="23" fillId="0" borderId="0" xfId="0" applyFont="1" applyBorder="1" applyAlignment="1" applyProtection="1">
      <alignment horizontal="right"/>
      <protection locked="0" hidden="1"/>
    </xf>
    <xf numFmtId="0" fontId="27" fillId="0" borderId="11" xfId="6"/>
    <xf numFmtId="0" fontId="27" fillId="0" borderId="11" xfId="6" applyFont="1" applyAlignment="1">
      <alignment horizontal="right"/>
    </xf>
    <xf numFmtId="0" fontId="23" fillId="0" borderId="7" xfId="0" applyFont="1" applyFill="1" applyBorder="1" applyAlignment="1" applyProtection="1">
      <alignment horizontal="left" indent="1"/>
      <protection locked="0" hidden="1"/>
    </xf>
    <xf numFmtId="0" fontId="23" fillId="0" borderId="8" xfId="0" applyFont="1" applyBorder="1" applyProtection="1">
      <protection locked="0" hidden="1"/>
    </xf>
    <xf numFmtId="165" fontId="16" fillId="0" borderId="8" xfId="0" applyNumberFormat="1" applyFont="1" applyFill="1" applyBorder="1" applyAlignment="1" applyProtection="1">
      <alignment horizontal="right"/>
      <protection locked="0" hidden="1"/>
    </xf>
    <xf numFmtId="0" fontId="16" fillId="0" borderId="9" xfId="0" applyFont="1" applyFill="1" applyBorder="1" applyAlignment="1" applyProtection="1">
      <alignment horizontal="center"/>
      <protection locked="0" hidden="1"/>
    </xf>
    <xf numFmtId="0" fontId="16" fillId="0" borderId="7" xfId="0" applyFont="1" applyFill="1" applyBorder="1" applyAlignment="1" applyProtection="1">
      <alignment horizontal="left" vertical="center" indent="1"/>
      <protection locked="0" hidden="1"/>
    </xf>
    <xf numFmtId="0" fontId="23" fillId="0" borderId="8" xfId="0" applyFont="1" applyBorder="1" applyAlignment="1" applyProtection="1">
      <alignment horizontal="right"/>
      <protection locked="0" hidden="1"/>
    </xf>
    <xf numFmtId="0" fontId="23" fillId="0" borderId="9" xfId="0" applyFont="1" applyBorder="1" applyAlignment="1" applyProtection="1">
      <alignment horizontal="center"/>
      <protection locked="0" hidden="1"/>
    </xf>
    <xf numFmtId="0" fontId="0" fillId="0" borderId="0" xfId="0" applyAlignment="1">
      <alignment horizontal="left" indent="1"/>
    </xf>
    <xf numFmtId="4" fontId="0" fillId="0" borderId="0" xfId="0" applyNumberFormat="1"/>
    <xf numFmtId="164" fontId="0" fillId="0" borderId="0" xfId="1" applyNumberFormat="1" applyFont="1"/>
    <xf numFmtId="0" fontId="17" fillId="0" borderId="0" xfId="0" applyFont="1" applyFill="1" applyAlignment="1" applyProtection="1">
      <protection locked="0" hidden="1"/>
    </xf>
    <xf numFmtId="0" fontId="28" fillId="0" borderId="12" xfId="8" applyAlignment="1">
      <alignment horizontal="left" indent="1"/>
    </xf>
    <xf numFmtId="4" fontId="28" fillId="0" borderId="12" xfId="8" applyNumberFormat="1"/>
    <xf numFmtId="3" fontId="28" fillId="0" borderId="12" xfId="8" applyNumberFormat="1"/>
    <xf numFmtId="9" fontId="28" fillId="0" borderId="12" xfId="8" applyNumberFormat="1"/>
    <xf numFmtId="2" fontId="0" fillId="0" borderId="0" xfId="0" applyNumberFormat="1"/>
    <xf numFmtId="9" fontId="27" fillId="0" borderId="11" xfId="6" applyNumberFormat="1" applyAlignment="1">
      <alignment horizontal="right"/>
    </xf>
    <xf numFmtId="0" fontId="17" fillId="0" borderId="0" xfId="0" applyFont="1" applyAlignment="1" applyProtection="1">
      <protection locked="0" hidden="1"/>
    </xf>
    <xf numFmtId="0" fontId="27" fillId="0" borderId="11" xfId="6" applyAlignment="1">
      <alignment horizontal="left"/>
    </xf>
    <xf numFmtId="0" fontId="0" fillId="0" borderId="0" xfId="0" applyAlignment="1"/>
    <xf numFmtId="0" fontId="18" fillId="2" borderId="0" xfId="0" applyFont="1" applyFill="1" applyProtection="1">
      <protection locked="0" hidden="1"/>
    </xf>
    <xf numFmtId="0" fontId="19" fillId="2" borderId="0" xfId="0" applyFont="1" applyFill="1" applyProtection="1">
      <protection locked="0" hidden="1"/>
    </xf>
    <xf numFmtId="0" fontId="18" fillId="2" borderId="0" xfId="0" applyFont="1" applyFill="1" applyAlignment="1" applyProtection="1">
      <alignment horizontal="right"/>
      <protection locked="0" hidden="1"/>
    </xf>
    <xf numFmtId="0" fontId="18" fillId="0" borderId="0" xfId="0" applyFont="1" applyFill="1" applyProtection="1">
      <protection locked="0" hidden="1"/>
    </xf>
    <xf numFmtId="164" fontId="18" fillId="0" borderId="0" xfId="0" applyNumberFormat="1" applyFont="1" applyFill="1" applyAlignment="1" applyProtection="1">
      <alignment horizontal="right"/>
      <protection locked="0" hidden="1"/>
    </xf>
    <xf numFmtId="9" fontId="18" fillId="0" borderId="0" xfId="0" applyNumberFormat="1" applyFont="1" applyFill="1" applyAlignment="1" applyProtection="1">
      <alignment horizontal="center"/>
      <protection locked="0" hidden="1"/>
    </xf>
    <xf numFmtId="0" fontId="18" fillId="0" borderId="0" xfId="0" applyFont="1" applyFill="1" applyAlignment="1" applyProtection="1">
      <alignment horizontal="left" indent="1"/>
      <protection locked="0" hidden="1"/>
    </xf>
    <xf numFmtId="0" fontId="2" fillId="4" borderId="1" xfId="2" applyFill="1"/>
    <xf numFmtId="0" fontId="2" fillId="4" borderId="1" xfId="2" applyFill="1" applyAlignment="1">
      <alignment horizontal="center"/>
    </xf>
    <xf numFmtId="0" fontId="2" fillId="4" borderId="1" xfId="2" applyFill="1" applyAlignment="1">
      <alignment horizontal="right"/>
    </xf>
    <xf numFmtId="9" fontId="0" fillId="0" borderId="0" xfId="1" applyFont="1"/>
    <xf numFmtId="0" fontId="0" fillId="0" borderId="0" xfId="0" applyAlignment="1">
      <alignment horizontal="left" indent="2"/>
    </xf>
    <xf numFmtId="0" fontId="10" fillId="0" borderId="0" xfId="5" quotePrefix="1" applyAlignment="1" applyProtection="1">
      <alignment horizontal="right"/>
    </xf>
    <xf numFmtId="0" fontId="0" fillId="0" borderId="0" xfId="0"/>
    <xf numFmtId="0" fontId="11" fillId="0" borderId="0" xfId="5" applyFont="1" applyAlignment="1" applyProtection="1"/>
    <xf numFmtId="0" fontId="18" fillId="0" borderId="0" xfId="0" applyFont="1" applyAlignment="1" applyProtection="1">
      <alignment horizontal="right"/>
      <protection locked="0" hidden="1"/>
    </xf>
    <xf numFmtId="0" fontId="21" fillId="2" borderId="0" xfId="0" applyFont="1" applyFill="1" applyAlignment="1" applyProtection="1">
      <alignment horizontal="right"/>
      <protection locked="0" hidden="1"/>
    </xf>
    <xf numFmtId="0" fontId="18" fillId="0" borderId="0" xfId="0" applyFont="1" applyFill="1" applyAlignment="1" applyProtection="1">
      <alignment horizontal="right"/>
      <protection locked="0" hidden="1"/>
    </xf>
    <xf numFmtId="0" fontId="24" fillId="0" borderId="0" xfId="0" applyFont="1" applyAlignment="1">
      <alignment horizontal="left" vertical="center" indent="1"/>
    </xf>
    <xf numFmtId="0" fontId="29" fillId="0" borderId="0" xfId="6" applyFont="1" applyFill="1" applyBorder="1"/>
    <xf numFmtId="0" fontId="32" fillId="0" borderId="0" xfId="3" applyFont="1" applyFill="1" applyBorder="1" applyAlignment="1" applyProtection="1">
      <alignment vertical="center"/>
      <protection locked="0" hidden="1"/>
    </xf>
    <xf numFmtId="0" fontId="31" fillId="0" borderId="0" xfId="2" applyFont="1" applyFill="1" applyBorder="1" applyProtection="1">
      <protection hidden="1"/>
    </xf>
    <xf numFmtId="0" fontId="31" fillId="0" borderId="0" xfId="2" applyFont="1" applyFill="1" applyBorder="1" applyAlignment="1" applyProtection="1">
      <alignment horizontal="center"/>
      <protection hidden="1"/>
    </xf>
    <xf numFmtId="0" fontId="30" fillId="0" borderId="0" xfId="0" applyFont="1" applyFill="1" applyBorder="1"/>
    <xf numFmtId="0" fontId="31" fillId="0" borderId="0" xfId="2" applyFont="1" applyFill="1" applyBorder="1" applyAlignment="1"/>
    <xf numFmtId="0" fontId="31" fillId="0" borderId="0" xfId="2" applyFont="1" applyFill="1" applyBorder="1" applyAlignment="1" applyProtection="1">
      <alignment horizontal="right"/>
      <protection hidden="1"/>
    </xf>
    <xf numFmtId="0" fontId="30" fillId="0" borderId="0" xfId="0" applyFont="1" applyFill="1" applyBorder="1" applyAlignment="1">
      <alignment horizontal="center"/>
    </xf>
    <xf numFmtId="0" fontId="29" fillId="0" borderId="0" xfId="6" applyFont="1" applyFill="1" applyBorder="1" applyAlignment="1">
      <alignment horizontal="right"/>
    </xf>
    <xf numFmtId="0" fontId="29" fillId="0" borderId="0" xfId="7" applyFont="1" applyFill="1" applyBorder="1"/>
    <xf numFmtId="3" fontId="30" fillId="0" borderId="0" xfId="0" applyNumberFormat="1" applyFont="1" applyFill="1" applyBorder="1" applyProtection="1">
      <protection hidden="1"/>
    </xf>
    <xf numFmtId="0" fontId="30" fillId="0" borderId="0" xfId="0" applyFont="1" applyFill="1" applyBorder="1" applyAlignment="1">
      <alignment horizontal="right"/>
    </xf>
    <xf numFmtId="2" fontId="30" fillId="0" borderId="0" xfId="1" applyNumberFormat="1" applyFont="1" applyFill="1" applyBorder="1"/>
    <xf numFmtId="0" fontId="29" fillId="0" borderId="0" xfId="7" applyFont="1" applyFill="1" applyBorder="1" applyAlignment="1">
      <alignment horizontal="left" indent="1"/>
    </xf>
    <xf numFmtId="3" fontId="30" fillId="0" borderId="0" xfId="0" applyNumberFormat="1" applyFont="1" applyFill="1" applyBorder="1"/>
    <xf numFmtId="0" fontId="29" fillId="0" borderId="0" xfId="6" applyFont="1" applyFill="1" applyBorder="1" applyAlignment="1">
      <alignment horizontal="center"/>
    </xf>
    <xf numFmtId="0" fontId="30" fillId="0" borderId="0" xfId="0" applyFont="1" applyFill="1" applyBorder="1" applyAlignment="1">
      <alignment horizontal="left" indent="1"/>
    </xf>
    <xf numFmtId="4" fontId="30" fillId="0" borderId="0" xfId="0" applyNumberFormat="1" applyFont="1" applyFill="1" applyBorder="1"/>
    <xf numFmtId="164" fontId="30" fillId="0" borderId="0" xfId="1" applyNumberFormat="1" applyFont="1" applyFill="1" applyBorder="1"/>
    <xf numFmtId="0" fontId="29" fillId="0" borderId="0" xfId="8" applyFont="1" applyFill="1" applyBorder="1" applyAlignment="1">
      <alignment horizontal="left" indent="1"/>
    </xf>
    <xf numFmtId="4" fontId="29" fillId="0" borderId="0" xfId="8" applyNumberFormat="1" applyFont="1" applyFill="1" applyBorder="1"/>
    <xf numFmtId="3" fontId="29" fillId="0" borderId="0" xfId="8" applyNumberFormat="1" applyFont="1" applyFill="1" applyBorder="1"/>
    <xf numFmtId="0" fontId="29" fillId="0" borderId="0" xfId="8" applyFont="1" applyFill="1" applyBorder="1"/>
    <xf numFmtId="9" fontId="29" fillId="0" borderId="0" xfId="8" applyNumberFormat="1" applyFont="1" applyFill="1" applyBorder="1"/>
    <xf numFmtId="2" fontId="30" fillId="0" borderId="0" xfId="0" applyNumberFormat="1" applyFont="1" applyFill="1" applyBorder="1"/>
    <xf numFmtId="0" fontId="29" fillId="0" borderId="0" xfId="6" applyFont="1" applyFill="1" applyBorder="1" applyAlignment="1"/>
    <xf numFmtId="9" fontId="29" fillId="0" borderId="0" xfId="6" applyNumberFormat="1" applyFont="1" applyFill="1" applyBorder="1" applyAlignment="1">
      <alignment horizontal="right"/>
    </xf>
    <xf numFmtId="0" fontId="29" fillId="0" borderId="0" xfId="7" applyFont="1" applyFill="1" applyBorder="1" applyAlignment="1">
      <alignment horizontal="right"/>
    </xf>
    <xf numFmtId="165" fontId="30" fillId="0" borderId="0" xfId="0" applyNumberFormat="1" applyFont="1" applyFill="1" applyBorder="1"/>
    <xf numFmtId="0" fontId="29" fillId="0" borderId="0" xfId="6" applyFont="1" applyFill="1" applyBorder="1" applyAlignment="1">
      <alignment horizontal="left"/>
    </xf>
    <xf numFmtId="0" fontId="30" fillId="0" borderId="0" xfId="0" applyFont="1" applyFill="1" applyBorder="1" applyAlignment="1"/>
    <xf numFmtId="0" fontId="29" fillId="0" borderId="0" xfId="7" applyFont="1" applyFill="1" applyBorder="1" applyAlignment="1">
      <alignment horizontal="left"/>
    </xf>
    <xf numFmtId="165" fontId="30" fillId="0" borderId="0" xfId="1" applyNumberFormat="1" applyFont="1" applyFill="1" applyBorder="1"/>
    <xf numFmtId="166" fontId="30" fillId="0" borderId="0" xfId="0" applyNumberFormat="1" applyFont="1" applyFill="1" applyBorder="1"/>
    <xf numFmtId="0" fontId="18" fillId="0" borderId="0" xfId="0" applyFont="1" applyAlignment="1" applyProtection="1">
      <alignment horizontal="right"/>
      <protection locked="0" hidden="1"/>
    </xf>
    <xf numFmtId="0" fontId="18" fillId="0" borderId="0" xfId="0" applyFont="1" applyFill="1" applyAlignment="1" applyProtection="1">
      <alignment horizontal="right"/>
      <protection locked="0" hidden="1"/>
    </xf>
    <xf numFmtId="0" fontId="8" fillId="3" borderId="0" xfId="3" applyFont="1" applyFill="1" applyAlignment="1">
      <alignment horizontal="left" vertical="center"/>
    </xf>
    <xf numFmtId="0" fontId="16" fillId="0" borderId="0" xfId="3" applyFont="1" applyAlignment="1">
      <alignment vertical="center" wrapText="1"/>
    </xf>
    <xf numFmtId="0" fontId="11" fillId="0" borderId="0" xfId="5" applyFont="1" applyAlignment="1" applyProtection="1"/>
    <xf numFmtId="0" fontId="18" fillId="0" borderId="0" xfId="0" applyFont="1" applyFill="1" applyAlignment="1" applyProtection="1">
      <alignment horizontal="right"/>
      <protection locked="0" hidden="1"/>
    </xf>
    <xf numFmtId="0" fontId="31" fillId="0" borderId="0" xfId="2" applyFont="1" applyFill="1" applyBorder="1" applyAlignment="1">
      <alignment horizontal="center"/>
    </xf>
    <xf numFmtId="0" fontId="16" fillId="0" borderId="5" xfId="0" applyFont="1" applyFill="1" applyBorder="1" applyAlignment="1" applyProtection="1">
      <alignment horizontal="left" vertical="center" wrapText="1" indent="1"/>
      <protection locked="0" hidden="1"/>
    </xf>
    <xf numFmtId="0" fontId="16" fillId="0" borderId="0" xfId="0" applyFont="1" applyFill="1" applyBorder="1" applyAlignment="1" applyProtection="1">
      <alignment horizontal="left" vertical="center" wrapText="1" indent="1"/>
      <protection locked="0" hidden="1"/>
    </xf>
    <xf numFmtId="0" fontId="20" fillId="2" borderId="0" xfId="0" applyFont="1" applyFill="1" applyAlignment="1" applyProtection="1">
      <alignment horizontal="center" vertical="top" wrapText="1"/>
      <protection locked="0" hidden="1"/>
    </xf>
    <xf numFmtId="0" fontId="20" fillId="2" borderId="0" xfId="0" applyFont="1" applyFill="1" applyAlignment="1" applyProtection="1">
      <alignment horizontal="center" vertical="top"/>
      <protection locked="0" hidden="1"/>
    </xf>
    <xf numFmtId="0" fontId="21" fillId="2" borderId="0" xfId="0" applyFont="1" applyFill="1" applyAlignment="1" applyProtection="1">
      <alignment horizontal="right"/>
      <protection locked="0" hidden="1"/>
    </xf>
    <xf numFmtId="0" fontId="2" fillId="0" borderId="1" xfId="2" applyAlignment="1">
      <alignment horizontal="center"/>
    </xf>
  </cellXfs>
  <cellStyles count="9">
    <cellStyle name="Heading 2" xfId="2" builtinId="17"/>
    <cellStyle name="Heading 3" xfId="6" builtinId="18"/>
    <cellStyle name="Heading 4" xfId="7" builtinId="19"/>
    <cellStyle name="Hyperlink" xfId="5" builtinId="8"/>
    <cellStyle name="Normal" xfId="0" builtinId="0"/>
    <cellStyle name="Normal 2" xfId="3" xr:uid="{00000000-0005-0000-0000-000005000000}"/>
    <cellStyle name="Normal 4" xfId="4" xr:uid="{00000000-0005-0000-0000-000006000000}"/>
    <cellStyle name="Percent" xfId="1" builtinId="5"/>
    <cellStyle name="Total" xfId="8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2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12.1'!$U$4:$Y$4</c:f>
              <c:numCache>
                <c:formatCode>#,##0</c:formatCode>
                <c:ptCount val="5"/>
                <c:pt idx="0">
                  <c:v>3380</c:v>
                </c:pt>
                <c:pt idx="1">
                  <c:v>3347</c:v>
                </c:pt>
                <c:pt idx="2">
                  <c:v>3456</c:v>
                </c:pt>
                <c:pt idx="3">
                  <c:v>3543</c:v>
                </c:pt>
                <c:pt idx="4">
                  <c:v>3452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8-44B2-9F9C-558DC7A0C4D8}"/>
            </c:ext>
          </c:extLst>
        </c:ser>
        <c:ser>
          <c:idx val="1"/>
          <c:order val="1"/>
          <c:tx>
            <c:strRef>
              <c:f>'Table 12.1'!$S$7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12.1'!$U$7:$Y$7</c:f>
              <c:numCache>
                <c:formatCode>#,##0</c:formatCode>
                <c:ptCount val="5"/>
                <c:pt idx="0">
                  <c:v>2509</c:v>
                </c:pt>
                <c:pt idx="1">
                  <c:v>2468</c:v>
                </c:pt>
                <c:pt idx="2">
                  <c:v>2482</c:v>
                </c:pt>
                <c:pt idx="3">
                  <c:v>2572</c:v>
                </c:pt>
                <c:pt idx="4">
                  <c:v>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8-44B2-9F9C-558DC7A0C4D8}"/>
            </c:ext>
          </c:extLst>
        </c:ser>
        <c:ser>
          <c:idx val="2"/>
          <c:order val="2"/>
          <c:tx>
            <c:strRef>
              <c:f>'Table 12.1'!$S$11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12.1'!$U$11:$Y$11</c:f>
              <c:numCache>
                <c:formatCode>#,##0</c:formatCode>
                <c:ptCount val="5"/>
                <c:pt idx="0">
                  <c:v>2701</c:v>
                </c:pt>
                <c:pt idx="1">
                  <c:v>2703</c:v>
                </c:pt>
                <c:pt idx="2">
                  <c:v>2812</c:v>
                </c:pt>
                <c:pt idx="3">
                  <c:v>2895</c:v>
                </c:pt>
                <c:pt idx="4">
                  <c:v>2790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D8-44B2-9F9C-558DC7A0C4D8}"/>
            </c:ext>
          </c:extLst>
        </c:ser>
        <c:ser>
          <c:idx val="3"/>
          <c:order val="3"/>
          <c:tx>
            <c:strRef>
              <c:f>'Table 12.1'!$S$12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12.1'!$U$12:$Y$12</c:f>
              <c:numCache>
                <c:formatCode>#,##0</c:formatCode>
                <c:ptCount val="5"/>
                <c:pt idx="0">
                  <c:v>674</c:v>
                </c:pt>
                <c:pt idx="1">
                  <c:v>649</c:v>
                </c:pt>
                <c:pt idx="2">
                  <c:v>637</c:v>
                </c:pt>
                <c:pt idx="3">
                  <c:v>652</c:v>
                </c:pt>
                <c:pt idx="4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D8-44B2-9F9C-558DC7A0C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12.1'!$T$8:$Z$8</c:f>
              <c:numCache>
                <c:formatCode>#,##0</c:formatCode>
                <c:ptCount val="7"/>
                <c:pt idx="0">
                  <c:v>25090.5</c:v>
                </c:pt>
                <c:pt idx="1">
                  <c:v>27182</c:v>
                </c:pt>
                <c:pt idx="2">
                  <c:v>26239.32</c:v>
                </c:pt>
                <c:pt idx="3">
                  <c:v>25517.200000000001</c:v>
                </c:pt>
                <c:pt idx="4">
                  <c:v>28587.7</c:v>
                </c:pt>
                <c:pt idx="5">
                  <c:v>28122.53</c:v>
                </c:pt>
                <c:pt idx="6">
                  <c:v>29820.21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2-4066-A296-54498AF889B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2-4066-A296-54498AF88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12.10'!$T$2:$Z$2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12.10'!$T$8:$Z$8</c:f>
              <c:numCache>
                <c:formatCode>#,##0</c:formatCode>
                <c:ptCount val="7"/>
                <c:pt idx="0">
                  <c:v>22768.5</c:v>
                </c:pt>
                <c:pt idx="1">
                  <c:v>26432</c:v>
                </c:pt>
                <c:pt idx="2">
                  <c:v>25968.07</c:v>
                </c:pt>
                <c:pt idx="3">
                  <c:v>26706.78</c:v>
                </c:pt>
                <c:pt idx="4">
                  <c:v>27513</c:v>
                </c:pt>
                <c:pt idx="5">
                  <c:v>28472.5</c:v>
                </c:pt>
                <c:pt idx="6">
                  <c:v>28213.51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C-4981-AF69-E18E9D73D7D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12.10'!$T$2:$Z$2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C-4981-AF69-E18E9D73D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12.11'!$U$4:$Y$4</c:f>
              <c:numCache>
                <c:formatCode>#,##0</c:formatCode>
                <c:ptCount val="5"/>
                <c:pt idx="0">
                  <c:v>727</c:v>
                </c:pt>
                <c:pt idx="1">
                  <c:v>727</c:v>
                </c:pt>
                <c:pt idx="2">
                  <c:v>688</c:v>
                </c:pt>
                <c:pt idx="3">
                  <c:v>690</c:v>
                </c:pt>
                <c:pt idx="4">
                  <c:v>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7-4E25-B671-0D0E1DEF2B62}"/>
            </c:ext>
          </c:extLst>
        </c:ser>
        <c:ser>
          <c:idx val="1"/>
          <c:order val="1"/>
          <c:tx>
            <c:strRef>
              <c:f>'Table 12.11'!$S$7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12.11'!$U$7:$Y$7</c:f>
              <c:numCache>
                <c:formatCode>#,##0</c:formatCode>
                <c:ptCount val="5"/>
                <c:pt idx="0">
                  <c:v>424</c:v>
                </c:pt>
                <c:pt idx="1">
                  <c:v>435</c:v>
                </c:pt>
                <c:pt idx="2">
                  <c:v>437</c:v>
                </c:pt>
                <c:pt idx="3">
                  <c:v>453</c:v>
                </c:pt>
                <c:pt idx="4">
                  <c:v>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7-4E25-B671-0D0E1DEF2B62}"/>
            </c:ext>
          </c:extLst>
        </c:ser>
        <c:ser>
          <c:idx val="2"/>
          <c:order val="2"/>
          <c:tx>
            <c:strRef>
              <c:f>'Table 12.11'!$S$11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12.11'!$U$11:$Y$11</c:f>
              <c:numCache>
                <c:formatCode>#,##0</c:formatCode>
                <c:ptCount val="5"/>
                <c:pt idx="0">
                  <c:v>559</c:v>
                </c:pt>
                <c:pt idx="1">
                  <c:v>557</c:v>
                </c:pt>
                <c:pt idx="2">
                  <c:v>511</c:v>
                </c:pt>
                <c:pt idx="3">
                  <c:v>509</c:v>
                </c:pt>
                <c:pt idx="4">
                  <c:v>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7-4E25-B671-0D0E1DEF2B62}"/>
            </c:ext>
          </c:extLst>
        </c:ser>
        <c:ser>
          <c:idx val="3"/>
          <c:order val="3"/>
          <c:tx>
            <c:strRef>
              <c:f>'Table 12.11'!$S$12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12.11'!$U$12:$Y$12</c:f>
              <c:numCache>
                <c:formatCode>#,##0</c:formatCode>
                <c:ptCount val="5"/>
                <c:pt idx="0">
                  <c:v>174</c:v>
                </c:pt>
                <c:pt idx="1">
                  <c:v>173</c:v>
                </c:pt>
                <c:pt idx="2">
                  <c:v>184</c:v>
                </c:pt>
                <c:pt idx="3">
                  <c:v>179</c:v>
                </c:pt>
                <c:pt idx="4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97-4E25-B671-0D0E1DEF2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12.11'!$AB$15:$AB$33</c:f>
              <c:numCache>
                <c:formatCode>0.0%</c:formatCode>
                <c:ptCount val="19"/>
                <c:pt idx="0">
                  <c:v>0.12845138055222088</c:v>
                </c:pt>
                <c:pt idx="1">
                  <c:v>4.8019207683073226E-3</c:v>
                </c:pt>
                <c:pt idx="2">
                  <c:v>7.0828331332533009E-2</c:v>
                </c:pt>
                <c:pt idx="3">
                  <c:v>1.4405762304921969E-2</c:v>
                </c:pt>
                <c:pt idx="4">
                  <c:v>4.0816326530612242E-2</c:v>
                </c:pt>
                <c:pt idx="5">
                  <c:v>2.1608643457382955E-2</c:v>
                </c:pt>
                <c:pt idx="6">
                  <c:v>6.9627851140456179E-2</c:v>
                </c:pt>
                <c:pt idx="7">
                  <c:v>5.2821128451380553E-2</c:v>
                </c:pt>
                <c:pt idx="8">
                  <c:v>3.4813925570228089E-2</c:v>
                </c:pt>
                <c:pt idx="9">
                  <c:v>0</c:v>
                </c:pt>
                <c:pt idx="10">
                  <c:v>1.800720288115246E-2</c:v>
                </c:pt>
                <c:pt idx="11">
                  <c:v>1.800720288115246E-2</c:v>
                </c:pt>
                <c:pt idx="12">
                  <c:v>2.7611044417767107E-2</c:v>
                </c:pt>
                <c:pt idx="13">
                  <c:v>1.0804321728691477E-2</c:v>
                </c:pt>
                <c:pt idx="14">
                  <c:v>8.5234093637454988E-2</c:v>
                </c:pt>
                <c:pt idx="15">
                  <c:v>7.6830732292917162E-2</c:v>
                </c:pt>
                <c:pt idx="16">
                  <c:v>0.13325330132052821</c:v>
                </c:pt>
                <c:pt idx="17">
                  <c:v>9.6038415366146452E-3</c:v>
                </c:pt>
                <c:pt idx="18">
                  <c:v>4.8019207683073231E-2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8C-489D-9484-77E71FCC727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8C-489D-9484-77E71FCC7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12.11'!$Y$44:$Y$60</c:f>
              <c:numCache>
                <c:formatCode>#,##0</c:formatCode>
                <c:ptCount val="17"/>
                <c:pt idx="0">
                  <c:v>4</c:v>
                </c:pt>
                <c:pt idx="1">
                  <c:v>15</c:v>
                </c:pt>
                <c:pt idx="2">
                  <c:v>16</c:v>
                </c:pt>
                <c:pt idx="3">
                  <c:v>25</c:v>
                </c:pt>
                <c:pt idx="4">
                  <c:v>29</c:v>
                </c:pt>
                <c:pt idx="5">
                  <c:v>24</c:v>
                </c:pt>
                <c:pt idx="6">
                  <c:v>24</c:v>
                </c:pt>
                <c:pt idx="7">
                  <c:v>31</c:v>
                </c:pt>
                <c:pt idx="8">
                  <c:v>23</c:v>
                </c:pt>
                <c:pt idx="9">
                  <c:v>43</c:v>
                </c:pt>
                <c:pt idx="10">
                  <c:v>29</c:v>
                </c:pt>
                <c:pt idx="11">
                  <c:v>44</c:v>
                </c:pt>
                <c:pt idx="12">
                  <c:v>29</c:v>
                </c:pt>
                <c:pt idx="13">
                  <c:v>20</c:v>
                </c:pt>
                <c:pt idx="14">
                  <c:v>8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6-42D5-A337-C10B11645341}"/>
            </c:ext>
          </c:extLst>
        </c:ser>
        <c:ser>
          <c:idx val="1"/>
          <c:order val="1"/>
          <c:tx>
            <c:strRef>
              <c:f>'Table 12.11'!$S$62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12.11'!$Y$63:$Y$79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>
                  <c:v>26</c:v>
                </c:pt>
                <c:pt idx="4">
                  <c:v>29</c:v>
                </c:pt>
                <c:pt idx="5">
                  <c:v>44</c:v>
                </c:pt>
                <c:pt idx="6">
                  <c:v>32</c:v>
                </c:pt>
                <c:pt idx="7">
                  <c:v>47</c:v>
                </c:pt>
                <c:pt idx="8">
                  <c:v>26</c:v>
                </c:pt>
                <c:pt idx="9">
                  <c:v>44</c:v>
                </c:pt>
                <c:pt idx="10">
                  <c:v>42</c:v>
                </c:pt>
                <c:pt idx="11">
                  <c:v>48</c:v>
                </c:pt>
                <c:pt idx="12">
                  <c:v>22</c:v>
                </c:pt>
                <c:pt idx="13">
                  <c:v>10</c:v>
                </c:pt>
                <c:pt idx="14">
                  <c:v>9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06-42D5-A337-C10B11645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12.11'!$Y$83:$Y$90</c:f>
              <c:numCache>
                <c:formatCode>#,##0</c:formatCode>
                <c:ptCount val="8"/>
                <c:pt idx="0">
                  <c:v>24</c:v>
                </c:pt>
                <c:pt idx="1">
                  <c:v>21</c:v>
                </c:pt>
                <c:pt idx="2">
                  <c:v>35</c:v>
                </c:pt>
                <c:pt idx="3">
                  <c:v>15</c:v>
                </c:pt>
                <c:pt idx="4">
                  <c:v>5</c:v>
                </c:pt>
                <c:pt idx="5">
                  <c:v>4</c:v>
                </c:pt>
                <c:pt idx="6">
                  <c:v>12</c:v>
                </c:pt>
                <c:pt idx="7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A-4E12-B236-171E86D58465}"/>
            </c:ext>
          </c:extLst>
        </c:ser>
        <c:ser>
          <c:idx val="1"/>
          <c:order val="1"/>
          <c:tx>
            <c:strRef>
              <c:f>'Table 12.11'!$S$92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12.11'!$Y$93:$Y$100</c:f>
              <c:numCache>
                <c:formatCode>#,##0</c:formatCode>
                <c:ptCount val="8"/>
                <c:pt idx="0">
                  <c:v>20</c:v>
                </c:pt>
                <c:pt idx="1">
                  <c:v>41</c:v>
                </c:pt>
                <c:pt idx="2">
                  <c:v>9</c:v>
                </c:pt>
                <c:pt idx="3">
                  <c:v>46</c:v>
                </c:pt>
                <c:pt idx="4">
                  <c:v>29</c:v>
                </c:pt>
                <c:pt idx="5">
                  <c:v>11</c:v>
                </c:pt>
                <c:pt idx="6">
                  <c:v>0</c:v>
                </c:pt>
                <c:pt idx="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0A-4E12-B236-171E86D58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12.11'!$U$8:$Y$8</c:f>
              <c:numCache>
                <c:formatCode>#,##0</c:formatCode>
                <c:ptCount val="5"/>
                <c:pt idx="0">
                  <c:v>16049</c:v>
                </c:pt>
                <c:pt idx="1">
                  <c:v>18193.54</c:v>
                </c:pt>
                <c:pt idx="2">
                  <c:v>24309</c:v>
                </c:pt>
                <c:pt idx="3">
                  <c:v>24758.54</c:v>
                </c:pt>
                <c:pt idx="4">
                  <c:v>25000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6-439F-BEA7-1F795AB6475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6-439F-BEA7-1F795AB64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12.11'!$T$4:$Z$4</c:f>
              <c:numCache>
                <c:formatCode>#,##0</c:formatCode>
                <c:ptCount val="7"/>
                <c:pt idx="0">
                  <c:v>656</c:v>
                </c:pt>
                <c:pt idx="1">
                  <c:v>727</c:v>
                </c:pt>
                <c:pt idx="2">
                  <c:v>727</c:v>
                </c:pt>
                <c:pt idx="3">
                  <c:v>688</c:v>
                </c:pt>
                <c:pt idx="4">
                  <c:v>690</c:v>
                </c:pt>
                <c:pt idx="5">
                  <c:v>755</c:v>
                </c:pt>
                <c:pt idx="6">
                  <c:v>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9-4FEA-B21D-9A4083298D46}"/>
            </c:ext>
          </c:extLst>
        </c:ser>
        <c:ser>
          <c:idx val="1"/>
          <c:order val="1"/>
          <c:tx>
            <c:strRef>
              <c:f>'Table 12.11'!$S$7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12.11'!$T$7:$Z$7</c:f>
              <c:numCache>
                <c:formatCode>#,##0</c:formatCode>
                <c:ptCount val="7"/>
                <c:pt idx="0">
                  <c:v>402</c:v>
                </c:pt>
                <c:pt idx="1">
                  <c:v>424</c:v>
                </c:pt>
                <c:pt idx="2">
                  <c:v>435</c:v>
                </c:pt>
                <c:pt idx="3">
                  <c:v>437</c:v>
                </c:pt>
                <c:pt idx="4">
                  <c:v>453</c:v>
                </c:pt>
                <c:pt idx="5">
                  <c:v>486</c:v>
                </c:pt>
                <c:pt idx="6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9-4FEA-B21D-9A4083298D46}"/>
            </c:ext>
          </c:extLst>
        </c:ser>
        <c:ser>
          <c:idx val="2"/>
          <c:order val="2"/>
          <c:tx>
            <c:strRef>
              <c:f>'Table 12.11'!$S$11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12.11'!$T$11:$Z$11</c:f>
              <c:numCache>
                <c:formatCode>#,##0</c:formatCode>
                <c:ptCount val="7"/>
                <c:pt idx="0">
                  <c:v>500</c:v>
                </c:pt>
                <c:pt idx="1">
                  <c:v>559</c:v>
                </c:pt>
                <c:pt idx="2">
                  <c:v>557</c:v>
                </c:pt>
                <c:pt idx="3">
                  <c:v>511</c:v>
                </c:pt>
                <c:pt idx="4">
                  <c:v>509</c:v>
                </c:pt>
                <c:pt idx="5">
                  <c:v>578</c:v>
                </c:pt>
                <c:pt idx="6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99-4FEA-B21D-9A4083298D46}"/>
            </c:ext>
          </c:extLst>
        </c:ser>
        <c:ser>
          <c:idx val="3"/>
          <c:order val="3"/>
          <c:tx>
            <c:strRef>
              <c:f>'Table 12.11'!$S$12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12.11'!$T$12:$Z$12</c:f>
              <c:numCache>
                <c:formatCode>#,##0</c:formatCode>
                <c:ptCount val="7"/>
                <c:pt idx="0">
                  <c:v>157</c:v>
                </c:pt>
                <c:pt idx="1">
                  <c:v>174</c:v>
                </c:pt>
                <c:pt idx="2">
                  <c:v>173</c:v>
                </c:pt>
                <c:pt idx="3">
                  <c:v>184</c:v>
                </c:pt>
                <c:pt idx="4">
                  <c:v>179</c:v>
                </c:pt>
                <c:pt idx="5">
                  <c:v>177</c:v>
                </c:pt>
                <c:pt idx="6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99-4FEA-B21D-9A4083298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12.11'!$AB$15:$AB$33</c:f>
              <c:numCache>
                <c:formatCode>0.0%</c:formatCode>
                <c:ptCount val="19"/>
                <c:pt idx="0">
                  <c:v>0.12845138055222088</c:v>
                </c:pt>
                <c:pt idx="1">
                  <c:v>4.8019207683073226E-3</c:v>
                </c:pt>
                <c:pt idx="2">
                  <c:v>7.0828331332533009E-2</c:v>
                </c:pt>
                <c:pt idx="3">
                  <c:v>1.4405762304921969E-2</c:v>
                </c:pt>
                <c:pt idx="4">
                  <c:v>4.0816326530612242E-2</c:v>
                </c:pt>
                <c:pt idx="5">
                  <c:v>2.1608643457382955E-2</c:v>
                </c:pt>
                <c:pt idx="6">
                  <c:v>6.9627851140456179E-2</c:v>
                </c:pt>
                <c:pt idx="7">
                  <c:v>5.2821128451380553E-2</c:v>
                </c:pt>
                <c:pt idx="8">
                  <c:v>3.4813925570228089E-2</c:v>
                </c:pt>
                <c:pt idx="9">
                  <c:v>0</c:v>
                </c:pt>
                <c:pt idx="10">
                  <c:v>1.800720288115246E-2</c:v>
                </c:pt>
                <c:pt idx="11">
                  <c:v>1.800720288115246E-2</c:v>
                </c:pt>
                <c:pt idx="12">
                  <c:v>2.7611044417767107E-2</c:v>
                </c:pt>
                <c:pt idx="13">
                  <c:v>1.0804321728691477E-2</c:v>
                </c:pt>
                <c:pt idx="14">
                  <c:v>8.5234093637454988E-2</c:v>
                </c:pt>
                <c:pt idx="15">
                  <c:v>7.6830732292917162E-2</c:v>
                </c:pt>
                <c:pt idx="16">
                  <c:v>0.13325330132052821</c:v>
                </c:pt>
                <c:pt idx="17">
                  <c:v>9.6038415366146452E-3</c:v>
                </c:pt>
                <c:pt idx="18">
                  <c:v>4.8019207683073231E-2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A-46E9-9633-43D3E1BBFBA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A-46E9-9633-43D3E1BBF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12.11'!$Z$44:$Z$60</c:f>
              <c:numCache>
                <c:formatCode>#,##0</c:formatCode>
                <c:ptCount val="17"/>
                <c:pt idx="0">
                  <c:v>0</c:v>
                </c:pt>
                <c:pt idx="1">
                  <c:v>14</c:v>
                </c:pt>
                <c:pt idx="2">
                  <c:v>18</c:v>
                </c:pt>
                <c:pt idx="3">
                  <c:v>27</c:v>
                </c:pt>
                <c:pt idx="4">
                  <c:v>23</c:v>
                </c:pt>
                <c:pt idx="5">
                  <c:v>33</c:v>
                </c:pt>
                <c:pt idx="6">
                  <c:v>33</c:v>
                </c:pt>
                <c:pt idx="7">
                  <c:v>24</c:v>
                </c:pt>
                <c:pt idx="8">
                  <c:v>23</c:v>
                </c:pt>
                <c:pt idx="9">
                  <c:v>41</c:v>
                </c:pt>
                <c:pt idx="10">
                  <c:v>42</c:v>
                </c:pt>
                <c:pt idx="11">
                  <c:v>52</c:v>
                </c:pt>
                <c:pt idx="12">
                  <c:v>40</c:v>
                </c:pt>
                <c:pt idx="13">
                  <c:v>18</c:v>
                </c:pt>
                <c:pt idx="14">
                  <c:v>8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0-4E63-A89A-E605FFE467E1}"/>
            </c:ext>
          </c:extLst>
        </c:ser>
        <c:ser>
          <c:idx val="1"/>
          <c:order val="1"/>
          <c:tx>
            <c:strRef>
              <c:f>'Table 12.11'!$S$62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12.11'!$Z$63:$Z$79</c:f>
              <c:numCache>
                <c:formatCode>#,##0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35</c:v>
                </c:pt>
                <c:pt idx="4">
                  <c:v>21</c:v>
                </c:pt>
                <c:pt idx="5">
                  <c:v>51</c:v>
                </c:pt>
                <c:pt idx="6">
                  <c:v>26</c:v>
                </c:pt>
                <c:pt idx="7">
                  <c:v>54</c:v>
                </c:pt>
                <c:pt idx="8">
                  <c:v>35</c:v>
                </c:pt>
                <c:pt idx="9">
                  <c:v>58</c:v>
                </c:pt>
                <c:pt idx="10">
                  <c:v>53</c:v>
                </c:pt>
                <c:pt idx="11">
                  <c:v>45</c:v>
                </c:pt>
                <c:pt idx="12">
                  <c:v>25</c:v>
                </c:pt>
                <c:pt idx="13">
                  <c:v>13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70-4E63-A89A-E605FFE46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12.11'!$Z$83:$Z$90</c:f>
              <c:numCache>
                <c:formatCode>#,##0</c:formatCode>
                <c:ptCount val="8"/>
                <c:pt idx="0">
                  <c:v>23</c:v>
                </c:pt>
                <c:pt idx="1">
                  <c:v>17</c:v>
                </c:pt>
                <c:pt idx="2">
                  <c:v>36</c:v>
                </c:pt>
                <c:pt idx="3">
                  <c:v>17</c:v>
                </c:pt>
                <c:pt idx="4">
                  <c:v>6</c:v>
                </c:pt>
                <c:pt idx="5">
                  <c:v>10</c:v>
                </c:pt>
                <c:pt idx="6">
                  <c:v>15</c:v>
                </c:pt>
                <c:pt idx="7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5-44AA-B29A-82A3E383646F}"/>
            </c:ext>
          </c:extLst>
        </c:ser>
        <c:ser>
          <c:idx val="1"/>
          <c:order val="1"/>
          <c:tx>
            <c:strRef>
              <c:f>'Table 12.11'!$S$92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12.11'!$Z$93:$Z$100</c:f>
              <c:numCache>
                <c:formatCode>#,##0</c:formatCode>
                <c:ptCount val="8"/>
                <c:pt idx="0">
                  <c:v>22</c:v>
                </c:pt>
                <c:pt idx="1">
                  <c:v>41</c:v>
                </c:pt>
                <c:pt idx="2">
                  <c:v>9</c:v>
                </c:pt>
                <c:pt idx="3">
                  <c:v>48</c:v>
                </c:pt>
                <c:pt idx="4">
                  <c:v>28</c:v>
                </c:pt>
                <c:pt idx="5">
                  <c:v>15</c:v>
                </c:pt>
                <c:pt idx="6">
                  <c:v>0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85-44AA-B29A-82A3E383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12.2'!$U$4:$Y$4</c:f>
              <c:numCache>
                <c:formatCode>#,##0</c:formatCode>
                <c:ptCount val="5"/>
                <c:pt idx="0">
                  <c:v>9727</c:v>
                </c:pt>
                <c:pt idx="1">
                  <c:v>9991</c:v>
                </c:pt>
                <c:pt idx="2">
                  <c:v>10251</c:v>
                </c:pt>
                <c:pt idx="3">
                  <c:v>10467</c:v>
                </c:pt>
                <c:pt idx="4">
                  <c:v>10960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2-441F-8610-85B0BA73556F}"/>
            </c:ext>
          </c:extLst>
        </c:ser>
        <c:ser>
          <c:idx val="1"/>
          <c:order val="1"/>
          <c:tx>
            <c:strRef>
              <c:f>'Table 12.2'!$S$7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12.2'!$U$7:$Y$7</c:f>
              <c:numCache>
                <c:formatCode>#,##0</c:formatCode>
                <c:ptCount val="5"/>
                <c:pt idx="0">
                  <c:v>7325</c:v>
                </c:pt>
                <c:pt idx="1">
                  <c:v>7520</c:v>
                </c:pt>
                <c:pt idx="2">
                  <c:v>7619</c:v>
                </c:pt>
                <c:pt idx="3">
                  <c:v>7884</c:v>
                </c:pt>
                <c:pt idx="4">
                  <c:v>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2-441F-8610-85B0BA73556F}"/>
            </c:ext>
          </c:extLst>
        </c:ser>
        <c:ser>
          <c:idx val="2"/>
          <c:order val="2"/>
          <c:tx>
            <c:strRef>
              <c:f>'Table 12.2'!$S$11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12.2'!$U$11:$Y$11</c:f>
              <c:numCache>
                <c:formatCode>#,##0</c:formatCode>
                <c:ptCount val="5"/>
                <c:pt idx="0">
                  <c:v>8889</c:v>
                </c:pt>
                <c:pt idx="1">
                  <c:v>9159</c:v>
                </c:pt>
                <c:pt idx="2">
                  <c:v>9412</c:v>
                </c:pt>
                <c:pt idx="3">
                  <c:v>9619</c:v>
                </c:pt>
                <c:pt idx="4">
                  <c:v>10104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22-441F-8610-85B0BA73556F}"/>
            </c:ext>
          </c:extLst>
        </c:ser>
        <c:ser>
          <c:idx val="3"/>
          <c:order val="3"/>
          <c:tx>
            <c:strRef>
              <c:f>'Table 12.2'!$S$12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12.2'!$U$12:$Y$12</c:f>
              <c:numCache>
                <c:formatCode>#,##0</c:formatCode>
                <c:ptCount val="5"/>
                <c:pt idx="0">
                  <c:v>835</c:v>
                </c:pt>
                <c:pt idx="1">
                  <c:v>828</c:v>
                </c:pt>
                <c:pt idx="2">
                  <c:v>834</c:v>
                </c:pt>
                <c:pt idx="3">
                  <c:v>854</c:v>
                </c:pt>
                <c:pt idx="4">
                  <c:v>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22-441F-8610-85B0BA735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12.11'!$S$1</c:f>
              <c:strCache>
                <c:ptCount val="1"/>
                <c:pt idx="0">
                  <c:v>Flinders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12.11'!$T$8:$Z$8</c:f>
              <c:numCache>
                <c:formatCode>#,##0</c:formatCode>
                <c:ptCount val="7"/>
                <c:pt idx="0">
                  <c:v>19999</c:v>
                </c:pt>
                <c:pt idx="1">
                  <c:v>16049</c:v>
                </c:pt>
                <c:pt idx="2">
                  <c:v>18193.54</c:v>
                </c:pt>
                <c:pt idx="3">
                  <c:v>24309</c:v>
                </c:pt>
                <c:pt idx="4">
                  <c:v>24758.54</c:v>
                </c:pt>
                <c:pt idx="5">
                  <c:v>25000</c:v>
                </c:pt>
                <c:pt idx="6">
                  <c:v>24324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2-4E31-B107-0AA8D3D6ED5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2-4E31-B107-0AA8D3D6E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12.12'!$U$4:$Y$4</c:f>
              <c:numCache>
                <c:formatCode>#,##0</c:formatCode>
                <c:ptCount val="5"/>
                <c:pt idx="0">
                  <c:v>3833</c:v>
                </c:pt>
                <c:pt idx="1">
                  <c:v>3751</c:v>
                </c:pt>
                <c:pt idx="2">
                  <c:v>3907</c:v>
                </c:pt>
                <c:pt idx="3">
                  <c:v>3811</c:v>
                </c:pt>
                <c:pt idx="4">
                  <c:v>3977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4-4A14-BD34-C059BDBF69B9}"/>
            </c:ext>
          </c:extLst>
        </c:ser>
        <c:ser>
          <c:idx val="1"/>
          <c:order val="1"/>
          <c:tx>
            <c:strRef>
              <c:f>'Table 12.12'!$S$7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12.12'!$U$7:$Y$7</c:f>
              <c:numCache>
                <c:formatCode>#,##0</c:formatCode>
                <c:ptCount val="5"/>
                <c:pt idx="0">
                  <c:v>2820</c:v>
                </c:pt>
                <c:pt idx="1">
                  <c:v>2749</c:v>
                </c:pt>
                <c:pt idx="2">
                  <c:v>2796</c:v>
                </c:pt>
                <c:pt idx="3">
                  <c:v>2797</c:v>
                </c:pt>
                <c:pt idx="4">
                  <c:v>2889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4-4A14-BD34-C059BDBF69B9}"/>
            </c:ext>
          </c:extLst>
        </c:ser>
        <c:ser>
          <c:idx val="2"/>
          <c:order val="2"/>
          <c:tx>
            <c:strRef>
              <c:f>'Table 12.12'!$S$11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12.12'!$U$11:$Y$11</c:f>
              <c:numCache>
                <c:formatCode>#,##0</c:formatCode>
                <c:ptCount val="5"/>
                <c:pt idx="0">
                  <c:v>3444</c:v>
                </c:pt>
                <c:pt idx="1">
                  <c:v>3371</c:v>
                </c:pt>
                <c:pt idx="2">
                  <c:v>3532</c:v>
                </c:pt>
                <c:pt idx="3">
                  <c:v>3472</c:v>
                </c:pt>
                <c:pt idx="4">
                  <c:v>3605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44-4A14-BD34-C059BDBF69B9}"/>
            </c:ext>
          </c:extLst>
        </c:ser>
        <c:ser>
          <c:idx val="3"/>
          <c:order val="3"/>
          <c:tx>
            <c:strRef>
              <c:f>'Table 12.12'!$S$12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12.12'!$U$12:$Y$12</c:f>
              <c:numCache>
                <c:formatCode>#,##0</c:formatCode>
                <c:ptCount val="5"/>
                <c:pt idx="0">
                  <c:v>390</c:v>
                </c:pt>
                <c:pt idx="1">
                  <c:v>383</c:v>
                </c:pt>
                <c:pt idx="2">
                  <c:v>375</c:v>
                </c:pt>
                <c:pt idx="3">
                  <c:v>340</c:v>
                </c:pt>
                <c:pt idx="4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44-4A14-BD34-C059BDBF6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12.12'!$AB$15:$AB$33</c:f>
              <c:numCache>
                <c:formatCode>0.0%</c:formatCode>
                <c:ptCount val="19"/>
                <c:pt idx="0">
                  <c:v>0.10995850622406639</c:v>
                </c:pt>
                <c:pt idx="1">
                  <c:v>3.1581373905025356E-2</c:v>
                </c:pt>
                <c:pt idx="2">
                  <c:v>0.13439372982941447</c:v>
                </c:pt>
                <c:pt idx="3">
                  <c:v>1.0834485938220378E-2</c:v>
                </c:pt>
                <c:pt idx="4">
                  <c:v>5.7860765329645E-2</c:v>
                </c:pt>
                <c:pt idx="5">
                  <c:v>2.1438450899031812E-2</c:v>
                </c:pt>
                <c:pt idx="6">
                  <c:v>7.4688796680497924E-2</c:v>
                </c:pt>
                <c:pt idx="7">
                  <c:v>6.0857538035961271E-2</c:v>
                </c:pt>
                <c:pt idx="8">
                  <c:v>5.6477639465191333E-2</c:v>
                </c:pt>
                <c:pt idx="9">
                  <c:v>2.0746887966804979E-3</c:v>
                </c:pt>
                <c:pt idx="10">
                  <c:v>2.1899492853849699E-2</c:v>
                </c:pt>
                <c:pt idx="11">
                  <c:v>1.1295527893038266E-2</c:v>
                </c:pt>
                <c:pt idx="12">
                  <c:v>4.3107422775472568E-2</c:v>
                </c:pt>
                <c:pt idx="13">
                  <c:v>6.9847856154910098E-2</c:v>
                </c:pt>
                <c:pt idx="14">
                  <c:v>4.2646380820654681E-2</c:v>
                </c:pt>
                <c:pt idx="15">
                  <c:v>6.3393268787459656E-2</c:v>
                </c:pt>
                <c:pt idx="16">
                  <c:v>9.8893499308437063E-2</c:v>
                </c:pt>
                <c:pt idx="17">
                  <c:v>1.8902720147533424E-2</c:v>
                </c:pt>
                <c:pt idx="18">
                  <c:v>2.3052097740894423E-2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5-402E-852D-D27A3B52792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15-402E-852D-D27A3B527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12.12'!$Y$44:$Y$60</c:f>
              <c:numCache>
                <c:formatCode>#,##0</c:formatCode>
                <c:ptCount val="17"/>
                <c:pt idx="0">
                  <c:v>0</c:v>
                </c:pt>
                <c:pt idx="1">
                  <c:v>27</c:v>
                </c:pt>
                <c:pt idx="2">
                  <c:v>113</c:v>
                </c:pt>
                <c:pt idx="3">
                  <c:v>177</c:v>
                </c:pt>
                <c:pt idx="4">
                  <c:v>237</c:v>
                </c:pt>
                <c:pt idx="5">
                  <c:v>179</c:v>
                </c:pt>
                <c:pt idx="6">
                  <c:v>189</c:v>
                </c:pt>
                <c:pt idx="7">
                  <c:v>169</c:v>
                </c:pt>
                <c:pt idx="8">
                  <c:v>210</c:v>
                </c:pt>
                <c:pt idx="9">
                  <c:v>244</c:v>
                </c:pt>
                <c:pt idx="10">
                  <c:v>259</c:v>
                </c:pt>
                <c:pt idx="11">
                  <c:v>215</c:v>
                </c:pt>
                <c:pt idx="12">
                  <c:v>92</c:v>
                </c:pt>
                <c:pt idx="13">
                  <c:v>29</c:v>
                </c:pt>
                <c:pt idx="14">
                  <c:v>13</c:v>
                </c:pt>
                <c:pt idx="15">
                  <c:v>10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AB-40CD-9583-BDE36095359C}"/>
            </c:ext>
          </c:extLst>
        </c:ser>
        <c:ser>
          <c:idx val="1"/>
          <c:order val="1"/>
          <c:tx>
            <c:strRef>
              <c:f>'Table 12.12'!$S$62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12.12'!$Y$63:$Y$79</c:f>
              <c:numCache>
                <c:formatCode>#,##0</c:formatCode>
                <c:ptCount val="17"/>
                <c:pt idx="0">
                  <c:v>0</c:v>
                </c:pt>
                <c:pt idx="1">
                  <c:v>42</c:v>
                </c:pt>
                <c:pt idx="2">
                  <c:v>100</c:v>
                </c:pt>
                <c:pt idx="3">
                  <c:v>144</c:v>
                </c:pt>
                <c:pt idx="4">
                  <c:v>195</c:v>
                </c:pt>
                <c:pt idx="5">
                  <c:v>140</c:v>
                </c:pt>
                <c:pt idx="6">
                  <c:v>156</c:v>
                </c:pt>
                <c:pt idx="7">
                  <c:v>170</c:v>
                </c:pt>
                <c:pt idx="8">
                  <c:v>202</c:v>
                </c:pt>
                <c:pt idx="9">
                  <c:v>229</c:v>
                </c:pt>
                <c:pt idx="10">
                  <c:v>192</c:v>
                </c:pt>
                <c:pt idx="11">
                  <c:v>123</c:v>
                </c:pt>
                <c:pt idx="12">
                  <c:v>67</c:v>
                </c:pt>
                <c:pt idx="13">
                  <c:v>28</c:v>
                </c:pt>
                <c:pt idx="14">
                  <c:v>8</c:v>
                </c:pt>
                <c:pt idx="15">
                  <c:v>6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AB-40CD-9583-BDE360953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12.12'!$Y$83:$Y$90</c:f>
              <c:numCache>
                <c:formatCode>#,##0</c:formatCode>
                <c:ptCount val="8"/>
                <c:pt idx="0">
                  <c:v>122</c:v>
                </c:pt>
                <c:pt idx="1">
                  <c:v>102</c:v>
                </c:pt>
                <c:pt idx="2">
                  <c:v>336</c:v>
                </c:pt>
                <c:pt idx="3">
                  <c:v>65</c:v>
                </c:pt>
                <c:pt idx="4">
                  <c:v>32</c:v>
                </c:pt>
                <c:pt idx="5">
                  <c:v>63</c:v>
                </c:pt>
                <c:pt idx="6">
                  <c:v>198</c:v>
                </c:pt>
                <c:pt idx="7">
                  <c:v>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2-45AE-81A5-AE00400EBF82}"/>
            </c:ext>
          </c:extLst>
        </c:ser>
        <c:ser>
          <c:idx val="1"/>
          <c:order val="1"/>
          <c:tx>
            <c:strRef>
              <c:f>'Table 12.12'!$S$92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12.12'!$Y$93:$Y$100</c:f>
              <c:numCache>
                <c:formatCode>#,##0</c:formatCode>
                <c:ptCount val="8"/>
                <c:pt idx="0">
                  <c:v>50</c:v>
                </c:pt>
                <c:pt idx="1">
                  <c:v>176</c:v>
                </c:pt>
                <c:pt idx="2">
                  <c:v>45</c:v>
                </c:pt>
                <c:pt idx="3">
                  <c:v>231</c:v>
                </c:pt>
                <c:pt idx="4">
                  <c:v>180</c:v>
                </c:pt>
                <c:pt idx="5">
                  <c:v>163</c:v>
                </c:pt>
                <c:pt idx="6">
                  <c:v>21</c:v>
                </c:pt>
                <c:pt idx="7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02-45AE-81A5-AE00400EB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12.12'!$U$8:$Y$8</c:f>
              <c:numCache>
                <c:formatCode>#,##0</c:formatCode>
                <c:ptCount val="5"/>
                <c:pt idx="0">
                  <c:v>33889.089999999997</c:v>
                </c:pt>
                <c:pt idx="1">
                  <c:v>33872</c:v>
                </c:pt>
                <c:pt idx="2">
                  <c:v>34593</c:v>
                </c:pt>
                <c:pt idx="3">
                  <c:v>37286</c:v>
                </c:pt>
                <c:pt idx="4">
                  <c:v>36573.5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5-47DC-A416-3FB28680874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5-47DC-A416-3FB286808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12.12'!$T$4:$Z$4</c:f>
              <c:numCache>
                <c:formatCode>#,##0</c:formatCode>
                <c:ptCount val="7"/>
                <c:pt idx="0">
                  <c:v>4076</c:v>
                </c:pt>
                <c:pt idx="1">
                  <c:v>3833</c:v>
                </c:pt>
                <c:pt idx="2">
                  <c:v>3751</c:v>
                </c:pt>
                <c:pt idx="3">
                  <c:v>3907</c:v>
                </c:pt>
                <c:pt idx="4">
                  <c:v>3811</c:v>
                </c:pt>
                <c:pt idx="5">
                  <c:v>3977</c:v>
                </c:pt>
                <c:pt idx="6">
                  <c:v>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1-4FA8-A702-67CDC79F5E44}"/>
            </c:ext>
          </c:extLst>
        </c:ser>
        <c:ser>
          <c:idx val="1"/>
          <c:order val="1"/>
          <c:tx>
            <c:strRef>
              <c:f>'Table 12.12'!$S$7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12.12'!$T$7:$Z$7</c:f>
              <c:numCache>
                <c:formatCode>#,##0</c:formatCode>
                <c:ptCount val="7"/>
                <c:pt idx="0">
                  <c:v>2924</c:v>
                </c:pt>
                <c:pt idx="1">
                  <c:v>2820</c:v>
                </c:pt>
                <c:pt idx="2">
                  <c:v>2749</c:v>
                </c:pt>
                <c:pt idx="3">
                  <c:v>2796</c:v>
                </c:pt>
                <c:pt idx="4">
                  <c:v>2797</c:v>
                </c:pt>
                <c:pt idx="5">
                  <c:v>2889</c:v>
                </c:pt>
                <c:pt idx="6">
                  <c:v>3184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1-4FA8-A702-67CDC79F5E44}"/>
            </c:ext>
          </c:extLst>
        </c:ser>
        <c:ser>
          <c:idx val="2"/>
          <c:order val="2"/>
          <c:tx>
            <c:strRef>
              <c:f>'Table 12.12'!$S$11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12.12'!$T$11:$Z$11</c:f>
              <c:numCache>
                <c:formatCode>#,##0</c:formatCode>
                <c:ptCount val="7"/>
                <c:pt idx="0">
                  <c:v>3662</c:v>
                </c:pt>
                <c:pt idx="1">
                  <c:v>3444</c:v>
                </c:pt>
                <c:pt idx="2">
                  <c:v>3371</c:v>
                </c:pt>
                <c:pt idx="3">
                  <c:v>3532</c:v>
                </c:pt>
                <c:pt idx="4">
                  <c:v>3472</c:v>
                </c:pt>
                <c:pt idx="5">
                  <c:v>3605</c:v>
                </c:pt>
                <c:pt idx="6">
                  <c:v>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91-4FA8-A702-67CDC79F5E44}"/>
            </c:ext>
          </c:extLst>
        </c:ser>
        <c:ser>
          <c:idx val="3"/>
          <c:order val="3"/>
          <c:tx>
            <c:strRef>
              <c:f>'Table 12.12'!$S$12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12.12'!$T$12:$Z$12</c:f>
              <c:numCache>
                <c:formatCode>#,##0</c:formatCode>
                <c:ptCount val="7"/>
                <c:pt idx="0">
                  <c:v>411</c:v>
                </c:pt>
                <c:pt idx="1">
                  <c:v>390</c:v>
                </c:pt>
                <c:pt idx="2">
                  <c:v>383</c:v>
                </c:pt>
                <c:pt idx="3">
                  <c:v>375</c:v>
                </c:pt>
                <c:pt idx="4">
                  <c:v>340</c:v>
                </c:pt>
                <c:pt idx="5">
                  <c:v>372</c:v>
                </c:pt>
                <c:pt idx="6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91-4FA8-A702-67CDC79F5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12.12'!$AB$15:$AB$33</c:f>
              <c:numCache>
                <c:formatCode>0.0%</c:formatCode>
                <c:ptCount val="19"/>
                <c:pt idx="0">
                  <c:v>0.10995850622406639</c:v>
                </c:pt>
                <c:pt idx="1">
                  <c:v>3.1581373905025356E-2</c:v>
                </c:pt>
                <c:pt idx="2">
                  <c:v>0.13439372982941447</c:v>
                </c:pt>
                <c:pt idx="3">
                  <c:v>1.0834485938220378E-2</c:v>
                </c:pt>
                <c:pt idx="4">
                  <c:v>5.7860765329645E-2</c:v>
                </c:pt>
                <c:pt idx="5">
                  <c:v>2.1438450899031812E-2</c:v>
                </c:pt>
                <c:pt idx="6">
                  <c:v>7.4688796680497924E-2</c:v>
                </c:pt>
                <c:pt idx="7">
                  <c:v>6.0857538035961271E-2</c:v>
                </c:pt>
                <c:pt idx="8">
                  <c:v>5.6477639465191333E-2</c:v>
                </c:pt>
                <c:pt idx="9">
                  <c:v>2.0746887966804979E-3</c:v>
                </c:pt>
                <c:pt idx="10">
                  <c:v>2.1899492853849699E-2</c:v>
                </c:pt>
                <c:pt idx="11">
                  <c:v>1.1295527893038266E-2</c:v>
                </c:pt>
                <c:pt idx="12">
                  <c:v>4.3107422775472568E-2</c:v>
                </c:pt>
                <c:pt idx="13">
                  <c:v>6.9847856154910098E-2</c:v>
                </c:pt>
                <c:pt idx="14">
                  <c:v>4.2646380820654681E-2</c:v>
                </c:pt>
                <c:pt idx="15">
                  <c:v>6.3393268787459656E-2</c:v>
                </c:pt>
                <c:pt idx="16">
                  <c:v>9.8893499308437063E-2</c:v>
                </c:pt>
                <c:pt idx="17">
                  <c:v>1.8902720147533424E-2</c:v>
                </c:pt>
                <c:pt idx="18">
                  <c:v>2.3052097740894423E-2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A-4CD3-9095-2B1EFD35729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9A-4CD3-9095-2B1EFD357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12.12'!$Z$44:$Z$60</c:f>
              <c:numCache>
                <c:formatCode>#,##0</c:formatCode>
                <c:ptCount val="17"/>
                <c:pt idx="0">
                  <c:v>0</c:v>
                </c:pt>
                <c:pt idx="1">
                  <c:v>22</c:v>
                </c:pt>
                <c:pt idx="2">
                  <c:v>102</c:v>
                </c:pt>
                <c:pt idx="3">
                  <c:v>238</c:v>
                </c:pt>
                <c:pt idx="4">
                  <c:v>266</c:v>
                </c:pt>
                <c:pt idx="5">
                  <c:v>232</c:v>
                </c:pt>
                <c:pt idx="6">
                  <c:v>192</c:v>
                </c:pt>
                <c:pt idx="7">
                  <c:v>195</c:v>
                </c:pt>
                <c:pt idx="8">
                  <c:v>206</c:v>
                </c:pt>
                <c:pt idx="9">
                  <c:v>264</c:v>
                </c:pt>
                <c:pt idx="10">
                  <c:v>250</c:v>
                </c:pt>
                <c:pt idx="11">
                  <c:v>255</c:v>
                </c:pt>
                <c:pt idx="12">
                  <c:v>116</c:v>
                </c:pt>
                <c:pt idx="13">
                  <c:v>35</c:v>
                </c:pt>
                <c:pt idx="14">
                  <c:v>9</c:v>
                </c:pt>
                <c:pt idx="15">
                  <c:v>15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F-49E3-BA90-7EB81DFAD847}"/>
            </c:ext>
          </c:extLst>
        </c:ser>
        <c:ser>
          <c:idx val="1"/>
          <c:order val="1"/>
          <c:tx>
            <c:strRef>
              <c:f>'Table 12.12'!$S$62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12.12'!$Z$63:$Z$79</c:f>
              <c:numCache>
                <c:formatCode>#,##0</c:formatCode>
                <c:ptCount val="17"/>
                <c:pt idx="0">
                  <c:v>0</c:v>
                </c:pt>
                <c:pt idx="1">
                  <c:v>56</c:v>
                </c:pt>
                <c:pt idx="2">
                  <c:v>144</c:v>
                </c:pt>
                <c:pt idx="3">
                  <c:v>172</c:v>
                </c:pt>
                <c:pt idx="4">
                  <c:v>174</c:v>
                </c:pt>
                <c:pt idx="5">
                  <c:v>175</c:v>
                </c:pt>
                <c:pt idx="6">
                  <c:v>163</c:v>
                </c:pt>
                <c:pt idx="7">
                  <c:v>185</c:v>
                </c:pt>
                <c:pt idx="8">
                  <c:v>219</c:v>
                </c:pt>
                <c:pt idx="9">
                  <c:v>207</c:v>
                </c:pt>
                <c:pt idx="10">
                  <c:v>199</c:v>
                </c:pt>
                <c:pt idx="11">
                  <c:v>118</c:v>
                </c:pt>
                <c:pt idx="12">
                  <c:v>73</c:v>
                </c:pt>
                <c:pt idx="13">
                  <c:v>21</c:v>
                </c:pt>
                <c:pt idx="14">
                  <c:v>12</c:v>
                </c:pt>
                <c:pt idx="15">
                  <c:v>5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5F-49E3-BA90-7EB81DFAD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12.12'!$Z$83:$Z$90</c:f>
              <c:numCache>
                <c:formatCode>#,##0</c:formatCode>
                <c:ptCount val="8"/>
                <c:pt idx="0">
                  <c:v>140</c:v>
                </c:pt>
                <c:pt idx="1">
                  <c:v>108</c:v>
                </c:pt>
                <c:pt idx="2">
                  <c:v>350</c:v>
                </c:pt>
                <c:pt idx="3">
                  <c:v>77</c:v>
                </c:pt>
                <c:pt idx="4">
                  <c:v>29</c:v>
                </c:pt>
                <c:pt idx="5">
                  <c:v>51</c:v>
                </c:pt>
                <c:pt idx="6">
                  <c:v>225</c:v>
                </c:pt>
                <c:pt idx="7">
                  <c:v>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2-45D6-9C2D-82C9C64BBC0F}"/>
            </c:ext>
          </c:extLst>
        </c:ser>
        <c:ser>
          <c:idx val="1"/>
          <c:order val="1"/>
          <c:tx>
            <c:strRef>
              <c:f>'Table 12.12'!$S$92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12.12'!$Z$93:$Z$100</c:f>
              <c:numCache>
                <c:formatCode>#,##0</c:formatCode>
                <c:ptCount val="8"/>
                <c:pt idx="0">
                  <c:v>64</c:v>
                </c:pt>
                <c:pt idx="1">
                  <c:v>181</c:v>
                </c:pt>
                <c:pt idx="2">
                  <c:v>50</c:v>
                </c:pt>
                <c:pt idx="3">
                  <c:v>252</c:v>
                </c:pt>
                <c:pt idx="4">
                  <c:v>185</c:v>
                </c:pt>
                <c:pt idx="5">
                  <c:v>177</c:v>
                </c:pt>
                <c:pt idx="6">
                  <c:v>23</c:v>
                </c:pt>
                <c:pt idx="7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2-45D6-9C2D-82C9C64BB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12.2'!$AB$15:$AB$33</c:f>
              <c:numCache>
                <c:formatCode>0.0%</c:formatCode>
                <c:ptCount val="19"/>
                <c:pt idx="0">
                  <c:v>3.0496209510682288E-2</c:v>
                </c:pt>
                <c:pt idx="1">
                  <c:v>1.5506547208821502E-3</c:v>
                </c:pt>
                <c:pt idx="2">
                  <c:v>7.3483804272915232E-2</c:v>
                </c:pt>
                <c:pt idx="3">
                  <c:v>1.5506547208821502E-2</c:v>
                </c:pt>
                <c:pt idx="4">
                  <c:v>7.7618883528600968E-2</c:v>
                </c:pt>
                <c:pt idx="5">
                  <c:v>3.4803583735354929E-2</c:v>
                </c:pt>
                <c:pt idx="6">
                  <c:v>0.11457615437629222</c:v>
                </c:pt>
                <c:pt idx="7">
                  <c:v>8.2787732598208139E-2</c:v>
                </c:pt>
                <c:pt idx="8">
                  <c:v>5.2377670572019294E-2</c:v>
                </c:pt>
                <c:pt idx="9">
                  <c:v>9.9931082012405231E-3</c:v>
                </c:pt>
                <c:pt idx="10">
                  <c:v>2.4982770503101309E-2</c:v>
                </c:pt>
                <c:pt idx="11">
                  <c:v>1.4989662301860785E-2</c:v>
                </c:pt>
                <c:pt idx="12">
                  <c:v>3.5148173673328738E-2</c:v>
                </c:pt>
                <c:pt idx="13">
                  <c:v>8.5630599586492079E-2</c:v>
                </c:pt>
                <c:pt idx="14">
                  <c:v>6.0044796691936596E-2</c:v>
                </c:pt>
                <c:pt idx="15">
                  <c:v>5.0999310820124051E-2</c:v>
                </c:pt>
                <c:pt idx="16">
                  <c:v>0.12810130944176429</c:v>
                </c:pt>
                <c:pt idx="17">
                  <c:v>1.722949689869056E-2</c:v>
                </c:pt>
                <c:pt idx="18">
                  <c:v>4.1695382494831151E-2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9-499C-97EB-78E09E8AEBE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9-499C-97EB-78E09E8AE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12.12'!$S$1</c:f>
              <c:strCache>
                <c:ptCount val="1"/>
                <c:pt idx="0">
                  <c:v>George Town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12.12'!$T$8:$Z$8</c:f>
              <c:numCache>
                <c:formatCode>#,##0</c:formatCode>
                <c:ptCount val="7"/>
                <c:pt idx="0">
                  <c:v>33077.25</c:v>
                </c:pt>
                <c:pt idx="1">
                  <c:v>33889.089999999997</c:v>
                </c:pt>
                <c:pt idx="2">
                  <c:v>33872</c:v>
                </c:pt>
                <c:pt idx="3">
                  <c:v>34593</c:v>
                </c:pt>
                <c:pt idx="4">
                  <c:v>37286</c:v>
                </c:pt>
                <c:pt idx="5">
                  <c:v>36573.5</c:v>
                </c:pt>
                <c:pt idx="6">
                  <c:v>35382.19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4-4332-A857-8CF567D73AF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4-4332-A857-8CF567D73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12.13'!$U$4:$Y$4</c:f>
              <c:numCache>
                <c:formatCode>#,##0</c:formatCode>
                <c:ptCount val="5"/>
                <c:pt idx="0">
                  <c:v>2969</c:v>
                </c:pt>
                <c:pt idx="1">
                  <c:v>2955</c:v>
                </c:pt>
                <c:pt idx="2">
                  <c:v>2898</c:v>
                </c:pt>
                <c:pt idx="3">
                  <c:v>3027</c:v>
                </c:pt>
                <c:pt idx="4">
                  <c:v>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31-46A5-BE58-126305BC756D}"/>
            </c:ext>
          </c:extLst>
        </c:ser>
        <c:ser>
          <c:idx val="1"/>
          <c:order val="1"/>
          <c:tx>
            <c:strRef>
              <c:f>'Table 12.13'!$S$7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12.13'!$U$7:$Y$7</c:f>
              <c:numCache>
                <c:formatCode>#,##0</c:formatCode>
                <c:ptCount val="5"/>
                <c:pt idx="0">
                  <c:v>2039</c:v>
                </c:pt>
                <c:pt idx="1">
                  <c:v>2037</c:v>
                </c:pt>
                <c:pt idx="2">
                  <c:v>2050</c:v>
                </c:pt>
                <c:pt idx="3">
                  <c:v>2101</c:v>
                </c:pt>
                <c:pt idx="4">
                  <c:v>2239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31-46A5-BE58-126305BC756D}"/>
            </c:ext>
          </c:extLst>
        </c:ser>
        <c:ser>
          <c:idx val="2"/>
          <c:order val="2"/>
          <c:tx>
            <c:strRef>
              <c:f>'Table 12.13'!$S$11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12.13'!$U$11:$Y$11</c:f>
              <c:numCache>
                <c:formatCode>#,##0</c:formatCode>
                <c:ptCount val="5"/>
                <c:pt idx="0">
                  <c:v>2417</c:v>
                </c:pt>
                <c:pt idx="1">
                  <c:v>2434</c:v>
                </c:pt>
                <c:pt idx="2">
                  <c:v>2366</c:v>
                </c:pt>
                <c:pt idx="3">
                  <c:v>2508</c:v>
                </c:pt>
                <c:pt idx="4">
                  <c:v>2780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31-46A5-BE58-126305BC756D}"/>
            </c:ext>
          </c:extLst>
        </c:ser>
        <c:ser>
          <c:idx val="3"/>
          <c:order val="3"/>
          <c:tx>
            <c:strRef>
              <c:f>'Table 12.13'!$S$12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12.13'!$U$12:$Y$12</c:f>
              <c:numCache>
                <c:formatCode>#,##0</c:formatCode>
                <c:ptCount val="5"/>
                <c:pt idx="0">
                  <c:v>553</c:v>
                </c:pt>
                <c:pt idx="1">
                  <c:v>521</c:v>
                </c:pt>
                <c:pt idx="2">
                  <c:v>534</c:v>
                </c:pt>
                <c:pt idx="3">
                  <c:v>515</c:v>
                </c:pt>
                <c:pt idx="4">
                  <c:v>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31-46A5-BE58-126305BC7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12.13'!$AB$15:$AB$33</c:f>
              <c:numCache>
                <c:formatCode>0.0%</c:formatCode>
                <c:ptCount val="19"/>
                <c:pt idx="0">
                  <c:v>0.16289722301746351</c:v>
                </c:pt>
                <c:pt idx="1">
                  <c:v>4.2943028914972804E-3</c:v>
                </c:pt>
                <c:pt idx="2">
                  <c:v>5.5825937589464643E-2</c:v>
                </c:pt>
                <c:pt idx="3">
                  <c:v>7.4434583452619527E-3</c:v>
                </c:pt>
                <c:pt idx="4">
                  <c:v>5.4680790151732037E-2</c:v>
                </c:pt>
                <c:pt idx="5">
                  <c:v>1.7177211565989121E-2</c:v>
                </c:pt>
                <c:pt idx="6">
                  <c:v>7.7870025765817349E-2</c:v>
                </c:pt>
                <c:pt idx="7">
                  <c:v>0.14801030632693959</c:v>
                </c:pt>
                <c:pt idx="8">
                  <c:v>3.406813627254509E-2</c:v>
                </c:pt>
                <c:pt idx="9">
                  <c:v>3.7217291726309764E-3</c:v>
                </c:pt>
                <c:pt idx="10">
                  <c:v>2.4048096192384769E-2</c:v>
                </c:pt>
                <c:pt idx="11">
                  <c:v>2.004008016032064E-2</c:v>
                </c:pt>
                <c:pt idx="12">
                  <c:v>3.2350415115946177E-2</c:v>
                </c:pt>
                <c:pt idx="13">
                  <c:v>5.353564271399943E-2</c:v>
                </c:pt>
                <c:pt idx="14">
                  <c:v>4.5519610649871173E-2</c:v>
                </c:pt>
                <c:pt idx="15">
                  <c:v>4.6664758087603779E-2</c:v>
                </c:pt>
                <c:pt idx="16">
                  <c:v>6.3555682794159754E-2</c:v>
                </c:pt>
                <c:pt idx="17">
                  <c:v>1.7463498425422275E-2</c:v>
                </c:pt>
                <c:pt idx="18">
                  <c:v>2.2044088176352707E-2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5-4313-AAFE-7575AD1B1B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25-4313-AAFE-7575AD1B1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12.13'!$Y$44:$Y$60</c:f>
              <c:numCache>
                <c:formatCode>#,##0</c:formatCode>
                <c:ptCount val="17"/>
                <c:pt idx="0">
                  <c:v>8</c:v>
                </c:pt>
                <c:pt idx="1">
                  <c:v>35</c:v>
                </c:pt>
                <c:pt idx="2">
                  <c:v>89</c:v>
                </c:pt>
                <c:pt idx="3">
                  <c:v>138</c:v>
                </c:pt>
                <c:pt idx="4">
                  <c:v>152</c:v>
                </c:pt>
                <c:pt idx="5">
                  <c:v>135</c:v>
                </c:pt>
                <c:pt idx="6">
                  <c:v>116</c:v>
                </c:pt>
                <c:pt idx="7">
                  <c:v>145</c:v>
                </c:pt>
                <c:pt idx="8">
                  <c:v>156</c:v>
                </c:pt>
                <c:pt idx="9">
                  <c:v>171</c:v>
                </c:pt>
                <c:pt idx="10">
                  <c:v>201</c:v>
                </c:pt>
                <c:pt idx="11">
                  <c:v>175</c:v>
                </c:pt>
                <c:pt idx="12">
                  <c:v>100</c:v>
                </c:pt>
                <c:pt idx="13">
                  <c:v>49</c:v>
                </c:pt>
                <c:pt idx="14">
                  <c:v>17</c:v>
                </c:pt>
                <c:pt idx="15">
                  <c:v>6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0-4CAC-BA14-EED53A2AE5D0}"/>
            </c:ext>
          </c:extLst>
        </c:ser>
        <c:ser>
          <c:idx val="1"/>
          <c:order val="1"/>
          <c:tx>
            <c:strRef>
              <c:f>'Table 12.13'!$S$62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12.13'!$Y$63:$Y$79</c:f>
              <c:numCache>
                <c:formatCode>#,##0</c:formatCode>
                <c:ptCount val="17"/>
                <c:pt idx="0">
                  <c:v>10</c:v>
                </c:pt>
                <c:pt idx="1">
                  <c:v>42</c:v>
                </c:pt>
                <c:pt idx="2">
                  <c:v>69</c:v>
                </c:pt>
                <c:pt idx="3">
                  <c:v>102</c:v>
                </c:pt>
                <c:pt idx="4">
                  <c:v>177</c:v>
                </c:pt>
                <c:pt idx="5">
                  <c:v>135</c:v>
                </c:pt>
                <c:pt idx="6">
                  <c:v>120</c:v>
                </c:pt>
                <c:pt idx="7">
                  <c:v>143</c:v>
                </c:pt>
                <c:pt idx="8">
                  <c:v>151</c:v>
                </c:pt>
                <c:pt idx="9">
                  <c:v>176</c:v>
                </c:pt>
                <c:pt idx="10">
                  <c:v>232</c:v>
                </c:pt>
                <c:pt idx="11">
                  <c:v>159</c:v>
                </c:pt>
                <c:pt idx="12">
                  <c:v>79</c:v>
                </c:pt>
                <c:pt idx="13">
                  <c:v>35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0-4CAC-BA14-EED53A2AE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12.13'!$Y$83:$Y$90</c:f>
              <c:numCache>
                <c:formatCode>#,##0</c:formatCode>
                <c:ptCount val="8"/>
                <c:pt idx="0">
                  <c:v>162</c:v>
                </c:pt>
                <c:pt idx="1">
                  <c:v>83</c:v>
                </c:pt>
                <c:pt idx="2">
                  <c:v>163</c:v>
                </c:pt>
                <c:pt idx="3">
                  <c:v>57</c:v>
                </c:pt>
                <c:pt idx="4">
                  <c:v>20</c:v>
                </c:pt>
                <c:pt idx="5">
                  <c:v>38</c:v>
                </c:pt>
                <c:pt idx="6">
                  <c:v>85</c:v>
                </c:pt>
                <c:pt idx="7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F-4AEE-8574-CE4055E2FD7C}"/>
            </c:ext>
          </c:extLst>
        </c:ser>
        <c:ser>
          <c:idx val="1"/>
          <c:order val="1"/>
          <c:tx>
            <c:strRef>
              <c:f>'Table 12.13'!$S$92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12.13'!$Y$93:$Y$100</c:f>
              <c:numCache>
                <c:formatCode>#,##0</c:formatCode>
                <c:ptCount val="8"/>
                <c:pt idx="0">
                  <c:v>92</c:v>
                </c:pt>
                <c:pt idx="1">
                  <c:v>121</c:v>
                </c:pt>
                <c:pt idx="2">
                  <c:v>38</c:v>
                </c:pt>
                <c:pt idx="3">
                  <c:v>174</c:v>
                </c:pt>
                <c:pt idx="4">
                  <c:v>139</c:v>
                </c:pt>
                <c:pt idx="5">
                  <c:v>116</c:v>
                </c:pt>
                <c:pt idx="6">
                  <c:v>10</c:v>
                </c:pt>
                <c:pt idx="7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0F-4AEE-8574-CE4055E2F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12.13'!$U$8:$Y$8</c:f>
              <c:numCache>
                <c:formatCode>#,##0</c:formatCode>
                <c:ptCount val="5"/>
                <c:pt idx="0">
                  <c:v>24489.73</c:v>
                </c:pt>
                <c:pt idx="1">
                  <c:v>24010</c:v>
                </c:pt>
                <c:pt idx="2">
                  <c:v>27770</c:v>
                </c:pt>
                <c:pt idx="3">
                  <c:v>27513.8</c:v>
                </c:pt>
                <c:pt idx="4">
                  <c:v>26588.02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E-4C65-81CC-D7C6B5DB2BE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E-4C65-81CC-D7C6B5DB2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12.13'!$T$4:$Z$4</c:f>
              <c:numCache>
                <c:formatCode>#,##0</c:formatCode>
                <c:ptCount val="7"/>
                <c:pt idx="0">
                  <c:v>3003</c:v>
                </c:pt>
                <c:pt idx="1">
                  <c:v>2969</c:v>
                </c:pt>
                <c:pt idx="2">
                  <c:v>2955</c:v>
                </c:pt>
                <c:pt idx="3">
                  <c:v>2898</c:v>
                </c:pt>
                <c:pt idx="4">
                  <c:v>3027</c:v>
                </c:pt>
                <c:pt idx="5">
                  <c:v>3346</c:v>
                </c:pt>
                <c:pt idx="6">
                  <c:v>3493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4-4FBE-9839-1251A2C6D184}"/>
            </c:ext>
          </c:extLst>
        </c:ser>
        <c:ser>
          <c:idx val="1"/>
          <c:order val="1"/>
          <c:tx>
            <c:strRef>
              <c:f>'Table 12.13'!$S$7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12.13'!$T$7:$Z$7</c:f>
              <c:numCache>
                <c:formatCode>#,##0</c:formatCode>
                <c:ptCount val="7"/>
                <c:pt idx="0">
                  <c:v>2041</c:v>
                </c:pt>
                <c:pt idx="1">
                  <c:v>2039</c:v>
                </c:pt>
                <c:pt idx="2">
                  <c:v>2037</c:v>
                </c:pt>
                <c:pt idx="3">
                  <c:v>2050</c:v>
                </c:pt>
                <c:pt idx="4">
                  <c:v>2101</c:v>
                </c:pt>
                <c:pt idx="5">
                  <c:v>2239</c:v>
                </c:pt>
                <c:pt idx="6">
                  <c:v>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4-4FBE-9839-1251A2C6D184}"/>
            </c:ext>
          </c:extLst>
        </c:ser>
        <c:ser>
          <c:idx val="2"/>
          <c:order val="2"/>
          <c:tx>
            <c:strRef>
              <c:f>'Table 12.13'!$S$11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12.13'!$T$11:$Z$11</c:f>
              <c:numCache>
                <c:formatCode>#,##0</c:formatCode>
                <c:ptCount val="7"/>
                <c:pt idx="0">
                  <c:v>2443</c:v>
                </c:pt>
                <c:pt idx="1">
                  <c:v>2417</c:v>
                </c:pt>
                <c:pt idx="2">
                  <c:v>2434</c:v>
                </c:pt>
                <c:pt idx="3">
                  <c:v>2366</c:v>
                </c:pt>
                <c:pt idx="4">
                  <c:v>2508</c:v>
                </c:pt>
                <c:pt idx="5">
                  <c:v>2780</c:v>
                </c:pt>
                <c:pt idx="6">
                  <c:v>2864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24-4FBE-9839-1251A2C6D184}"/>
            </c:ext>
          </c:extLst>
        </c:ser>
        <c:ser>
          <c:idx val="3"/>
          <c:order val="3"/>
          <c:tx>
            <c:strRef>
              <c:f>'Table 12.13'!$S$12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12.13'!$T$12:$Z$12</c:f>
              <c:numCache>
                <c:formatCode>#,##0</c:formatCode>
                <c:ptCount val="7"/>
                <c:pt idx="0">
                  <c:v>556</c:v>
                </c:pt>
                <c:pt idx="1">
                  <c:v>553</c:v>
                </c:pt>
                <c:pt idx="2">
                  <c:v>521</c:v>
                </c:pt>
                <c:pt idx="3">
                  <c:v>534</c:v>
                </c:pt>
                <c:pt idx="4">
                  <c:v>515</c:v>
                </c:pt>
                <c:pt idx="5">
                  <c:v>566</c:v>
                </c:pt>
                <c:pt idx="6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24-4FBE-9839-1251A2C6D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12.13'!$AB$15:$AB$33</c:f>
              <c:numCache>
                <c:formatCode>0.0%</c:formatCode>
                <c:ptCount val="19"/>
                <c:pt idx="0">
                  <c:v>0.16289722301746351</c:v>
                </c:pt>
                <c:pt idx="1">
                  <c:v>4.2943028914972804E-3</c:v>
                </c:pt>
                <c:pt idx="2">
                  <c:v>5.5825937589464643E-2</c:v>
                </c:pt>
                <c:pt idx="3">
                  <c:v>7.4434583452619527E-3</c:v>
                </c:pt>
                <c:pt idx="4">
                  <c:v>5.4680790151732037E-2</c:v>
                </c:pt>
                <c:pt idx="5">
                  <c:v>1.7177211565989121E-2</c:v>
                </c:pt>
                <c:pt idx="6">
                  <c:v>7.7870025765817349E-2</c:v>
                </c:pt>
                <c:pt idx="7">
                  <c:v>0.14801030632693959</c:v>
                </c:pt>
                <c:pt idx="8">
                  <c:v>3.406813627254509E-2</c:v>
                </c:pt>
                <c:pt idx="9">
                  <c:v>3.7217291726309764E-3</c:v>
                </c:pt>
                <c:pt idx="10">
                  <c:v>2.4048096192384769E-2</c:v>
                </c:pt>
                <c:pt idx="11">
                  <c:v>2.004008016032064E-2</c:v>
                </c:pt>
                <c:pt idx="12">
                  <c:v>3.2350415115946177E-2</c:v>
                </c:pt>
                <c:pt idx="13">
                  <c:v>5.353564271399943E-2</c:v>
                </c:pt>
                <c:pt idx="14">
                  <c:v>4.5519610649871173E-2</c:v>
                </c:pt>
                <c:pt idx="15">
                  <c:v>4.6664758087603779E-2</c:v>
                </c:pt>
                <c:pt idx="16">
                  <c:v>6.3555682794159754E-2</c:v>
                </c:pt>
                <c:pt idx="17">
                  <c:v>1.7463498425422275E-2</c:v>
                </c:pt>
                <c:pt idx="18">
                  <c:v>2.2044088176352707E-2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B6-4740-B72C-72B7808211F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B6-4740-B72C-72B780821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12.13'!$Z$44:$Z$60</c:f>
              <c:numCache>
                <c:formatCode>#,##0</c:formatCode>
                <c:ptCount val="17"/>
                <c:pt idx="0">
                  <c:v>10</c:v>
                </c:pt>
                <c:pt idx="1">
                  <c:v>32</c:v>
                </c:pt>
                <c:pt idx="2">
                  <c:v>102</c:v>
                </c:pt>
                <c:pt idx="3">
                  <c:v>133</c:v>
                </c:pt>
                <c:pt idx="4">
                  <c:v>197</c:v>
                </c:pt>
                <c:pt idx="5">
                  <c:v>145</c:v>
                </c:pt>
                <c:pt idx="6">
                  <c:v>118</c:v>
                </c:pt>
                <c:pt idx="7">
                  <c:v>131</c:v>
                </c:pt>
                <c:pt idx="8">
                  <c:v>172</c:v>
                </c:pt>
                <c:pt idx="9">
                  <c:v>177</c:v>
                </c:pt>
                <c:pt idx="10">
                  <c:v>193</c:v>
                </c:pt>
                <c:pt idx="11">
                  <c:v>155</c:v>
                </c:pt>
                <c:pt idx="12">
                  <c:v>128</c:v>
                </c:pt>
                <c:pt idx="13">
                  <c:v>58</c:v>
                </c:pt>
                <c:pt idx="14">
                  <c:v>20</c:v>
                </c:pt>
                <c:pt idx="15">
                  <c:v>9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4-4676-8F15-9890060EF042}"/>
            </c:ext>
          </c:extLst>
        </c:ser>
        <c:ser>
          <c:idx val="1"/>
          <c:order val="1"/>
          <c:tx>
            <c:strRef>
              <c:f>'Table 12.13'!$S$62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12.13'!$Z$63:$Z$79</c:f>
              <c:numCache>
                <c:formatCode>#,##0</c:formatCode>
                <c:ptCount val="17"/>
                <c:pt idx="0">
                  <c:v>9</c:v>
                </c:pt>
                <c:pt idx="1">
                  <c:v>57</c:v>
                </c:pt>
                <c:pt idx="2">
                  <c:v>62</c:v>
                </c:pt>
                <c:pt idx="3">
                  <c:v>91</c:v>
                </c:pt>
                <c:pt idx="4">
                  <c:v>179</c:v>
                </c:pt>
                <c:pt idx="5">
                  <c:v>152</c:v>
                </c:pt>
                <c:pt idx="6">
                  <c:v>115</c:v>
                </c:pt>
                <c:pt idx="7">
                  <c:v>129</c:v>
                </c:pt>
                <c:pt idx="8">
                  <c:v>184</c:v>
                </c:pt>
                <c:pt idx="9">
                  <c:v>164</c:v>
                </c:pt>
                <c:pt idx="10">
                  <c:v>215</c:v>
                </c:pt>
                <c:pt idx="11">
                  <c:v>155</c:v>
                </c:pt>
                <c:pt idx="12">
                  <c:v>110</c:v>
                </c:pt>
                <c:pt idx="13">
                  <c:v>34</c:v>
                </c:pt>
                <c:pt idx="14">
                  <c:v>16</c:v>
                </c:pt>
                <c:pt idx="15">
                  <c:v>6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74-4676-8F15-9890060EF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12.13'!$Z$83:$Z$90</c:f>
              <c:numCache>
                <c:formatCode>#,##0</c:formatCode>
                <c:ptCount val="8"/>
                <c:pt idx="0">
                  <c:v>150</c:v>
                </c:pt>
                <c:pt idx="1">
                  <c:v>87</c:v>
                </c:pt>
                <c:pt idx="2">
                  <c:v>187</c:v>
                </c:pt>
                <c:pt idx="3">
                  <c:v>65</c:v>
                </c:pt>
                <c:pt idx="4">
                  <c:v>26</c:v>
                </c:pt>
                <c:pt idx="5">
                  <c:v>42</c:v>
                </c:pt>
                <c:pt idx="6">
                  <c:v>88</c:v>
                </c:pt>
                <c:pt idx="7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60-402D-B89B-AF369DB016CA}"/>
            </c:ext>
          </c:extLst>
        </c:ser>
        <c:ser>
          <c:idx val="1"/>
          <c:order val="1"/>
          <c:tx>
            <c:strRef>
              <c:f>'Table 12.13'!$S$92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12.13'!$Z$93:$Z$100</c:f>
              <c:numCache>
                <c:formatCode>#,##0</c:formatCode>
                <c:ptCount val="8"/>
                <c:pt idx="0">
                  <c:v>101</c:v>
                </c:pt>
                <c:pt idx="1">
                  <c:v>115</c:v>
                </c:pt>
                <c:pt idx="2">
                  <c:v>54</c:v>
                </c:pt>
                <c:pt idx="3">
                  <c:v>185</c:v>
                </c:pt>
                <c:pt idx="4">
                  <c:v>151</c:v>
                </c:pt>
                <c:pt idx="5">
                  <c:v>119</c:v>
                </c:pt>
                <c:pt idx="6">
                  <c:v>13</c:v>
                </c:pt>
                <c:pt idx="7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60-402D-B89B-AF369DB01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12.2'!$Y$44:$Y$60</c:f>
              <c:numCache>
                <c:formatCode>#,##0</c:formatCode>
                <c:ptCount val="17"/>
                <c:pt idx="0">
                  <c:v>8</c:v>
                </c:pt>
                <c:pt idx="1">
                  <c:v>117</c:v>
                </c:pt>
                <c:pt idx="2">
                  <c:v>328</c:v>
                </c:pt>
                <c:pt idx="3">
                  <c:v>502</c:v>
                </c:pt>
                <c:pt idx="4">
                  <c:v>665</c:v>
                </c:pt>
                <c:pt idx="5">
                  <c:v>644</c:v>
                </c:pt>
                <c:pt idx="6">
                  <c:v>601</c:v>
                </c:pt>
                <c:pt idx="7">
                  <c:v>590</c:v>
                </c:pt>
                <c:pt idx="8">
                  <c:v>590</c:v>
                </c:pt>
                <c:pt idx="9">
                  <c:v>474</c:v>
                </c:pt>
                <c:pt idx="10">
                  <c:v>466</c:v>
                </c:pt>
                <c:pt idx="11">
                  <c:v>346</c:v>
                </c:pt>
                <c:pt idx="12">
                  <c:v>162</c:v>
                </c:pt>
                <c:pt idx="13">
                  <c:v>38</c:v>
                </c:pt>
                <c:pt idx="14">
                  <c:v>22</c:v>
                </c:pt>
                <c:pt idx="15">
                  <c:v>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9-40AE-8730-897CC060DE38}"/>
            </c:ext>
          </c:extLst>
        </c:ser>
        <c:ser>
          <c:idx val="1"/>
          <c:order val="1"/>
          <c:tx>
            <c:strRef>
              <c:f>'Table 12.2'!$S$62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12.2'!$Y$63:$Y$79</c:f>
              <c:numCache>
                <c:formatCode>#,##0</c:formatCode>
                <c:ptCount val="17"/>
                <c:pt idx="0">
                  <c:v>13</c:v>
                </c:pt>
                <c:pt idx="1">
                  <c:v>144</c:v>
                </c:pt>
                <c:pt idx="2">
                  <c:v>382</c:v>
                </c:pt>
                <c:pt idx="3">
                  <c:v>544</c:v>
                </c:pt>
                <c:pt idx="4">
                  <c:v>644</c:v>
                </c:pt>
                <c:pt idx="5">
                  <c:v>610</c:v>
                </c:pt>
                <c:pt idx="6">
                  <c:v>507</c:v>
                </c:pt>
                <c:pt idx="7">
                  <c:v>622</c:v>
                </c:pt>
                <c:pt idx="8">
                  <c:v>552</c:v>
                </c:pt>
                <c:pt idx="9">
                  <c:v>488</c:v>
                </c:pt>
                <c:pt idx="10">
                  <c:v>452</c:v>
                </c:pt>
                <c:pt idx="11">
                  <c:v>293</c:v>
                </c:pt>
                <c:pt idx="12">
                  <c:v>105</c:v>
                </c:pt>
                <c:pt idx="13">
                  <c:v>27</c:v>
                </c:pt>
                <c:pt idx="14">
                  <c:v>10</c:v>
                </c:pt>
                <c:pt idx="15">
                  <c:v>6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9-40AE-8730-897CC060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12.13'!$S$1</c:f>
              <c:strCache>
                <c:ptCount val="1"/>
                <c:pt idx="0">
                  <c:v>Glamorgan/Spring Bay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12.13'!$T$8:$Z$8</c:f>
              <c:numCache>
                <c:formatCode>#,##0</c:formatCode>
                <c:ptCount val="7"/>
                <c:pt idx="0">
                  <c:v>22787.64</c:v>
                </c:pt>
                <c:pt idx="1">
                  <c:v>24489.73</c:v>
                </c:pt>
                <c:pt idx="2">
                  <c:v>24010</c:v>
                </c:pt>
                <c:pt idx="3">
                  <c:v>27770</c:v>
                </c:pt>
                <c:pt idx="4">
                  <c:v>27513.8</c:v>
                </c:pt>
                <c:pt idx="5">
                  <c:v>26588.02</c:v>
                </c:pt>
                <c:pt idx="6">
                  <c:v>29016.29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B8-4525-9C11-99042406604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8-4525-9C11-990424066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12.14'!$U$4:$Y$4</c:f>
              <c:numCache>
                <c:formatCode>#,##0</c:formatCode>
                <c:ptCount val="5"/>
                <c:pt idx="0">
                  <c:v>30366</c:v>
                </c:pt>
                <c:pt idx="1">
                  <c:v>30429</c:v>
                </c:pt>
                <c:pt idx="2">
                  <c:v>30943</c:v>
                </c:pt>
                <c:pt idx="3">
                  <c:v>31617</c:v>
                </c:pt>
                <c:pt idx="4">
                  <c:v>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B-4746-AC4F-77E220C3735C}"/>
            </c:ext>
          </c:extLst>
        </c:ser>
        <c:ser>
          <c:idx val="1"/>
          <c:order val="1"/>
          <c:tx>
            <c:strRef>
              <c:f>'Table 12.14'!$S$7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12.14'!$U$7:$Y$7</c:f>
              <c:numCache>
                <c:formatCode>#,##0</c:formatCode>
                <c:ptCount val="5"/>
                <c:pt idx="0">
                  <c:v>22557</c:v>
                </c:pt>
                <c:pt idx="1">
                  <c:v>22497</c:v>
                </c:pt>
                <c:pt idx="2">
                  <c:v>22735</c:v>
                </c:pt>
                <c:pt idx="3">
                  <c:v>23230</c:v>
                </c:pt>
                <c:pt idx="4">
                  <c:v>23973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B-4746-AC4F-77E220C3735C}"/>
            </c:ext>
          </c:extLst>
        </c:ser>
        <c:ser>
          <c:idx val="2"/>
          <c:order val="2"/>
          <c:tx>
            <c:strRef>
              <c:f>'Table 12.14'!$S$11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12.14'!$U$11:$Y$11</c:f>
              <c:numCache>
                <c:formatCode>#,##0</c:formatCode>
                <c:ptCount val="5"/>
                <c:pt idx="0">
                  <c:v>27664</c:v>
                </c:pt>
                <c:pt idx="1">
                  <c:v>27792</c:v>
                </c:pt>
                <c:pt idx="2">
                  <c:v>28371</c:v>
                </c:pt>
                <c:pt idx="3">
                  <c:v>29017</c:v>
                </c:pt>
                <c:pt idx="4">
                  <c:v>30645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3B-4746-AC4F-77E220C3735C}"/>
            </c:ext>
          </c:extLst>
        </c:ser>
        <c:ser>
          <c:idx val="3"/>
          <c:order val="3"/>
          <c:tx>
            <c:strRef>
              <c:f>'Table 12.14'!$S$12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12.14'!$U$12:$Y$12</c:f>
              <c:numCache>
                <c:formatCode>#,##0</c:formatCode>
                <c:ptCount val="5"/>
                <c:pt idx="0">
                  <c:v>2702</c:v>
                </c:pt>
                <c:pt idx="1">
                  <c:v>2635</c:v>
                </c:pt>
                <c:pt idx="2">
                  <c:v>2569</c:v>
                </c:pt>
                <c:pt idx="3">
                  <c:v>2601</c:v>
                </c:pt>
                <c:pt idx="4">
                  <c:v>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3B-4746-AC4F-77E220C37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12.14'!$AB$15:$AB$33</c:f>
              <c:numCache>
                <c:formatCode>0.0%</c:formatCode>
                <c:ptCount val="19"/>
                <c:pt idx="0">
                  <c:v>4.6334425862117265E-2</c:v>
                </c:pt>
                <c:pt idx="1">
                  <c:v>1.2045830181807995E-3</c:v>
                </c:pt>
                <c:pt idx="2">
                  <c:v>6.1573801720032496E-2</c:v>
                </c:pt>
                <c:pt idx="3">
                  <c:v>1.4511023335294283E-2</c:v>
                </c:pt>
                <c:pt idx="4">
                  <c:v>5.9360730593607303E-2</c:v>
                </c:pt>
                <c:pt idx="5">
                  <c:v>3.0394711040143428E-2</c:v>
                </c:pt>
                <c:pt idx="6">
                  <c:v>0.10107291929293778</c:v>
                </c:pt>
                <c:pt idx="7">
                  <c:v>9.7655265148331796E-2</c:v>
                </c:pt>
                <c:pt idx="8">
                  <c:v>4.1880270050704542E-2</c:v>
                </c:pt>
                <c:pt idx="9">
                  <c:v>1.2522060677367846E-2</c:v>
                </c:pt>
                <c:pt idx="10">
                  <c:v>2.4315768832114743E-2</c:v>
                </c:pt>
                <c:pt idx="11">
                  <c:v>1.3502535227049892E-2</c:v>
                </c:pt>
                <c:pt idx="12">
                  <c:v>4.2048351402078604E-2</c:v>
                </c:pt>
                <c:pt idx="13">
                  <c:v>8.7906546768636018E-2</c:v>
                </c:pt>
                <c:pt idx="14">
                  <c:v>6.6420147351318043E-2</c:v>
                </c:pt>
                <c:pt idx="15">
                  <c:v>6.7512676135249458E-2</c:v>
                </c:pt>
                <c:pt idx="16">
                  <c:v>0.13446508109925204</c:v>
                </c:pt>
                <c:pt idx="17">
                  <c:v>1.8236826624086058E-2</c:v>
                </c:pt>
                <c:pt idx="18">
                  <c:v>3.8406588788973864E-2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DD-43A7-B2CC-9E4F3EC653B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DD-43A7-B2CC-9E4F3EC65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12.14'!$Y$44:$Y$60</c:f>
              <c:numCache>
                <c:formatCode>#,##0</c:formatCode>
                <c:ptCount val="17"/>
                <c:pt idx="0">
                  <c:v>8</c:v>
                </c:pt>
                <c:pt idx="1">
                  <c:v>309</c:v>
                </c:pt>
                <c:pt idx="2">
                  <c:v>984</c:v>
                </c:pt>
                <c:pt idx="3">
                  <c:v>1705</c:v>
                </c:pt>
                <c:pt idx="4">
                  <c:v>2329</c:v>
                </c:pt>
                <c:pt idx="5">
                  <c:v>2390</c:v>
                </c:pt>
                <c:pt idx="6">
                  <c:v>1760</c:v>
                </c:pt>
                <c:pt idx="7">
                  <c:v>1643</c:v>
                </c:pt>
                <c:pt idx="8">
                  <c:v>1634</c:v>
                </c:pt>
                <c:pt idx="9">
                  <c:v>1449</c:v>
                </c:pt>
                <c:pt idx="10">
                  <c:v>1400</c:v>
                </c:pt>
                <c:pt idx="11">
                  <c:v>952</c:v>
                </c:pt>
                <c:pt idx="12">
                  <c:v>409</c:v>
                </c:pt>
                <c:pt idx="13">
                  <c:v>141</c:v>
                </c:pt>
                <c:pt idx="14">
                  <c:v>59</c:v>
                </c:pt>
                <c:pt idx="15">
                  <c:v>30</c:v>
                </c:pt>
                <c:pt idx="1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7-452E-869E-BD1F756D7E50}"/>
            </c:ext>
          </c:extLst>
        </c:ser>
        <c:ser>
          <c:idx val="1"/>
          <c:order val="1"/>
          <c:tx>
            <c:strRef>
              <c:f>'Table 12.14'!$S$62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12.14'!$Y$63:$Y$79</c:f>
              <c:numCache>
                <c:formatCode>#,##0</c:formatCode>
                <c:ptCount val="17"/>
                <c:pt idx="0">
                  <c:v>10</c:v>
                </c:pt>
                <c:pt idx="1">
                  <c:v>423</c:v>
                </c:pt>
                <c:pt idx="2">
                  <c:v>986</c:v>
                </c:pt>
                <c:pt idx="3">
                  <c:v>1471</c:v>
                </c:pt>
                <c:pt idx="4">
                  <c:v>2185</c:v>
                </c:pt>
                <c:pt idx="5">
                  <c:v>1849</c:v>
                </c:pt>
                <c:pt idx="6">
                  <c:v>1638</c:v>
                </c:pt>
                <c:pt idx="7">
                  <c:v>1517</c:v>
                </c:pt>
                <c:pt idx="8">
                  <c:v>1644</c:v>
                </c:pt>
                <c:pt idx="9">
                  <c:v>1491</c:v>
                </c:pt>
                <c:pt idx="10">
                  <c:v>1442</c:v>
                </c:pt>
                <c:pt idx="11">
                  <c:v>895</c:v>
                </c:pt>
                <c:pt idx="12">
                  <c:v>337</c:v>
                </c:pt>
                <c:pt idx="13">
                  <c:v>117</c:v>
                </c:pt>
                <c:pt idx="14">
                  <c:v>48</c:v>
                </c:pt>
                <c:pt idx="15">
                  <c:v>37</c:v>
                </c:pt>
                <c:pt idx="1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7-452E-869E-BD1F756D7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12.14'!$Y$83:$Y$90</c:f>
              <c:numCache>
                <c:formatCode>#,##0</c:formatCode>
                <c:ptCount val="8"/>
                <c:pt idx="0">
                  <c:v>1020</c:v>
                </c:pt>
                <c:pt idx="1">
                  <c:v>1143</c:v>
                </c:pt>
                <c:pt idx="2">
                  <c:v>2428</c:v>
                </c:pt>
                <c:pt idx="3">
                  <c:v>1012</c:v>
                </c:pt>
                <c:pt idx="4">
                  <c:v>799</c:v>
                </c:pt>
                <c:pt idx="5">
                  <c:v>783</c:v>
                </c:pt>
                <c:pt idx="6">
                  <c:v>1077</c:v>
                </c:pt>
                <c:pt idx="7">
                  <c:v>1800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F-4582-A095-C9AFC6EF2212}"/>
            </c:ext>
          </c:extLst>
        </c:ser>
        <c:ser>
          <c:idx val="1"/>
          <c:order val="1"/>
          <c:tx>
            <c:strRef>
              <c:f>'Table 12.14'!$S$92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12.14'!$Y$93:$Y$100</c:f>
              <c:numCache>
                <c:formatCode>#,##0</c:formatCode>
                <c:ptCount val="8"/>
                <c:pt idx="0">
                  <c:v>822</c:v>
                </c:pt>
                <c:pt idx="1">
                  <c:v>1537</c:v>
                </c:pt>
                <c:pt idx="2">
                  <c:v>434</c:v>
                </c:pt>
                <c:pt idx="3">
                  <c:v>2163</c:v>
                </c:pt>
                <c:pt idx="4">
                  <c:v>2349</c:v>
                </c:pt>
                <c:pt idx="5">
                  <c:v>1334</c:v>
                </c:pt>
                <c:pt idx="6">
                  <c:v>126</c:v>
                </c:pt>
                <c:pt idx="7">
                  <c:v>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0F-4582-A095-C9AFC6EF2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12.14'!$U$8:$Y$8</c:f>
              <c:numCache>
                <c:formatCode>#,##0</c:formatCode>
                <c:ptCount val="5"/>
                <c:pt idx="0">
                  <c:v>36455.5</c:v>
                </c:pt>
                <c:pt idx="1">
                  <c:v>36400</c:v>
                </c:pt>
                <c:pt idx="2">
                  <c:v>37972.94</c:v>
                </c:pt>
                <c:pt idx="3">
                  <c:v>39064.11</c:v>
                </c:pt>
                <c:pt idx="4">
                  <c:v>38392.5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8-43FA-BBA5-D0C20E3E096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8-43FA-BBA5-D0C20E3E0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12.14'!$T$4:$Z$4</c:f>
              <c:numCache>
                <c:formatCode>#,##0</c:formatCode>
                <c:ptCount val="7"/>
                <c:pt idx="0">
                  <c:v>30572</c:v>
                </c:pt>
                <c:pt idx="1">
                  <c:v>30366</c:v>
                </c:pt>
                <c:pt idx="2">
                  <c:v>30429</c:v>
                </c:pt>
                <c:pt idx="3">
                  <c:v>30943</c:v>
                </c:pt>
                <c:pt idx="4">
                  <c:v>31617</c:v>
                </c:pt>
                <c:pt idx="5">
                  <c:v>33331</c:v>
                </c:pt>
                <c:pt idx="6">
                  <c:v>35697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8-410F-8B15-2EA6FD0F46C8}"/>
            </c:ext>
          </c:extLst>
        </c:ser>
        <c:ser>
          <c:idx val="1"/>
          <c:order val="1"/>
          <c:tx>
            <c:strRef>
              <c:f>'Table 12.14'!$S$7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12.14'!$T$7:$Z$7</c:f>
              <c:numCache>
                <c:formatCode>#,##0</c:formatCode>
                <c:ptCount val="7"/>
                <c:pt idx="0">
                  <c:v>22843</c:v>
                </c:pt>
                <c:pt idx="1">
                  <c:v>22557</c:v>
                </c:pt>
                <c:pt idx="2">
                  <c:v>22497</c:v>
                </c:pt>
                <c:pt idx="3">
                  <c:v>22735</c:v>
                </c:pt>
                <c:pt idx="4">
                  <c:v>23230</c:v>
                </c:pt>
                <c:pt idx="5">
                  <c:v>23973</c:v>
                </c:pt>
                <c:pt idx="6">
                  <c:v>25058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8-410F-8B15-2EA6FD0F46C8}"/>
            </c:ext>
          </c:extLst>
        </c:ser>
        <c:ser>
          <c:idx val="2"/>
          <c:order val="2"/>
          <c:tx>
            <c:strRef>
              <c:f>'Table 12.14'!$S$11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12.14'!$T$11:$Z$11</c:f>
              <c:numCache>
                <c:formatCode>#,##0</c:formatCode>
                <c:ptCount val="7"/>
                <c:pt idx="0">
                  <c:v>27810</c:v>
                </c:pt>
                <c:pt idx="1">
                  <c:v>27664</c:v>
                </c:pt>
                <c:pt idx="2">
                  <c:v>27792</c:v>
                </c:pt>
                <c:pt idx="3">
                  <c:v>28371</c:v>
                </c:pt>
                <c:pt idx="4">
                  <c:v>29017</c:v>
                </c:pt>
                <c:pt idx="5">
                  <c:v>30645</c:v>
                </c:pt>
                <c:pt idx="6">
                  <c:v>32670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D8-410F-8B15-2EA6FD0F46C8}"/>
            </c:ext>
          </c:extLst>
        </c:ser>
        <c:ser>
          <c:idx val="3"/>
          <c:order val="3"/>
          <c:tx>
            <c:strRef>
              <c:f>'Table 12.14'!$S$12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12.14'!$T$12:$Z$12</c:f>
              <c:numCache>
                <c:formatCode>#,##0</c:formatCode>
                <c:ptCount val="7"/>
                <c:pt idx="0">
                  <c:v>2765</c:v>
                </c:pt>
                <c:pt idx="1">
                  <c:v>2702</c:v>
                </c:pt>
                <c:pt idx="2">
                  <c:v>2635</c:v>
                </c:pt>
                <c:pt idx="3">
                  <c:v>2569</c:v>
                </c:pt>
                <c:pt idx="4">
                  <c:v>2601</c:v>
                </c:pt>
                <c:pt idx="5">
                  <c:v>2686</c:v>
                </c:pt>
                <c:pt idx="6">
                  <c:v>3025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D8-410F-8B15-2EA6FD0F4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12.14'!$AB$15:$AB$33</c:f>
              <c:numCache>
                <c:formatCode>0.0%</c:formatCode>
                <c:ptCount val="19"/>
                <c:pt idx="0">
                  <c:v>4.6334425862117265E-2</c:v>
                </c:pt>
                <c:pt idx="1">
                  <c:v>1.2045830181807995E-3</c:v>
                </c:pt>
                <c:pt idx="2">
                  <c:v>6.1573801720032496E-2</c:v>
                </c:pt>
                <c:pt idx="3">
                  <c:v>1.4511023335294283E-2</c:v>
                </c:pt>
                <c:pt idx="4">
                  <c:v>5.9360730593607303E-2</c:v>
                </c:pt>
                <c:pt idx="5">
                  <c:v>3.0394711040143428E-2</c:v>
                </c:pt>
                <c:pt idx="6">
                  <c:v>0.10107291929293778</c:v>
                </c:pt>
                <c:pt idx="7">
                  <c:v>9.7655265148331796E-2</c:v>
                </c:pt>
                <c:pt idx="8">
                  <c:v>4.1880270050704542E-2</c:v>
                </c:pt>
                <c:pt idx="9">
                  <c:v>1.2522060677367846E-2</c:v>
                </c:pt>
                <c:pt idx="10">
                  <c:v>2.4315768832114743E-2</c:v>
                </c:pt>
                <c:pt idx="11">
                  <c:v>1.3502535227049892E-2</c:v>
                </c:pt>
                <c:pt idx="12">
                  <c:v>4.2048351402078604E-2</c:v>
                </c:pt>
                <c:pt idx="13">
                  <c:v>8.7906546768636018E-2</c:v>
                </c:pt>
                <c:pt idx="14">
                  <c:v>6.6420147351318043E-2</c:v>
                </c:pt>
                <c:pt idx="15">
                  <c:v>6.7512676135249458E-2</c:v>
                </c:pt>
                <c:pt idx="16">
                  <c:v>0.13446508109925204</c:v>
                </c:pt>
                <c:pt idx="17">
                  <c:v>1.8236826624086058E-2</c:v>
                </c:pt>
                <c:pt idx="18">
                  <c:v>3.8406588788973864E-2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3-4223-9766-25627A9BA8F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3-4223-9766-25627A9BA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12.14'!$Z$44:$Z$60</c:f>
              <c:numCache>
                <c:formatCode>#,##0</c:formatCode>
                <c:ptCount val="17"/>
                <c:pt idx="0">
                  <c:v>14</c:v>
                </c:pt>
                <c:pt idx="1">
                  <c:v>306</c:v>
                </c:pt>
                <c:pt idx="2">
                  <c:v>979</c:v>
                </c:pt>
                <c:pt idx="3">
                  <c:v>1952</c:v>
                </c:pt>
                <c:pt idx="4">
                  <c:v>2703</c:v>
                </c:pt>
                <c:pt idx="5">
                  <c:v>2753</c:v>
                </c:pt>
                <c:pt idx="6">
                  <c:v>1990</c:v>
                </c:pt>
                <c:pt idx="7">
                  <c:v>1710</c:v>
                </c:pt>
                <c:pt idx="8">
                  <c:v>1651</c:v>
                </c:pt>
                <c:pt idx="9">
                  <c:v>1495</c:v>
                </c:pt>
                <c:pt idx="10">
                  <c:v>1381</c:v>
                </c:pt>
                <c:pt idx="11">
                  <c:v>998</c:v>
                </c:pt>
                <c:pt idx="12">
                  <c:v>442</c:v>
                </c:pt>
                <c:pt idx="13">
                  <c:v>133</c:v>
                </c:pt>
                <c:pt idx="14">
                  <c:v>55</c:v>
                </c:pt>
                <c:pt idx="15">
                  <c:v>31</c:v>
                </c:pt>
                <c:pt idx="1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42-49EA-928F-56CA242B6A2B}"/>
            </c:ext>
          </c:extLst>
        </c:ser>
        <c:ser>
          <c:idx val="1"/>
          <c:order val="1"/>
          <c:tx>
            <c:strRef>
              <c:f>'Table 12.14'!$S$62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12.14'!$Z$63:$Z$79</c:f>
              <c:numCache>
                <c:formatCode>#,##0</c:formatCode>
                <c:ptCount val="17"/>
                <c:pt idx="0">
                  <c:v>20</c:v>
                </c:pt>
                <c:pt idx="1">
                  <c:v>448</c:v>
                </c:pt>
                <c:pt idx="2">
                  <c:v>1095</c:v>
                </c:pt>
                <c:pt idx="3">
                  <c:v>1606</c:v>
                </c:pt>
                <c:pt idx="4">
                  <c:v>2422</c:v>
                </c:pt>
                <c:pt idx="5">
                  <c:v>2090</c:v>
                </c:pt>
                <c:pt idx="6">
                  <c:v>1801</c:v>
                </c:pt>
                <c:pt idx="7">
                  <c:v>1520</c:v>
                </c:pt>
                <c:pt idx="8">
                  <c:v>1593</c:v>
                </c:pt>
                <c:pt idx="9">
                  <c:v>1520</c:v>
                </c:pt>
                <c:pt idx="10">
                  <c:v>1420</c:v>
                </c:pt>
                <c:pt idx="11">
                  <c:v>937</c:v>
                </c:pt>
                <c:pt idx="12">
                  <c:v>333</c:v>
                </c:pt>
                <c:pt idx="13">
                  <c:v>139</c:v>
                </c:pt>
                <c:pt idx="14">
                  <c:v>51</c:v>
                </c:pt>
                <c:pt idx="15">
                  <c:v>31</c:v>
                </c:pt>
                <c:pt idx="1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42-49EA-928F-56CA242B6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12.14'!$Z$83:$Z$90</c:f>
              <c:numCache>
                <c:formatCode>#,##0</c:formatCode>
                <c:ptCount val="8"/>
                <c:pt idx="0">
                  <c:v>1052</c:v>
                </c:pt>
                <c:pt idx="1">
                  <c:v>1233</c:v>
                </c:pt>
                <c:pt idx="2">
                  <c:v>2512</c:v>
                </c:pt>
                <c:pt idx="3">
                  <c:v>1150</c:v>
                </c:pt>
                <c:pt idx="4">
                  <c:v>792</c:v>
                </c:pt>
                <c:pt idx="5">
                  <c:v>855</c:v>
                </c:pt>
                <c:pt idx="6">
                  <c:v>1112</c:v>
                </c:pt>
                <c:pt idx="7">
                  <c:v>2009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24-4931-B4EA-15E75881A363}"/>
            </c:ext>
          </c:extLst>
        </c:ser>
        <c:ser>
          <c:idx val="1"/>
          <c:order val="1"/>
          <c:tx>
            <c:strRef>
              <c:f>'Table 12.14'!$S$92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12.14'!$Z$93:$Z$100</c:f>
              <c:numCache>
                <c:formatCode>#,##0</c:formatCode>
                <c:ptCount val="8"/>
                <c:pt idx="0">
                  <c:v>906</c:v>
                </c:pt>
                <c:pt idx="1">
                  <c:v>1635</c:v>
                </c:pt>
                <c:pt idx="2">
                  <c:v>447</c:v>
                </c:pt>
                <c:pt idx="3">
                  <c:v>2316</c:v>
                </c:pt>
                <c:pt idx="4">
                  <c:v>2334</c:v>
                </c:pt>
                <c:pt idx="5">
                  <c:v>1391</c:v>
                </c:pt>
                <c:pt idx="6">
                  <c:v>136</c:v>
                </c:pt>
                <c:pt idx="7">
                  <c:v>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24-4931-B4EA-15E75881A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12.2'!$Y$83:$Y$90</c:f>
              <c:numCache>
                <c:formatCode>#,##0</c:formatCode>
                <c:ptCount val="8"/>
                <c:pt idx="0">
                  <c:v>367</c:v>
                </c:pt>
                <c:pt idx="1">
                  <c:v>225</c:v>
                </c:pt>
                <c:pt idx="2">
                  <c:v>918</c:v>
                </c:pt>
                <c:pt idx="3">
                  <c:v>235</c:v>
                </c:pt>
                <c:pt idx="4">
                  <c:v>218</c:v>
                </c:pt>
                <c:pt idx="5">
                  <c:v>243</c:v>
                </c:pt>
                <c:pt idx="6">
                  <c:v>555</c:v>
                </c:pt>
                <c:pt idx="7">
                  <c:v>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A6-4536-9072-F1A09E9ED64B}"/>
            </c:ext>
          </c:extLst>
        </c:ser>
        <c:ser>
          <c:idx val="1"/>
          <c:order val="1"/>
          <c:tx>
            <c:strRef>
              <c:f>'Table 12.2'!$S$92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12.2'!$Y$93:$Y$100</c:f>
              <c:numCache>
                <c:formatCode>#,##0</c:formatCode>
                <c:ptCount val="8"/>
                <c:pt idx="0">
                  <c:v>317</c:v>
                </c:pt>
                <c:pt idx="1">
                  <c:v>363</c:v>
                </c:pt>
                <c:pt idx="2">
                  <c:v>141</c:v>
                </c:pt>
                <c:pt idx="3">
                  <c:v>829</c:v>
                </c:pt>
                <c:pt idx="4">
                  <c:v>779</c:v>
                </c:pt>
                <c:pt idx="5">
                  <c:v>517</c:v>
                </c:pt>
                <c:pt idx="6">
                  <c:v>43</c:v>
                </c:pt>
                <c:pt idx="7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A6-4536-9072-F1A09E9ED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12.14'!$S$1</c:f>
              <c:strCache>
                <c:ptCount val="1"/>
                <c:pt idx="0">
                  <c:v>Glenorchy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12.14'!$T$8:$Z$8</c:f>
              <c:numCache>
                <c:formatCode>#,##0</c:formatCode>
                <c:ptCount val="7"/>
                <c:pt idx="0">
                  <c:v>35362.449999999997</c:v>
                </c:pt>
                <c:pt idx="1">
                  <c:v>36455.5</c:v>
                </c:pt>
                <c:pt idx="2">
                  <c:v>36400</c:v>
                </c:pt>
                <c:pt idx="3">
                  <c:v>37972.94</c:v>
                </c:pt>
                <c:pt idx="4">
                  <c:v>39064.11</c:v>
                </c:pt>
                <c:pt idx="5">
                  <c:v>38392.5</c:v>
                </c:pt>
                <c:pt idx="6">
                  <c:v>38412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2-4EFE-8633-385483FE6F6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2-4EFE-8633-385483FE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12.15'!$U$4:$Y$4</c:f>
              <c:numCache>
                <c:formatCode>#,##0</c:formatCode>
                <c:ptCount val="5"/>
                <c:pt idx="0">
                  <c:v>43157</c:v>
                </c:pt>
                <c:pt idx="1">
                  <c:v>43200</c:v>
                </c:pt>
                <c:pt idx="2">
                  <c:v>44000</c:v>
                </c:pt>
                <c:pt idx="3">
                  <c:v>44028</c:v>
                </c:pt>
                <c:pt idx="4">
                  <c:v>45684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5-4202-8576-375067CBFD4B}"/>
            </c:ext>
          </c:extLst>
        </c:ser>
        <c:ser>
          <c:idx val="1"/>
          <c:order val="1"/>
          <c:tx>
            <c:strRef>
              <c:f>'Table 12.15'!$S$7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12.15'!$U$7:$Y$7</c:f>
              <c:numCache>
                <c:formatCode>#,##0</c:formatCode>
                <c:ptCount val="5"/>
                <c:pt idx="0">
                  <c:v>29662</c:v>
                </c:pt>
                <c:pt idx="1">
                  <c:v>29649</c:v>
                </c:pt>
                <c:pt idx="2">
                  <c:v>29867</c:v>
                </c:pt>
                <c:pt idx="3">
                  <c:v>30049</c:v>
                </c:pt>
                <c:pt idx="4">
                  <c:v>30778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5-4202-8576-375067CBFD4B}"/>
            </c:ext>
          </c:extLst>
        </c:ser>
        <c:ser>
          <c:idx val="2"/>
          <c:order val="2"/>
          <c:tx>
            <c:strRef>
              <c:f>'Table 12.15'!$S$11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12.15'!$U$11:$Y$11</c:f>
              <c:numCache>
                <c:formatCode>#,##0</c:formatCode>
                <c:ptCount val="5"/>
                <c:pt idx="0">
                  <c:v>38128</c:v>
                </c:pt>
                <c:pt idx="1">
                  <c:v>38272</c:v>
                </c:pt>
                <c:pt idx="2">
                  <c:v>39147</c:v>
                </c:pt>
                <c:pt idx="3">
                  <c:v>39005</c:v>
                </c:pt>
                <c:pt idx="4">
                  <c:v>40450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35-4202-8576-375067CBFD4B}"/>
            </c:ext>
          </c:extLst>
        </c:ser>
        <c:ser>
          <c:idx val="3"/>
          <c:order val="3"/>
          <c:tx>
            <c:strRef>
              <c:f>'Table 12.15'!$S$12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12.15'!$U$12:$Y$12</c:f>
              <c:numCache>
                <c:formatCode>#,##0</c:formatCode>
                <c:ptCount val="5"/>
                <c:pt idx="0">
                  <c:v>5026</c:v>
                </c:pt>
                <c:pt idx="1">
                  <c:v>4931</c:v>
                </c:pt>
                <c:pt idx="2">
                  <c:v>4855</c:v>
                </c:pt>
                <c:pt idx="3">
                  <c:v>5023</c:v>
                </c:pt>
                <c:pt idx="4">
                  <c:v>5234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35-4202-8576-375067CBF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12.15'!$AB$15:$AB$33</c:f>
              <c:numCache>
                <c:formatCode>0.0%</c:formatCode>
                <c:ptCount val="19"/>
                <c:pt idx="0">
                  <c:v>4.1908028189631734E-2</c:v>
                </c:pt>
                <c:pt idx="1">
                  <c:v>1.296555762353876E-3</c:v>
                </c:pt>
                <c:pt idx="2">
                  <c:v>2.9904431293000692E-2</c:v>
                </c:pt>
                <c:pt idx="3">
                  <c:v>1.2129070034923356E-2</c:v>
                </c:pt>
                <c:pt idx="4">
                  <c:v>2.8294192684916036E-2</c:v>
                </c:pt>
                <c:pt idx="5">
                  <c:v>1.6060561701415756E-2</c:v>
                </c:pt>
                <c:pt idx="6">
                  <c:v>7.737510194692486E-2</c:v>
                </c:pt>
                <c:pt idx="7">
                  <c:v>0.1223781342144336</c:v>
                </c:pt>
                <c:pt idx="8">
                  <c:v>2.7332231958008324E-2</c:v>
                </c:pt>
                <c:pt idx="9">
                  <c:v>1.6646103013446538E-2</c:v>
                </c:pt>
                <c:pt idx="10">
                  <c:v>2.4467261967000564E-2</c:v>
                </c:pt>
                <c:pt idx="11">
                  <c:v>1.5035864405361886E-2</c:v>
                </c:pt>
                <c:pt idx="12">
                  <c:v>8.1494803320855722E-2</c:v>
                </c:pt>
                <c:pt idx="13">
                  <c:v>6.5308768481147667E-2</c:v>
                </c:pt>
                <c:pt idx="14">
                  <c:v>7.2000669190070893E-2</c:v>
                </c:pt>
                <c:pt idx="15">
                  <c:v>0.12584955770718753</c:v>
                </c:pt>
                <c:pt idx="16">
                  <c:v>0.13808318869068781</c:v>
                </c:pt>
                <c:pt idx="17">
                  <c:v>2.8816997427800663E-2</c:v>
                </c:pt>
                <c:pt idx="18">
                  <c:v>3.1221899245069951E-2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B-4DC7-AC3B-538AA86284D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DB-4DC7-AC3B-538AA8628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12.15'!$Y$44:$Y$60</c:f>
              <c:numCache>
                <c:formatCode>#,##0</c:formatCode>
                <c:ptCount val="17"/>
                <c:pt idx="0">
                  <c:v>25</c:v>
                </c:pt>
                <c:pt idx="1">
                  <c:v>278</c:v>
                </c:pt>
                <c:pt idx="2">
                  <c:v>1026</c:v>
                </c:pt>
                <c:pt idx="3">
                  <c:v>2344</c:v>
                </c:pt>
                <c:pt idx="4">
                  <c:v>3461</c:v>
                </c:pt>
                <c:pt idx="5">
                  <c:v>2860</c:v>
                </c:pt>
                <c:pt idx="6">
                  <c:v>2197</c:v>
                </c:pt>
                <c:pt idx="7">
                  <c:v>1820</c:v>
                </c:pt>
                <c:pt idx="8">
                  <c:v>2022</c:v>
                </c:pt>
                <c:pt idx="9">
                  <c:v>1763</c:v>
                </c:pt>
                <c:pt idx="10">
                  <c:v>1675</c:v>
                </c:pt>
                <c:pt idx="11">
                  <c:v>1406</c:v>
                </c:pt>
                <c:pt idx="12">
                  <c:v>804</c:v>
                </c:pt>
                <c:pt idx="13">
                  <c:v>370</c:v>
                </c:pt>
                <c:pt idx="14">
                  <c:v>150</c:v>
                </c:pt>
                <c:pt idx="15">
                  <c:v>59</c:v>
                </c:pt>
                <c:pt idx="16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4-4C25-AD0D-A47B97096484}"/>
            </c:ext>
          </c:extLst>
        </c:ser>
        <c:ser>
          <c:idx val="1"/>
          <c:order val="1"/>
          <c:tx>
            <c:strRef>
              <c:f>'Table 12.15'!$S$62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12.15'!$Y$63:$Y$79</c:f>
              <c:numCache>
                <c:formatCode>#,##0</c:formatCode>
                <c:ptCount val="17"/>
                <c:pt idx="0">
                  <c:v>20</c:v>
                </c:pt>
                <c:pt idx="1">
                  <c:v>386</c:v>
                </c:pt>
                <c:pt idx="2">
                  <c:v>1410</c:v>
                </c:pt>
                <c:pt idx="3">
                  <c:v>2663</c:v>
                </c:pt>
                <c:pt idx="4">
                  <c:v>3550</c:v>
                </c:pt>
                <c:pt idx="5">
                  <c:v>2555</c:v>
                </c:pt>
                <c:pt idx="6">
                  <c:v>2090</c:v>
                </c:pt>
                <c:pt idx="7">
                  <c:v>2070</c:v>
                </c:pt>
                <c:pt idx="8">
                  <c:v>2088</c:v>
                </c:pt>
                <c:pt idx="9">
                  <c:v>2039</c:v>
                </c:pt>
                <c:pt idx="10">
                  <c:v>1991</c:v>
                </c:pt>
                <c:pt idx="11">
                  <c:v>1348</c:v>
                </c:pt>
                <c:pt idx="12">
                  <c:v>692</c:v>
                </c:pt>
                <c:pt idx="13">
                  <c:v>244</c:v>
                </c:pt>
                <c:pt idx="14">
                  <c:v>98</c:v>
                </c:pt>
                <c:pt idx="15">
                  <c:v>57</c:v>
                </c:pt>
                <c:pt idx="16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C4-4C25-AD0D-A47B97096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12.15'!$Y$83:$Y$90</c:f>
              <c:numCache>
                <c:formatCode>#,##0</c:formatCode>
                <c:ptCount val="8"/>
                <c:pt idx="0">
                  <c:v>1844</c:v>
                </c:pt>
                <c:pt idx="1">
                  <c:v>4070</c:v>
                </c:pt>
                <c:pt idx="2">
                  <c:v>1462</c:v>
                </c:pt>
                <c:pt idx="3">
                  <c:v>1289</c:v>
                </c:pt>
                <c:pt idx="4">
                  <c:v>951</c:v>
                </c:pt>
                <c:pt idx="5">
                  <c:v>757</c:v>
                </c:pt>
                <c:pt idx="6">
                  <c:v>337</c:v>
                </c:pt>
                <c:pt idx="7">
                  <c:v>1181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AC-4957-A768-FD1B2F545F1E}"/>
            </c:ext>
          </c:extLst>
        </c:ser>
        <c:ser>
          <c:idx val="1"/>
          <c:order val="1"/>
          <c:tx>
            <c:strRef>
              <c:f>'Table 12.15'!$S$92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12.15'!$Y$93:$Y$100</c:f>
              <c:numCache>
                <c:formatCode>#,##0</c:formatCode>
                <c:ptCount val="8"/>
                <c:pt idx="0">
                  <c:v>1425</c:v>
                </c:pt>
                <c:pt idx="1">
                  <c:v>4791</c:v>
                </c:pt>
                <c:pt idx="2">
                  <c:v>404</c:v>
                </c:pt>
                <c:pt idx="3">
                  <c:v>1961</c:v>
                </c:pt>
                <c:pt idx="4">
                  <c:v>2269</c:v>
                </c:pt>
                <c:pt idx="5">
                  <c:v>1098</c:v>
                </c:pt>
                <c:pt idx="6">
                  <c:v>39</c:v>
                </c:pt>
                <c:pt idx="7">
                  <c:v>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AC-4957-A768-FD1B2F545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12.15'!$U$8:$Y$8</c:f>
              <c:numCache>
                <c:formatCode>#,##0</c:formatCode>
                <c:ptCount val="5"/>
                <c:pt idx="0">
                  <c:v>34363</c:v>
                </c:pt>
                <c:pt idx="1">
                  <c:v>33885.08</c:v>
                </c:pt>
                <c:pt idx="2">
                  <c:v>34573.68</c:v>
                </c:pt>
                <c:pt idx="3">
                  <c:v>35529</c:v>
                </c:pt>
                <c:pt idx="4">
                  <c:v>34587.85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C-4DE7-8648-6A65C5CD1D9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C-4DE7-8648-6A65C5CD1D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12.15'!$T$4:$Z$4</c:f>
              <c:numCache>
                <c:formatCode>#,##0</c:formatCode>
                <c:ptCount val="7"/>
                <c:pt idx="0">
                  <c:v>43767</c:v>
                </c:pt>
                <c:pt idx="1">
                  <c:v>43157</c:v>
                </c:pt>
                <c:pt idx="2">
                  <c:v>43200</c:v>
                </c:pt>
                <c:pt idx="3">
                  <c:v>44000</c:v>
                </c:pt>
                <c:pt idx="4">
                  <c:v>44028</c:v>
                </c:pt>
                <c:pt idx="5">
                  <c:v>45684</c:v>
                </c:pt>
                <c:pt idx="6">
                  <c:v>47819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A-4110-924C-3D0BE92310DF}"/>
            </c:ext>
          </c:extLst>
        </c:ser>
        <c:ser>
          <c:idx val="1"/>
          <c:order val="1"/>
          <c:tx>
            <c:strRef>
              <c:f>'Table 12.15'!$S$7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12.15'!$T$7:$Z$7</c:f>
              <c:numCache>
                <c:formatCode>#,##0</c:formatCode>
                <c:ptCount val="7"/>
                <c:pt idx="0">
                  <c:v>30037</c:v>
                </c:pt>
                <c:pt idx="1">
                  <c:v>29662</c:v>
                </c:pt>
                <c:pt idx="2">
                  <c:v>29649</c:v>
                </c:pt>
                <c:pt idx="3">
                  <c:v>29867</c:v>
                </c:pt>
                <c:pt idx="4">
                  <c:v>30049</c:v>
                </c:pt>
                <c:pt idx="5">
                  <c:v>30778</c:v>
                </c:pt>
                <c:pt idx="6">
                  <c:v>31967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A-4110-924C-3D0BE92310DF}"/>
            </c:ext>
          </c:extLst>
        </c:ser>
        <c:ser>
          <c:idx val="2"/>
          <c:order val="2"/>
          <c:tx>
            <c:strRef>
              <c:f>'Table 12.15'!$S$11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12.15'!$T$11:$Z$11</c:f>
              <c:numCache>
                <c:formatCode>#,##0</c:formatCode>
                <c:ptCount val="7"/>
                <c:pt idx="0">
                  <c:v>38630</c:v>
                </c:pt>
                <c:pt idx="1">
                  <c:v>38128</c:v>
                </c:pt>
                <c:pt idx="2">
                  <c:v>38272</c:v>
                </c:pt>
                <c:pt idx="3">
                  <c:v>39147</c:v>
                </c:pt>
                <c:pt idx="4">
                  <c:v>39005</c:v>
                </c:pt>
                <c:pt idx="5">
                  <c:v>40450</c:v>
                </c:pt>
                <c:pt idx="6">
                  <c:v>42205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4A-4110-924C-3D0BE92310DF}"/>
            </c:ext>
          </c:extLst>
        </c:ser>
        <c:ser>
          <c:idx val="3"/>
          <c:order val="3"/>
          <c:tx>
            <c:strRef>
              <c:f>'Table 12.15'!$S$12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12.15'!$T$12:$Z$12</c:f>
              <c:numCache>
                <c:formatCode>#,##0</c:formatCode>
                <c:ptCount val="7"/>
                <c:pt idx="0">
                  <c:v>5140</c:v>
                </c:pt>
                <c:pt idx="1">
                  <c:v>5026</c:v>
                </c:pt>
                <c:pt idx="2">
                  <c:v>4931</c:v>
                </c:pt>
                <c:pt idx="3">
                  <c:v>4855</c:v>
                </c:pt>
                <c:pt idx="4">
                  <c:v>5023</c:v>
                </c:pt>
                <c:pt idx="5">
                  <c:v>5234</c:v>
                </c:pt>
                <c:pt idx="6">
                  <c:v>5614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4A-4110-924C-3D0BE9231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12.15'!$AB$15:$AB$33</c:f>
              <c:numCache>
                <c:formatCode>0.0%</c:formatCode>
                <c:ptCount val="19"/>
                <c:pt idx="0">
                  <c:v>4.1908028189631734E-2</c:v>
                </c:pt>
                <c:pt idx="1">
                  <c:v>1.296555762353876E-3</c:v>
                </c:pt>
                <c:pt idx="2">
                  <c:v>2.9904431293000692E-2</c:v>
                </c:pt>
                <c:pt idx="3">
                  <c:v>1.2129070034923356E-2</c:v>
                </c:pt>
                <c:pt idx="4">
                  <c:v>2.8294192684916036E-2</c:v>
                </c:pt>
                <c:pt idx="5">
                  <c:v>1.6060561701415756E-2</c:v>
                </c:pt>
                <c:pt idx="6">
                  <c:v>7.737510194692486E-2</c:v>
                </c:pt>
                <c:pt idx="7">
                  <c:v>0.1223781342144336</c:v>
                </c:pt>
                <c:pt idx="8">
                  <c:v>2.7332231958008324E-2</c:v>
                </c:pt>
                <c:pt idx="9">
                  <c:v>1.6646103013446538E-2</c:v>
                </c:pt>
                <c:pt idx="10">
                  <c:v>2.4467261967000564E-2</c:v>
                </c:pt>
                <c:pt idx="11">
                  <c:v>1.5035864405361886E-2</c:v>
                </c:pt>
                <c:pt idx="12">
                  <c:v>8.1494803320855722E-2</c:v>
                </c:pt>
                <c:pt idx="13">
                  <c:v>6.5308768481147667E-2</c:v>
                </c:pt>
                <c:pt idx="14">
                  <c:v>7.2000669190070893E-2</c:v>
                </c:pt>
                <c:pt idx="15">
                  <c:v>0.12584955770718753</c:v>
                </c:pt>
                <c:pt idx="16">
                  <c:v>0.13808318869068781</c:v>
                </c:pt>
                <c:pt idx="17">
                  <c:v>2.8816997427800663E-2</c:v>
                </c:pt>
                <c:pt idx="18">
                  <c:v>3.1221899245069951E-2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475-A3CF-5C8662D3226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475-A3CF-5C8662D32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12.15'!$Z$44:$Z$60</c:f>
              <c:numCache>
                <c:formatCode>#,##0</c:formatCode>
                <c:ptCount val="17"/>
                <c:pt idx="0">
                  <c:v>12</c:v>
                </c:pt>
                <c:pt idx="1">
                  <c:v>268</c:v>
                </c:pt>
                <c:pt idx="2">
                  <c:v>1045</c:v>
                </c:pt>
                <c:pt idx="3">
                  <c:v>2375</c:v>
                </c:pt>
                <c:pt idx="4">
                  <c:v>4098</c:v>
                </c:pt>
                <c:pt idx="5">
                  <c:v>3115</c:v>
                </c:pt>
                <c:pt idx="6">
                  <c:v>2312</c:v>
                </c:pt>
                <c:pt idx="7">
                  <c:v>1841</c:v>
                </c:pt>
                <c:pt idx="8">
                  <c:v>2019</c:v>
                </c:pt>
                <c:pt idx="9">
                  <c:v>1734</c:v>
                </c:pt>
                <c:pt idx="10">
                  <c:v>1745</c:v>
                </c:pt>
                <c:pt idx="11">
                  <c:v>1325</c:v>
                </c:pt>
                <c:pt idx="12">
                  <c:v>880</c:v>
                </c:pt>
                <c:pt idx="13">
                  <c:v>405</c:v>
                </c:pt>
                <c:pt idx="14">
                  <c:v>137</c:v>
                </c:pt>
                <c:pt idx="15">
                  <c:v>64</c:v>
                </c:pt>
                <c:pt idx="16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59-4333-BF1B-4F11156FDDB8}"/>
            </c:ext>
          </c:extLst>
        </c:ser>
        <c:ser>
          <c:idx val="1"/>
          <c:order val="1"/>
          <c:tx>
            <c:strRef>
              <c:f>'Table 12.15'!$S$62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12.15'!$Z$63:$Z$79</c:f>
              <c:numCache>
                <c:formatCode>#,##0</c:formatCode>
                <c:ptCount val="17"/>
                <c:pt idx="0">
                  <c:v>23</c:v>
                </c:pt>
                <c:pt idx="1">
                  <c:v>365</c:v>
                </c:pt>
                <c:pt idx="2">
                  <c:v>1345</c:v>
                </c:pt>
                <c:pt idx="3">
                  <c:v>2730</c:v>
                </c:pt>
                <c:pt idx="4">
                  <c:v>3999</c:v>
                </c:pt>
                <c:pt idx="5">
                  <c:v>2926</c:v>
                </c:pt>
                <c:pt idx="6">
                  <c:v>2183</c:v>
                </c:pt>
                <c:pt idx="7">
                  <c:v>2054</c:v>
                </c:pt>
                <c:pt idx="8">
                  <c:v>2224</c:v>
                </c:pt>
                <c:pt idx="9">
                  <c:v>1924</c:v>
                </c:pt>
                <c:pt idx="10">
                  <c:v>1974</c:v>
                </c:pt>
                <c:pt idx="11">
                  <c:v>1375</c:v>
                </c:pt>
                <c:pt idx="12">
                  <c:v>705</c:v>
                </c:pt>
                <c:pt idx="13">
                  <c:v>277</c:v>
                </c:pt>
                <c:pt idx="14">
                  <c:v>88</c:v>
                </c:pt>
                <c:pt idx="15">
                  <c:v>65</c:v>
                </c:pt>
                <c:pt idx="16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59-4333-BF1B-4F11156FD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12.15'!$Z$83:$Z$90</c:f>
              <c:numCache>
                <c:formatCode>#,##0</c:formatCode>
                <c:ptCount val="8"/>
                <c:pt idx="0">
                  <c:v>1921</c:v>
                </c:pt>
                <c:pt idx="1">
                  <c:v>4217</c:v>
                </c:pt>
                <c:pt idx="2">
                  <c:v>1552</c:v>
                </c:pt>
                <c:pt idx="3">
                  <c:v>1395</c:v>
                </c:pt>
                <c:pt idx="4">
                  <c:v>998</c:v>
                </c:pt>
                <c:pt idx="5">
                  <c:v>829</c:v>
                </c:pt>
                <c:pt idx="6">
                  <c:v>359</c:v>
                </c:pt>
                <c:pt idx="7">
                  <c:v>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54-4AE5-9362-FE43BC85033F}"/>
            </c:ext>
          </c:extLst>
        </c:ser>
        <c:ser>
          <c:idx val="1"/>
          <c:order val="1"/>
          <c:tx>
            <c:strRef>
              <c:f>'Table 12.15'!$S$92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12.15'!$Z$93:$Z$100</c:f>
              <c:numCache>
                <c:formatCode>#,##0</c:formatCode>
                <c:ptCount val="8"/>
                <c:pt idx="0">
                  <c:v>1460</c:v>
                </c:pt>
                <c:pt idx="1">
                  <c:v>5026</c:v>
                </c:pt>
                <c:pt idx="2">
                  <c:v>426</c:v>
                </c:pt>
                <c:pt idx="3">
                  <c:v>2093</c:v>
                </c:pt>
                <c:pt idx="4">
                  <c:v>2318</c:v>
                </c:pt>
                <c:pt idx="5">
                  <c:v>1168</c:v>
                </c:pt>
                <c:pt idx="6">
                  <c:v>55</c:v>
                </c:pt>
                <c:pt idx="7">
                  <c:v>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54-4AE5-9362-FE43BC850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12.2'!$U$8:$Y$8</c:f>
              <c:numCache>
                <c:formatCode>#,##0</c:formatCode>
                <c:ptCount val="5"/>
                <c:pt idx="0">
                  <c:v>36790.74</c:v>
                </c:pt>
                <c:pt idx="1">
                  <c:v>36851</c:v>
                </c:pt>
                <c:pt idx="2">
                  <c:v>38492</c:v>
                </c:pt>
                <c:pt idx="3">
                  <c:v>40007.68</c:v>
                </c:pt>
                <c:pt idx="4">
                  <c:v>40810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9-4DC7-805F-E09ECF51ED7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9-4DC7-805F-E09ECF51E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12.15'!$S$1</c:f>
              <c:strCache>
                <c:ptCount val="1"/>
                <c:pt idx="0">
                  <c:v>Hobart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12.15'!$T$8:$Z$8</c:f>
              <c:numCache>
                <c:formatCode>#,##0</c:formatCode>
                <c:ptCount val="7"/>
                <c:pt idx="0">
                  <c:v>32910.769999999997</c:v>
                </c:pt>
                <c:pt idx="1">
                  <c:v>34363</c:v>
                </c:pt>
                <c:pt idx="2">
                  <c:v>33885.08</c:v>
                </c:pt>
                <c:pt idx="3">
                  <c:v>34573.68</c:v>
                </c:pt>
                <c:pt idx="4">
                  <c:v>35529</c:v>
                </c:pt>
                <c:pt idx="5">
                  <c:v>34587.85</c:v>
                </c:pt>
                <c:pt idx="6">
                  <c:v>34059.11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A-40B9-8140-5EA25249452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A-40B9-8140-5EA252494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12.16'!$U$4:$Y$4</c:f>
              <c:numCache>
                <c:formatCode>#,##0</c:formatCode>
                <c:ptCount val="5"/>
                <c:pt idx="0">
                  <c:v>11225</c:v>
                </c:pt>
                <c:pt idx="1">
                  <c:v>11140</c:v>
                </c:pt>
                <c:pt idx="2">
                  <c:v>11635</c:v>
                </c:pt>
                <c:pt idx="3">
                  <c:v>11738</c:v>
                </c:pt>
                <c:pt idx="4">
                  <c:v>12275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6-4982-9A87-4F0A39CD57E8}"/>
            </c:ext>
          </c:extLst>
        </c:ser>
        <c:ser>
          <c:idx val="1"/>
          <c:order val="1"/>
          <c:tx>
            <c:strRef>
              <c:f>'Table 12.16'!$S$7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12.16'!$U$7:$Y$7</c:f>
              <c:numCache>
                <c:formatCode>#,##0</c:formatCode>
                <c:ptCount val="5"/>
                <c:pt idx="0">
                  <c:v>7868</c:v>
                </c:pt>
                <c:pt idx="1">
                  <c:v>7850</c:v>
                </c:pt>
                <c:pt idx="2">
                  <c:v>8065</c:v>
                </c:pt>
                <c:pt idx="3">
                  <c:v>8129</c:v>
                </c:pt>
                <c:pt idx="4">
                  <c:v>8524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6-4982-9A87-4F0A39CD57E8}"/>
            </c:ext>
          </c:extLst>
        </c:ser>
        <c:ser>
          <c:idx val="2"/>
          <c:order val="2"/>
          <c:tx>
            <c:strRef>
              <c:f>'Table 12.16'!$S$11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12.16'!$U$11:$Y$11</c:f>
              <c:numCache>
                <c:formatCode>#,##0</c:formatCode>
                <c:ptCount val="5"/>
                <c:pt idx="0">
                  <c:v>9409</c:v>
                </c:pt>
                <c:pt idx="1">
                  <c:v>9364</c:v>
                </c:pt>
                <c:pt idx="2">
                  <c:v>9869</c:v>
                </c:pt>
                <c:pt idx="3">
                  <c:v>9933</c:v>
                </c:pt>
                <c:pt idx="4">
                  <c:v>10396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D6-4982-9A87-4F0A39CD57E8}"/>
            </c:ext>
          </c:extLst>
        </c:ser>
        <c:ser>
          <c:idx val="3"/>
          <c:order val="3"/>
          <c:tx>
            <c:strRef>
              <c:f>'Table 12.16'!$S$12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12.16'!$U$12:$Y$12</c:f>
              <c:numCache>
                <c:formatCode>#,##0</c:formatCode>
                <c:ptCount val="5"/>
                <c:pt idx="0">
                  <c:v>1814</c:v>
                </c:pt>
                <c:pt idx="1">
                  <c:v>1773</c:v>
                </c:pt>
                <c:pt idx="2">
                  <c:v>1772</c:v>
                </c:pt>
                <c:pt idx="3">
                  <c:v>1806</c:v>
                </c:pt>
                <c:pt idx="4">
                  <c:v>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D6-4982-9A87-4F0A39CD5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12.16'!$AB$15:$AB$33</c:f>
              <c:numCache>
                <c:formatCode>0.0%</c:formatCode>
                <c:ptCount val="19"/>
                <c:pt idx="0">
                  <c:v>0.18770423284444107</c:v>
                </c:pt>
                <c:pt idx="1">
                  <c:v>3.1917318945208603E-3</c:v>
                </c:pt>
                <c:pt idx="2">
                  <c:v>6.6722395318793218E-2</c:v>
                </c:pt>
                <c:pt idx="3">
                  <c:v>6.763431871722775E-3</c:v>
                </c:pt>
                <c:pt idx="4">
                  <c:v>6.1326848544722243E-2</c:v>
                </c:pt>
                <c:pt idx="5">
                  <c:v>2.5533855156166883E-2</c:v>
                </c:pt>
                <c:pt idx="6">
                  <c:v>7.0294095295995132E-2</c:v>
                </c:pt>
                <c:pt idx="7">
                  <c:v>4.7647997568204273E-2</c:v>
                </c:pt>
                <c:pt idx="8">
                  <c:v>2.8041644501861845E-2</c:v>
                </c:pt>
                <c:pt idx="9">
                  <c:v>1.0639106315069534E-2</c:v>
                </c:pt>
                <c:pt idx="10">
                  <c:v>2.0822250930921802E-2</c:v>
                </c:pt>
                <c:pt idx="11">
                  <c:v>1.6338627555285357E-2</c:v>
                </c:pt>
                <c:pt idx="12">
                  <c:v>4.628011247055247E-2</c:v>
                </c:pt>
                <c:pt idx="13">
                  <c:v>7.2269929325936622E-2</c:v>
                </c:pt>
                <c:pt idx="14">
                  <c:v>5.4867391139144309E-2</c:v>
                </c:pt>
                <c:pt idx="15">
                  <c:v>6.7558325100691541E-2</c:v>
                </c:pt>
                <c:pt idx="16">
                  <c:v>9.7347822782886242E-2</c:v>
                </c:pt>
                <c:pt idx="17">
                  <c:v>1.3678850976517972E-2</c:v>
                </c:pt>
                <c:pt idx="18">
                  <c:v>3.2069306178281028E-2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8-4F0B-91CD-443F8DBE1E3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68-4F0B-91CD-443F8DBE1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12.16'!$Y$44:$Y$60</c:f>
              <c:numCache>
                <c:formatCode>#,##0</c:formatCode>
                <c:ptCount val="17"/>
                <c:pt idx="0">
                  <c:v>4</c:v>
                </c:pt>
                <c:pt idx="1">
                  <c:v>113</c:v>
                </c:pt>
                <c:pt idx="2">
                  <c:v>347</c:v>
                </c:pt>
                <c:pt idx="3">
                  <c:v>528</c:v>
                </c:pt>
                <c:pt idx="4">
                  <c:v>760</c:v>
                </c:pt>
                <c:pt idx="5">
                  <c:v>666</c:v>
                </c:pt>
                <c:pt idx="6">
                  <c:v>592</c:v>
                </c:pt>
                <c:pt idx="7">
                  <c:v>574</c:v>
                </c:pt>
                <c:pt idx="8">
                  <c:v>684</c:v>
                </c:pt>
                <c:pt idx="9">
                  <c:v>602</c:v>
                </c:pt>
                <c:pt idx="10">
                  <c:v>659</c:v>
                </c:pt>
                <c:pt idx="11">
                  <c:v>469</c:v>
                </c:pt>
                <c:pt idx="12">
                  <c:v>223</c:v>
                </c:pt>
                <c:pt idx="13">
                  <c:v>122</c:v>
                </c:pt>
                <c:pt idx="14">
                  <c:v>35</c:v>
                </c:pt>
                <c:pt idx="15">
                  <c:v>14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E-4EE9-A898-E362AB166CA5}"/>
            </c:ext>
          </c:extLst>
        </c:ser>
        <c:ser>
          <c:idx val="1"/>
          <c:order val="1"/>
          <c:tx>
            <c:strRef>
              <c:f>'Table 12.16'!$S$62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12.16'!$Y$63:$Y$79</c:f>
              <c:numCache>
                <c:formatCode>#,##0</c:formatCode>
                <c:ptCount val="17"/>
                <c:pt idx="0">
                  <c:v>0</c:v>
                </c:pt>
                <c:pt idx="1">
                  <c:v>122</c:v>
                </c:pt>
                <c:pt idx="2">
                  <c:v>320</c:v>
                </c:pt>
                <c:pt idx="3">
                  <c:v>441</c:v>
                </c:pt>
                <c:pt idx="4">
                  <c:v>723</c:v>
                </c:pt>
                <c:pt idx="5">
                  <c:v>549</c:v>
                </c:pt>
                <c:pt idx="6">
                  <c:v>556</c:v>
                </c:pt>
                <c:pt idx="7">
                  <c:v>530</c:v>
                </c:pt>
                <c:pt idx="8">
                  <c:v>674</c:v>
                </c:pt>
                <c:pt idx="9">
                  <c:v>667</c:v>
                </c:pt>
                <c:pt idx="10">
                  <c:v>596</c:v>
                </c:pt>
                <c:pt idx="11">
                  <c:v>400</c:v>
                </c:pt>
                <c:pt idx="12">
                  <c:v>202</c:v>
                </c:pt>
                <c:pt idx="13">
                  <c:v>55</c:v>
                </c:pt>
                <c:pt idx="14">
                  <c:v>22</c:v>
                </c:pt>
                <c:pt idx="15">
                  <c:v>10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6E-4EE9-A898-E362AB166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12.16'!$Y$83:$Y$90</c:f>
              <c:numCache>
                <c:formatCode>#,##0</c:formatCode>
                <c:ptCount val="8"/>
                <c:pt idx="0">
                  <c:v>430</c:v>
                </c:pt>
                <c:pt idx="1">
                  <c:v>434</c:v>
                </c:pt>
                <c:pt idx="2">
                  <c:v>731</c:v>
                </c:pt>
                <c:pt idx="3">
                  <c:v>199</c:v>
                </c:pt>
                <c:pt idx="4">
                  <c:v>149</c:v>
                </c:pt>
                <c:pt idx="5">
                  <c:v>166</c:v>
                </c:pt>
                <c:pt idx="6">
                  <c:v>338</c:v>
                </c:pt>
                <c:pt idx="7">
                  <c:v>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4-4330-A942-B86685C90900}"/>
            </c:ext>
          </c:extLst>
        </c:ser>
        <c:ser>
          <c:idx val="1"/>
          <c:order val="1"/>
          <c:tx>
            <c:strRef>
              <c:f>'Table 12.16'!$S$92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12.16'!$Y$93:$Y$100</c:f>
              <c:numCache>
                <c:formatCode>#,##0</c:formatCode>
                <c:ptCount val="8"/>
                <c:pt idx="0">
                  <c:v>286</c:v>
                </c:pt>
                <c:pt idx="1">
                  <c:v>603</c:v>
                </c:pt>
                <c:pt idx="2">
                  <c:v>136</c:v>
                </c:pt>
                <c:pt idx="3">
                  <c:v>615</c:v>
                </c:pt>
                <c:pt idx="4">
                  <c:v>665</c:v>
                </c:pt>
                <c:pt idx="5">
                  <c:v>339</c:v>
                </c:pt>
                <c:pt idx="6">
                  <c:v>24</c:v>
                </c:pt>
                <c:pt idx="7">
                  <c:v>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4-4330-A942-B86685C90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12.16'!$U$8:$Y$8</c:f>
              <c:numCache>
                <c:formatCode>#,##0</c:formatCode>
                <c:ptCount val="5"/>
                <c:pt idx="0">
                  <c:v>31244</c:v>
                </c:pt>
                <c:pt idx="1">
                  <c:v>31546.73</c:v>
                </c:pt>
                <c:pt idx="2">
                  <c:v>32722.799999999999</c:v>
                </c:pt>
                <c:pt idx="3">
                  <c:v>34195.660000000003</c:v>
                </c:pt>
                <c:pt idx="4">
                  <c:v>34006.44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1-45ED-BCD8-B4B1ACFD747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1-45ED-BCD8-B4B1ACFD7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12.16'!$T$4:$Z$4</c:f>
              <c:numCache>
                <c:formatCode>#,##0</c:formatCode>
                <c:ptCount val="7"/>
                <c:pt idx="0">
                  <c:v>11194</c:v>
                </c:pt>
                <c:pt idx="1">
                  <c:v>11225</c:v>
                </c:pt>
                <c:pt idx="2">
                  <c:v>11140</c:v>
                </c:pt>
                <c:pt idx="3">
                  <c:v>11635</c:v>
                </c:pt>
                <c:pt idx="4">
                  <c:v>11738</c:v>
                </c:pt>
                <c:pt idx="5">
                  <c:v>12275</c:v>
                </c:pt>
                <c:pt idx="6">
                  <c:v>13159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C-41E6-A8F5-0D7BA426B777}"/>
            </c:ext>
          </c:extLst>
        </c:ser>
        <c:ser>
          <c:idx val="1"/>
          <c:order val="1"/>
          <c:tx>
            <c:strRef>
              <c:f>'Table 12.16'!$S$7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12.16'!$T$7:$Z$7</c:f>
              <c:numCache>
                <c:formatCode>#,##0</c:formatCode>
                <c:ptCount val="7"/>
                <c:pt idx="0">
                  <c:v>7884</c:v>
                </c:pt>
                <c:pt idx="1">
                  <c:v>7868</c:v>
                </c:pt>
                <c:pt idx="2">
                  <c:v>7850</c:v>
                </c:pt>
                <c:pt idx="3">
                  <c:v>8065</c:v>
                </c:pt>
                <c:pt idx="4">
                  <c:v>8129</c:v>
                </c:pt>
                <c:pt idx="5">
                  <c:v>8524</c:v>
                </c:pt>
                <c:pt idx="6">
                  <c:v>9096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C-41E6-A8F5-0D7BA426B777}"/>
            </c:ext>
          </c:extLst>
        </c:ser>
        <c:ser>
          <c:idx val="2"/>
          <c:order val="2"/>
          <c:tx>
            <c:strRef>
              <c:f>'Table 12.16'!$S$11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12.16'!$T$11:$Z$11</c:f>
              <c:numCache>
                <c:formatCode>#,##0</c:formatCode>
                <c:ptCount val="7"/>
                <c:pt idx="0">
                  <c:v>9336</c:v>
                </c:pt>
                <c:pt idx="1">
                  <c:v>9409</c:v>
                </c:pt>
                <c:pt idx="2">
                  <c:v>9364</c:v>
                </c:pt>
                <c:pt idx="3">
                  <c:v>9869</c:v>
                </c:pt>
                <c:pt idx="4">
                  <c:v>9933</c:v>
                </c:pt>
                <c:pt idx="5">
                  <c:v>10396</c:v>
                </c:pt>
                <c:pt idx="6">
                  <c:v>11191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6C-41E6-A8F5-0D7BA426B777}"/>
            </c:ext>
          </c:extLst>
        </c:ser>
        <c:ser>
          <c:idx val="3"/>
          <c:order val="3"/>
          <c:tx>
            <c:strRef>
              <c:f>'Table 12.16'!$S$12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12.16'!$T$12:$Z$12</c:f>
              <c:numCache>
                <c:formatCode>#,##0</c:formatCode>
                <c:ptCount val="7"/>
                <c:pt idx="0">
                  <c:v>1863</c:v>
                </c:pt>
                <c:pt idx="1">
                  <c:v>1814</c:v>
                </c:pt>
                <c:pt idx="2">
                  <c:v>1773</c:v>
                </c:pt>
                <c:pt idx="3">
                  <c:v>1772</c:v>
                </c:pt>
                <c:pt idx="4">
                  <c:v>1806</c:v>
                </c:pt>
                <c:pt idx="5">
                  <c:v>1879</c:v>
                </c:pt>
                <c:pt idx="6">
                  <c:v>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6C-41E6-A8F5-0D7BA426B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12.16'!$AB$15:$AB$33</c:f>
              <c:numCache>
                <c:formatCode>0.0%</c:formatCode>
                <c:ptCount val="19"/>
                <c:pt idx="0">
                  <c:v>0.18770423284444107</c:v>
                </c:pt>
                <c:pt idx="1">
                  <c:v>3.1917318945208603E-3</c:v>
                </c:pt>
                <c:pt idx="2">
                  <c:v>6.6722395318793218E-2</c:v>
                </c:pt>
                <c:pt idx="3">
                  <c:v>6.763431871722775E-3</c:v>
                </c:pt>
                <c:pt idx="4">
                  <c:v>6.1326848544722243E-2</c:v>
                </c:pt>
                <c:pt idx="5">
                  <c:v>2.5533855156166883E-2</c:v>
                </c:pt>
                <c:pt idx="6">
                  <c:v>7.0294095295995132E-2</c:v>
                </c:pt>
                <c:pt idx="7">
                  <c:v>4.7647997568204273E-2</c:v>
                </c:pt>
                <c:pt idx="8">
                  <c:v>2.8041644501861845E-2</c:v>
                </c:pt>
                <c:pt idx="9">
                  <c:v>1.0639106315069534E-2</c:v>
                </c:pt>
                <c:pt idx="10">
                  <c:v>2.0822250930921802E-2</c:v>
                </c:pt>
                <c:pt idx="11">
                  <c:v>1.6338627555285357E-2</c:v>
                </c:pt>
                <c:pt idx="12">
                  <c:v>4.628011247055247E-2</c:v>
                </c:pt>
                <c:pt idx="13">
                  <c:v>7.2269929325936622E-2</c:v>
                </c:pt>
                <c:pt idx="14">
                  <c:v>5.4867391139144309E-2</c:v>
                </c:pt>
                <c:pt idx="15">
                  <c:v>6.7558325100691541E-2</c:v>
                </c:pt>
                <c:pt idx="16">
                  <c:v>9.7347822782886242E-2</c:v>
                </c:pt>
                <c:pt idx="17">
                  <c:v>1.3678850976517972E-2</c:v>
                </c:pt>
                <c:pt idx="18">
                  <c:v>3.2069306178281028E-2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D-4095-B2DC-562C1350D9B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D-4095-B2DC-562C1350D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12.16'!$Z$44:$Z$60</c:f>
              <c:numCache>
                <c:formatCode>#,##0</c:formatCode>
                <c:ptCount val="17"/>
                <c:pt idx="0">
                  <c:v>8</c:v>
                </c:pt>
                <c:pt idx="1">
                  <c:v>140</c:v>
                </c:pt>
                <c:pt idx="2">
                  <c:v>391</c:v>
                </c:pt>
                <c:pt idx="3">
                  <c:v>714</c:v>
                </c:pt>
                <c:pt idx="4">
                  <c:v>875</c:v>
                </c:pt>
                <c:pt idx="5">
                  <c:v>735</c:v>
                </c:pt>
                <c:pt idx="6">
                  <c:v>630</c:v>
                </c:pt>
                <c:pt idx="7">
                  <c:v>601</c:v>
                </c:pt>
                <c:pt idx="8">
                  <c:v>683</c:v>
                </c:pt>
                <c:pt idx="9">
                  <c:v>603</c:v>
                </c:pt>
                <c:pt idx="10">
                  <c:v>652</c:v>
                </c:pt>
                <c:pt idx="11">
                  <c:v>508</c:v>
                </c:pt>
                <c:pt idx="12">
                  <c:v>252</c:v>
                </c:pt>
                <c:pt idx="13">
                  <c:v>130</c:v>
                </c:pt>
                <c:pt idx="14">
                  <c:v>32</c:v>
                </c:pt>
                <c:pt idx="15">
                  <c:v>19</c:v>
                </c:pt>
                <c:pt idx="1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4-491C-8508-694BA7B9746F}"/>
            </c:ext>
          </c:extLst>
        </c:ser>
        <c:ser>
          <c:idx val="1"/>
          <c:order val="1"/>
          <c:tx>
            <c:strRef>
              <c:f>'Table 12.16'!$S$62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12.16'!$Z$63:$Z$79</c:f>
              <c:numCache>
                <c:formatCode>#,##0</c:formatCode>
                <c:ptCount val="17"/>
                <c:pt idx="0">
                  <c:v>5</c:v>
                </c:pt>
                <c:pt idx="1">
                  <c:v>110</c:v>
                </c:pt>
                <c:pt idx="2">
                  <c:v>358</c:v>
                </c:pt>
                <c:pt idx="3">
                  <c:v>554</c:v>
                </c:pt>
                <c:pt idx="4">
                  <c:v>722</c:v>
                </c:pt>
                <c:pt idx="5">
                  <c:v>627</c:v>
                </c:pt>
                <c:pt idx="6">
                  <c:v>545</c:v>
                </c:pt>
                <c:pt idx="7">
                  <c:v>567</c:v>
                </c:pt>
                <c:pt idx="8">
                  <c:v>650</c:v>
                </c:pt>
                <c:pt idx="9">
                  <c:v>668</c:v>
                </c:pt>
                <c:pt idx="10">
                  <c:v>636</c:v>
                </c:pt>
                <c:pt idx="11">
                  <c:v>397</c:v>
                </c:pt>
                <c:pt idx="12">
                  <c:v>224</c:v>
                </c:pt>
                <c:pt idx="13">
                  <c:v>79</c:v>
                </c:pt>
                <c:pt idx="14">
                  <c:v>30</c:v>
                </c:pt>
                <c:pt idx="15">
                  <c:v>4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04-491C-8508-694BA7B97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12.16'!$Z$83:$Z$90</c:f>
              <c:numCache>
                <c:formatCode>#,##0</c:formatCode>
                <c:ptCount val="8"/>
                <c:pt idx="0">
                  <c:v>430</c:v>
                </c:pt>
                <c:pt idx="1">
                  <c:v>436</c:v>
                </c:pt>
                <c:pt idx="2">
                  <c:v>810</c:v>
                </c:pt>
                <c:pt idx="3">
                  <c:v>222</c:v>
                </c:pt>
                <c:pt idx="4">
                  <c:v>162</c:v>
                </c:pt>
                <c:pt idx="5">
                  <c:v>176</c:v>
                </c:pt>
                <c:pt idx="6">
                  <c:v>364</c:v>
                </c:pt>
                <c:pt idx="7">
                  <c:v>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E-49A2-A5EB-01AADA18E530}"/>
            </c:ext>
          </c:extLst>
        </c:ser>
        <c:ser>
          <c:idx val="1"/>
          <c:order val="1"/>
          <c:tx>
            <c:strRef>
              <c:f>'Table 12.16'!$S$92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12.16'!$Z$93:$Z$100</c:f>
              <c:numCache>
                <c:formatCode>#,##0</c:formatCode>
                <c:ptCount val="8"/>
                <c:pt idx="0">
                  <c:v>297</c:v>
                </c:pt>
                <c:pt idx="1">
                  <c:v>630</c:v>
                </c:pt>
                <c:pt idx="2">
                  <c:v>147</c:v>
                </c:pt>
                <c:pt idx="3">
                  <c:v>662</c:v>
                </c:pt>
                <c:pt idx="4">
                  <c:v>667</c:v>
                </c:pt>
                <c:pt idx="5">
                  <c:v>365</c:v>
                </c:pt>
                <c:pt idx="6">
                  <c:v>25</c:v>
                </c:pt>
                <c:pt idx="7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3E-49A2-A5EB-01AADA18E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12.2'!$T$4:$Z$4</c:f>
              <c:numCache>
                <c:formatCode>#,##0</c:formatCode>
                <c:ptCount val="7"/>
                <c:pt idx="0">
                  <c:v>9781</c:v>
                </c:pt>
                <c:pt idx="1">
                  <c:v>9727</c:v>
                </c:pt>
                <c:pt idx="2">
                  <c:v>9991</c:v>
                </c:pt>
                <c:pt idx="3">
                  <c:v>10251</c:v>
                </c:pt>
                <c:pt idx="4">
                  <c:v>10467</c:v>
                </c:pt>
                <c:pt idx="5">
                  <c:v>10960</c:v>
                </c:pt>
                <c:pt idx="6">
                  <c:v>11608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F-4A3C-8011-CFBB3308F965}"/>
            </c:ext>
          </c:extLst>
        </c:ser>
        <c:ser>
          <c:idx val="1"/>
          <c:order val="1"/>
          <c:tx>
            <c:strRef>
              <c:f>'Table 12.2'!$S$7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12.2'!$T$7:$Z$7</c:f>
              <c:numCache>
                <c:formatCode>#,##0</c:formatCode>
                <c:ptCount val="7"/>
                <c:pt idx="0">
                  <c:v>7351</c:v>
                </c:pt>
                <c:pt idx="1">
                  <c:v>7325</c:v>
                </c:pt>
                <c:pt idx="2">
                  <c:v>7520</c:v>
                </c:pt>
                <c:pt idx="3">
                  <c:v>7619</c:v>
                </c:pt>
                <c:pt idx="4">
                  <c:v>7884</c:v>
                </c:pt>
                <c:pt idx="5">
                  <c:v>8221</c:v>
                </c:pt>
                <c:pt idx="6">
                  <c:v>8591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F-4A3C-8011-CFBB3308F965}"/>
            </c:ext>
          </c:extLst>
        </c:ser>
        <c:ser>
          <c:idx val="2"/>
          <c:order val="2"/>
          <c:tx>
            <c:strRef>
              <c:f>'Table 12.2'!$S$11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12.2'!$T$11:$Z$11</c:f>
              <c:numCache>
                <c:formatCode>#,##0</c:formatCode>
                <c:ptCount val="7"/>
                <c:pt idx="0">
                  <c:v>8918</c:v>
                </c:pt>
                <c:pt idx="1">
                  <c:v>8889</c:v>
                </c:pt>
                <c:pt idx="2">
                  <c:v>9159</c:v>
                </c:pt>
                <c:pt idx="3">
                  <c:v>9412</c:v>
                </c:pt>
                <c:pt idx="4">
                  <c:v>9619</c:v>
                </c:pt>
                <c:pt idx="5">
                  <c:v>10104</c:v>
                </c:pt>
                <c:pt idx="6">
                  <c:v>10686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6F-4A3C-8011-CFBB3308F965}"/>
            </c:ext>
          </c:extLst>
        </c:ser>
        <c:ser>
          <c:idx val="3"/>
          <c:order val="3"/>
          <c:tx>
            <c:strRef>
              <c:f>'Table 12.2'!$S$12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12.2'!$T$12:$Z$12</c:f>
              <c:numCache>
                <c:formatCode>#,##0</c:formatCode>
                <c:ptCount val="7"/>
                <c:pt idx="0">
                  <c:v>862</c:v>
                </c:pt>
                <c:pt idx="1">
                  <c:v>835</c:v>
                </c:pt>
                <c:pt idx="2">
                  <c:v>828</c:v>
                </c:pt>
                <c:pt idx="3">
                  <c:v>834</c:v>
                </c:pt>
                <c:pt idx="4">
                  <c:v>854</c:v>
                </c:pt>
                <c:pt idx="5">
                  <c:v>856</c:v>
                </c:pt>
                <c:pt idx="6">
                  <c:v>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6F-4A3C-8011-CFBB3308F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12.16'!$S$1</c:f>
              <c:strCache>
                <c:ptCount val="1"/>
                <c:pt idx="0">
                  <c:v>Huon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12.16'!$T$8:$Z$8</c:f>
              <c:numCache>
                <c:formatCode>#,##0</c:formatCode>
                <c:ptCount val="7"/>
                <c:pt idx="0">
                  <c:v>30012</c:v>
                </c:pt>
                <c:pt idx="1">
                  <c:v>31244</c:v>
                </c:pt>
                <c:pt idx="2">
                  <c:v>31546.73</c:v>
                </c:pt>
                <c:pt idx="3">
                  <c:v>32722.799999999999</c:v>
                </c:pt>
                <c:pt idx="4">
                  <c:v>34195.660000000003</c:v>
                </c:pt>
                <c:pt idx="5">
                  <c:v>34006.44</c:v>
                </c:pt>
                <c:pt idx="6">
                  <c:v>33981.5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B-4550-9C6F-D6C1ED60550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B-4550-9C6F-D6C1ED605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12.17'!$U$4:$Y$4</c:f>
              <c:numCache>
                <c:formatCode>#,##0</c:formatCode>
                <c:ptCount val="5"/>
                <c:pt idx="0">
                  <c:v>4270</c:v>
                </c:pt>
                <c:pt idx="1">
                  <c:v>4362</c:v>
                </c:pt>
                <c:pt idx="2">
                  <c:v>4322</c:v>
                </c:pt>
                <c:pt idx="3">
                  <c:v>4273</c:v>
                </c:pt>
                <c:pt idx="4">
                  <c:v>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1-400F-B95E-E8AEF794D7F2}"/>
            </c:ext>
          </c:extLst>
        </c:ser>
        <c:ser>
          <c:idx val="1"/>
          <c:order val="1"/>
          <c:tx>
            <c:strRef>
              <c:f>'Table 12.17'!$S$7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12.17'!$U$7:$Y$7</c:f>
              <c:numCache>
                <c:formatCode>#,##0</c:formatCode>
                <c:ptCount val="5"/>
                <c:pt idx="0">
                  <c:v>3046</c:v>
                </c:pt>
                <c:pt idx="1">
                  <c:v>3088</c:v>
                </c:pt>
                <c:pt idx="2">
                  <c:v>3099</c:v>
                </c:pt>
                <c:pt idx="3">
                  <c:v>3085</c:v>
                </c:pt>
                <c:pt idx="4">
                  <c:v>3193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1-400F-B95E-E8AEF794D7F2}"/>
            </c:ext>
          </c:extLst>
        </c:ser>
        <c:ser>
          <c:idx val="2"/>
          <c:order val="2"/>
          <c:tx>
            <c:strRef>
              <c:f>'Table 12.17'!$S$11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12.17'!$U$11:$Y$11</c:f>
              <c:numCache>
                <c:formatCode>#,##0</c:formatCode>
                <c:ptCount val="5"/>
                <c:pt idx="0">
                  <c:v>3486</c:v>
                </c:pt>
                <c:pt idx="1">
                  <c:v>3589</c:v>
                </c:pt>
                <c:pt idx="2">
                  <c:v>3565</c:v>
                </c:pt>
                <c:pt idx="3">
                  <c:v>3503</c:v>
                </c:pt>
                <c:pt idx="4">
                  <c:v>3741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21-400F-B95E-E8AEF794D7F2}"/>
            </c:ext>
          </c:extLst>
        </c:ser>
        <c:ser>
          <c:idx val="3"/>
          <c:order val="3"/>
          <c:tx>
            <c:strRef>
              <c:f>'Table 12.17'!$S$12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12.17'!$U$12:$Y$12</c:f>
              <c:numCache>
                <c:formatCode>#,##0</c:formatCode>
                <c:ptCount val="5"/>
                <c:pt idx="0">
                  <c:v>775</c:v>
                </c:pt>
                <c:pt idx="1">
                  <c:v>777</c:v>
                </c:pt>
                <c:pt idx="2">
                  <c:v>763</c:v>
                </c:pt>
                <c:pt idx="3">
                  <c:v>767</c:v>
                </c:pt>
                <c:pt idx="4">
                  <c:v>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21-400F-B95E-E8AEF794D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12.17'!$AB$15:$AB$33</c:f>
              <c:numCache>
                <c:formatCode>0.0%</c:formatCode>
                <c:ptCount val="19"/>
                <c:pt idx="0">
                  <c:v>9.3984157567972598E-2</c:v>
                </c:pt>
                <c:pt idx="1">
                  <c:v>1.5200171269535431E-2</c:v>
                </c:pt>
                <c:pt idx="2">
                  <c:v>7.8355812459858704E-2</c:v>
                </c:pt>
                <c:pt idx="3">
                  <c:v>1.1560693641618497E-2</c:v>
                </c:pt>
                <c:pt idx="4">
                  <c:v>7.5358595589809466E-2</c:v>
                </c:pt>
                <c:pt idx="5">
                  <c:v>2.569043031470777E-2</c:v>
                </c:pt>
                <c:pt idx="6">
                  <c:v>6.5296510383215586E-2</c:v>
                </c:pt>
                <c:pt idx="7">
                  <c:v>8.5634767715692575E-2</c:v>
                </c:pt>
                <c:pt idx="8">
                  <c:v>5.3307642903018627E-2</c:v>
                </c:pt>
                <c:pt idx="9">
                  <c:v>4.2817383857846284E-3</c:v>
                </c:pt>
                <c:pt idx="10">
                  <c:v>1.4129736673089274E-2</c:v>
                </c:pt>
                <c:pt idx="11">
                  <c:v>1.3701562834510812E-2</c:v>
                </c:pt>
                <c:pt idx="12">
                  <c:v>4.3673731535003209E-2</c:v>
                </c:pt>
                <c:pt idx="13">
                  <c:v>7.2575465639049458E-2</c:v>
                </c:pt>
                <c:pt idx="14">
                  <c:v>3.6180689359880114E-2</c:v>
                </c:pt>
                <c:pt idx="15">
                  <c:v>5.6518946692357096E-2</c:v>
                </c:pt>
                <c:pt idx="16">
                  <c:v>9.526867908370798E-2</c:v>
                </c:pt>
                <c:pt idx="17">
                  <c:v>1.4557910511667736E-2</c:v>
                </c:pt>
                <c:pt idx="18">
                  <c:v>3.7037037037037035E-2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A-4942-80C2-1B3BCAD7879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9A-4942-80C2-1B3BCAD78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12.17'!$Y$44:$Y$60</c:f>
              <c:numCache>
                <c:formatCode>#,##0</c:formatCode>
                <c:ptCount val="17"/>
                <c:pt idx="0">
                  <c:v>3</c:v>
                </c:pt>
                <c:pt idx="1">
                  <c:v>54</c:v>
                </c:pt>
                <c:pt idx="2">
                  <c:v>151</c:v>
                </c:pt>
                <c:pt idx="3">
                  <c:v>174</c:v>
                </c:pt>
                <c:pt idx="4">
                  <c:v>198</c:v>
                </c:pt>
                <c:pt idx="5">
                  <c:v>208</c:v>
                </c:pt>
                <c:pt idx="6">
                  <c:v>188</c:v>
                </c:pt>
                <c:pt idx="7">
                  <c:v>180</c:v>
                </c:pt>
                <c:pt idx="8">
                  <c:v>298</c:v>
                </c:pt>
                <c:pt idx="9">
                  <c:v>327</c:v>
                </c:pt>
                <c:pt idx="10">
                  <c:v>283</c:v>
                </c:pt>
                <c:pt idx="11">
                  <c:v>186</c:v>
                </c:pt>
                <c:pt idx="12">
                  <c:v>99</c:v>
                </c:pt>
                <c:pt idx="13">
                  <c:v>33</c:v>
                </c:pt>
                <c:pt idx="14">
                  <c:v>18</c:v>
                </c:pt>
                <c:pt idx="15">
                  <c:v>7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A-4E38-9F45-D2507CBB2ED5}"/>
            </c:ext>
          </c:extLst>
        </c:ser>
        <c:ser>
          <c:idx val="1"/>
          <c:order val="1"/>
          <c:tx>
            <c:strRef>
              <c:f>'Table 12.17'!$S$62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12.17'!$Y$63:$Y$79</c:f>
              <c:numCache>
                <c:formatCode>#,##0</c:formatCode>
                <c:ptCount val="17"/>
                <c:pt idx="0">
                  <c:v>0</c:v>
                </c:pt>
                <c:pt idx="1">
                  <c:v>72</c:v>
                </c:pt>
                <c:pt idx="2">
                  <c:v>135</c:v>
                </c:pt>
                <c:pt idx="3">
                  <c:v>145</c:v>
                </c:pt>
                <c:pt idx="4">
                  <c:v>185</c:v>
                </c:pt>
                <c:pt idx="5">
                  <c:v>144</c:v>
                </c:pt>
                <c:pt idx="6">
                  <c:v>160</c:v>
                </c:pt>
                <c:pt idx="7">
                  <c:v>232</c:v>
                </c:pt>
                <c:pt idx="8">
                  <c:v>281</c:v>
                </c:pt>
                <c:pt idx="9">
                  <c:v>308</c:v>
                </c:pt>
                <c:pt idx="10">
                  <c:v>238</c:v>
                </c:pt>
                <c:pt idx="11">
                  <c:v>129</c:v>
                </c:pt>
                <c:pt idx="12">
                  <c:v>67</c:v>
                </c:pt>
                <c:pt idx="13">
                  <c:v>31</c:v>
                </c:pt>
                <c:pt idx="14">
                  <c:v>10</c:v>
                </c:pt>
                <c:pt idx="15">
                  <c:v>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6A-4E38-9F45-D2507CBB2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12.17'!$Y$83:$Y$90</c:f>
              <c:numCache>
                <c:formatCode>#,##0</c:formatCode>
                <c:ptCount val="8"/>
                <c:pt idx="0">
                  <c:v>158</c:v>
                </c:pt>
                <c:pt idx="1">
                  <c:v>107</c:v>
                </c:pt>
                <c:pt idx="2">
                  <c:v>355</c:v>
                </c:pt>
                <c:pt idx="3">
                  <c:v>85</c:v>
                </c:pt>
                <c:pt idx="4">
                  <c:v>44</c:v>
                </c:pt>
                <c:pt idx="5">
                  <c:v>53</c:v>
                </c:pt>
                <c:pt idx="6">
                  <c:v>226</c:v>
                </c:pt>
                <c:pt idx="7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31-4DFC-A840-14214A5D6204}"/>
            </c:ext>
          </c:extLst>
        </c:ser>
        <c:ser>
          <c:idx val="1"/>
          <c:order val="1"/>
          <c:tx>
            <c:strRef>
              <c:f>'Table 12.17'!$S$92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12.17'!$Y$93:$Y$100</c:f>
              <c:numCache>
                <c:formatCode>#,##0</c:formatCode>
                <c:ptCount val="8"/>
                <c:pt idx="0">
                  <c:v>68</c:v>
                </c:pt>
                <c:pt idx="1">
                  <c:v>210</c:v>
                </c:pt>
                <c:pt idx="2">
                  <c:v>62</c:v>
                </c:pt>
                <c:pt idx="3">
                  <c:v>260</c:v>
                </c:pt>
                <c:pt idx="4">
                  <c:v>219</c:v>
                </c:pt>
                <c:pt idx="5">
                  <c:v>140</c:v>
                </c:pt>
                <c:pt idx="6">
                  <c:v>19</c:v>
                </c:pt>
                <c:pt idx="7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31-4DFC-A840-14214A5D6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12.17'!$U$8:$Y$8</c:f>
              <c:numCache>
                <c:formatCode>#,##0</c:formatCode>
                <c:ptCount val="5"/>
                <c:pt idx="0">
                  <c:v>33149.97</c:v>
                </c:pt>
                <c:pt idx="1">
                  <c:v>33053.910000000003</c:v>
                </c:pt>
                <c:pt idx="2">
                  <c:v>34704.74</c:v>
                </c:pt>
                <c:pt idx="3">
                  <c:v>36158</c:v>
                </c:pt>
                <c:pt idx="4">
                  <c:v>36099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D-4373-A9C1-76722197FFC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D-4373-A9C1-76722197F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12.17'!$T$4:$Z$4</c:f>
              <c:numCache>
                <c:formatCode>#,##0</c:formatCode>
                <c:ptCount val="7"/>
                <c:pt idx="0">
                  <c:v>4442</c:v>
                </c:pt>
                <c:pt idx="1">
                  <c:v>4270</c:v>
                </c:pt>
                <c:pt idx="2">
                  <c:v>4362</c:v>
                </c:pt>
                <c:pt idx="3">
                  <c:v>4322</c:v>
                </c:pt>
                <c:pt idx="4">
                  <c:v>4273</c:v>
                </c:pt>
                <c:pt idx="5">
                  <c:v>4559</c:v>
                </c:pt>
                <c:pt idx="6">
                  <c:v>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F7-4DBD-9CB6-09FFD8A74213}"/>
            </c:ext>
          </c:extLst>
        </c:ser>
        <c:ser>
          <c:idx val="1"/>
          <c:order val="1"/>
          <c:tx>
            <c:strRef>
              <c:f>'Table 12.17'!$S$7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12.17'!$T$7:$Z$7</c:f>
              <c:numCache>
                <c:formatCode>#,##0</c:formatCode>
                <c:ptCount val="7"/>
                <c:pt idx="0">
                  <c:v>3094</c:v>
                </c:pt>
                <c:pt idx="1">
                  <c:v>3046</c:v>
                </c:pt>
                <c:pt idx="2">
                  <c:v>3088</c:v>
                </c:pt>
                <c:pt idx="3">
                  <c:v>3099</c:v>
                </c:pt>
                <c:pt idx="4">
                  <c:v>3085</c:v>
                </c:pt>
                <c:pt idx="5">
                  <c:v>3193</c:v>
                </c:pt>
                <c:pt idx="6">
                  <c:v>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7-4DBD-9CB6-09FFD8A74213}"/>
            </c:ext>
          </c:extLst>
        </c:ser>
        <c:ser>
          <c:idx val="2"/>
          <c:order val="2"/>
          <c:tx>
            <c:strRef>
              <c:f>'Table 12.17'!$S$11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12.17'!$T$11:$Z$11</c:f>
              <c:numCache>
                <c:formatCode>#,##0</c:formatCode>
                <c:ptCount val="7"/>
                <c:pt idx="0">
                  <c:v>3632</c:v>
                </c:pt>
                <c:pt idx="1">
                  <c:v>3486</c:v>
                </c:pt>
                <c:pt idx="2">
                  <c:v>3589</c:v>
                </c:pt>
                <c:pt idx="3">
                  <c:v>3565</c:v>
                </c:pt>
                <c:pt idx="4">
                  <c:v>3503</c:v>
                </c:pt>
                <c:pt idx="5">
                  <c:v>3741</c:v>
                </c:pt>
                <c:pt idx="6">
                  <c:v>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F7-4DBD-9CB6-09FFD8A74213}"/>
            </c:ext>
          </c:extLst>
        </c:ser>
        <c:ser>
          <c:idx val="3"/>
          <c:order val="3"/>
          <c:tx>
            <c:strRef>
              <c:f>'Table 12.17'!$S$12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12.17'!$T$12:$Z$12</c:f>
              <c:numCache>
                <c:formatCode>#,##0</c:formatCode>
                <c:ptCount val="7"/>
                <c:pt idx="0">
                  <c:v>807</c:v>
                </c:pt>
                <c:pt idx="1">
                  <c:v>775</c:v>
                </c:pt>
                <c:pt idx="2">
                  <c:v>777</c:v>
                </c:pt>
                <c:pt idx="3">
                  <c:v>763</c:v>
                </c:pt>
                <c:pt idx="4">
                  <c:v>767</c:v>
                </c:pt>
                <c:pt idx="5">
                  <c:v>818</c:v>
                </c:pt>
                <c:pt idx="6">
                  <c:v>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F7-4DBD-9CB6-09FFD8A74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12.17'!$AB$15:$AB$33</c:f>
              <c:numCache>
                <c:formatCode>0.0%</c:formatCode>
                <c:ptCount val="19"/>
                <c:pt idx="0">
                  <c:v>9.3984157567972598E-2</c:v>
                </c:pt>
                <c:pt idx="1">
                  <c:v>1.5200171269535431E-2</c:v>
                </c:pt>
                <c:pt idx="2">
                  <c:v>7.8355812459858704E-2</c:v>
                </c:pt>
                <c:pt idx="3">
                  <c:v>1.1560693641618497E-2</c:v>
                </c:pt>
                <c:pt idx="4">
                  <c:v>7.5358595589809466E-2</c:v>
                </c:pt>
                <c:pt idx="5">
                  <c:v>2.569043031470777E-2</c:v>
                </c:pt>
                <c:pt idx="6">
                  <c:v>6.5296510383215586E-2</c:v>
                </c:pt>
                <c:pt idx="7">
                  <c:v>8.5634767715692575E-2</c:v>
                </c:pt>
                <c:pt idx="8">
                  <c:v>5.3307642903018627E-2</c:v>
                </c:pt>
                <c:pt idx="9">
                  <c:v>4.2817383857846284E-3</c:v>
                </c:pt>
                <c:pt idx="10">
                  <c:v>1.4129736673089274E-2</c:v>
                </c:pt>
                <c:pt idx="11">
                  <c:v>1.3701562834510812E-2</c:v>
                </c:pt>
                <c:pt idx="12">
                  <c:v>4.3673731535003209E-2</c:v>
                </c:pt>
                <c:pt idx="13">
                  <c:v>7.2575465639049458E-2</c:v>
                </c:pt>
                <c:pt idx="14">
                  <c:v>3.6180689359880114E-2</c:v>
                </c:pt>
                <c:pt idx="15">
                  <c:v>5.6518946692357096E-2</c:v>
                </c:pt>
                <c:pt idx="16">
                  <c:v>9.526867908370798E-2</c:v>
                </c:pt>
                <c:pt idx="17">
                  <c:v>1.4557910511667736E-2</c:v>
                </c:pt>
                <c:pt idx="18">
                  <c:v>3.7037037037037035E-2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1-47D3-BF2E-D61FF69FE62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01-47D3-BF2E-D61FF69FE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12.17'!$Z$44:$Z$60</c:f>
              <c:numCache>
                <c:formatCode>#,##0</c:formatCode>
                <c:ptCount val="17"/>
                <c:pt idx="0">
                  <c:v>6</c:v>
                </c:pt>
                <c:pt idx="1">
                  <c:v>58</c:v>
                </c:pt>
                <c:pt idx="2">
                  <c:v>169</c:v>
                </c:pt>
                <c:pt idx="3">
                  <c:v>179</c:v>
                </c:pt>
                <c:pt idx="4">
                  <c:v>209</c:v>
                </c:pt>
                <c:pt idx="5">
                  <c:v>197</c:v>
                </c:pt>
                <c:pt idx="6">
                  <c:v>175</c:v>
                </c:pt>
                <c:pt idx="7">
                  <c:v>201</c:v>
                </c:pt>
                <c:pt idx="8">
                  <c:v>300</c:v>
                </c:pt>
                <c:pt idx="9">
                  <c:v>316</c:v>
                </c:pt>
                <c:pt idx="10">
                  <c:v>321</c:v>
                </c:pt>
                <c:pt idx="11">
                  <c:v>217</c:v>
                </c:pt>
                <c:pt idx="12">
                  <c:v>109</c:v>
                </c:pt>
                <c:pt idx="13">
                  <c:v>49</c:v>
                </c:pt>
                <c:pt idx="14">
                  <c:v>16</c:v>
                </c:pt>
                <c:pt idx="15">
                  <c:v>9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1-47DB-AF2F-67D824FF87D8}"/>
            </c:ext>
          </c:extLst>
        </c:ser>
        <c:ser>
          <c:idx val="1"/>
          <c:order val="1"/>
          <c:tx>
            <c:strRef>
              <c:f>'Table 12.17'!$S$62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12.17'!$Z$63:$Z$79</c:f>
              <c:numCache>
                <c:formatCode>#,##0</c:formatCode>
                <c:ptCount val="17"/>
                <c:pt idx="0">
                  <c:v>0</c:v>
                </c:pt>
                <c:pt idx="1">
                  <c:v>58</c:v>
                </c:pt>
                <c:pt idx="2">
                  <c:v>155</c:v>
                </c:pt>
                <c:pt idx="3">
                  <c:v>134</c:v>
                </c:pt>
                <c:pt idx="4">
                  <c:v>177</c:v>
                </c:pt>
                <c:pt idx="5">
                  <c:v>161</c:v>
                </c:pt>
                <c:pt idx="6">
                  <c:v>165</c:v>
                </c:pt>
                <c:pt idx="7">
                  <c:v>191</c:v>
                </c:pt>
                <c:pt idx="8">
                  <c:v>283</c:v>
                </c:pt>
                <c:pt idx="9">
                  <c:v>280</c:v>
                </c:pt>
                <c:pt idx="10">
                  <c:v>257</c:v>
                </c:pt>
                <c:pt idx="11">
                  <c:v>136</c:v>
                </c:pt>
                <c:pt idx="12">
                  <c:v>77</c:v>
                </c:pt>
                <c:pt idx="13">
                  <c:v>34</c:v>
                </c:pt>
                <c:pt idx="14">
                  <c:v>7</c:v>
                </c:pt>
                <c:pt idx="15">
                  <c:v>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81-47DB-AF2F-67D824FF8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12.17'!$Z$83:$Z$90</c:f>
              <c:numCache>
                <c:formatCode>#,##0</c:formatCode>
                <c:ptCount val="8"/>
                <c:pt idx="0">
                  <c:v>162</c:v>
                </c:pt>
                <c:pt idx="1">
                  <c:v>114</c:v>
                </c:pt>
                <c:pt idx="2">
                  <c:v>402</c:v>
                </c:pt>
                <c:pt idx="3">
                  <c:v>88</c:v>
                </c:pt>
                <c:pt idx="4">
                  <c:v>47</c:v>
                </c:pt>
                <c:pt idx="5">
                  <c:v>56</c:v>
                </c:pt>
                <c:pt idx="6">
                  <c:v>244</c:v>
                </c:pt>
                <c:pt idx="7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7-4A68-8FDF-BD5BE8D6D194}"/>
            </c:ext>
          </c:extLst>
        </c:ser>
        <c:ser>
          <c:idx val="1"/>
          <c:order val="1"/>
          <c:tx>
            <c:strRef>
              <c:f>'Table 12.17'!$S$92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12.17'!$Z$93:$Z$100</c:f>
              <c:numCache>
                <c:formatCode>#,##0</c:formatCode>
                <c:ptCount val="8"/>
                <c:pt idx="0">
                  <c:v>86</c:v>
                </c:pt>
                <c:pt idx="1">
                  <c:v>218</c:v>
                </c:pt>
                <c:pt idx="2">
                  <c:v>67</c:v>
                </c:pt>
                <c:pt idx="3">
                  <c:v>254</c:v>
                </c:pt>
                <c:pt idx="4">
                  <c:v>193</c:v>
                </c:pt>
                <c:pt idx="5">
                  <c:v>145</c:v>
                </c:pt>
                <c:pt idx="6">
                  <c:v>13</c:v>
                </c:pt>
                <c:pt idx="7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07-4A68-8FDF-BD5BE8D6D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12.2'!$AB$15:$AB$33</c:f>
              <c:numCache>
                <c:formatCode>0.0%</c:formatCode>
                <c:ptCount val="19"/>
                <c:pt idx="0">
                  <c:v>3.0496209510682288E-2</c:v>
                </c:pt>
                <c:pt idx="1">
                  <c:v>1.5506547208821502E-3</c:v>
                </c:pt>
                <c:pt idx="2">
                  <c:v>7.3483804272915232E-2</c:v>
                </c:pt>
                <c:pt idx="3">
                  <c:v>1.5506547208821502E-2</c:v>
                </c:pt>
                <c:pt idx="4">
                  <c:v>7.7618883528600968E-2</c:v>
                </c:pt>
                <c:pt idx="5">
                  <c:v>3.4803583735354929E-2</c:v>
                </c:pt>
                <c:pt idx="6">
                  <c:v>0.11457615437629222</c:v>
                </c:pt>
                <c:pt idx="7">
                  <c:v>8.2787732598208139E-2</c:v>
                </c:pt>
                <c:pt idx="8">
                  <c:v>5.2377670572019294E-2</c:v>
                </c:pt>
                <c:pt idx="9">
                  <c:v>9.9931082012405231E-3</c:v>
                </c:pt>
                <c:pt idx="10">
                  <c:v>2.4982770503101309E-2</c:v>
                </c:pt>
                <c:pt idx="11">
                  <c:v>1.4989662301860785E-2</c:v>
                </c:pt>
                <c:pt idx="12">
                  <c:v>3.5148173673328738E-2</c:v>
                </c:pt>
                <c:pt idx="13">
                  <c:v>8.5630599586492079E-2</c:v>
                </c:pt>
                <c:pt idx="14">
                  <c:v>6.0044796691936596E-2</c:v>
                </c:pt>
                <c:pt idx="15">
                  <c:v>5.0999310820124051E-2</c:v>
                </c:pt>
                <c:pt idx="16">
                  <c:v>0.12810130944176429</c:v>
                </c:pt>
                <c:pt idx="17">
                  <c:v>1.722949689869056E-2</c:v>
                </c:pt>
                <c:pt idx="18">
                  <c:v>4.1695382494831151E-2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4-4247-A995-BBEEAED1C66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74-4247-A995-BBEEAED1C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12.17'!$S$1</c:f>
              <c:strCache>
                <c:ptCount val="1"/>
                <c:pt idx="0">
                  <c:v>Kentish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12.17'!$T$8:$Z$8</c:f>
              <c:numCache>
                <c:formatCode>#,##0</c:formatCode>
                <c:ptCount val="7"/>
                <c:pt idx="0">
                  <c:v>30747</c:v>
                </c:pt>
                <c:pt idx="1">
                  <c:v>33149.97</c:v>
                </c:pt>
                <c:pt idx="2">
                  <c:v>33053.910000000003</c:v>
                </c:pt>
                <c:pt idx="3">
                  <c:v>34704.74</c:v>
                </c:pt>
                <c:pt idx="4">
                  <c:v>36158</c:v>
                </c:pt>
                <c:pt idx="5">
                  <c:v>36099</c:v>
                </c:pt>
                <c:pt idx="6">
                  <c:v>37988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C-4D39-9D1E-6A7BADA0675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C-4D39-9D1E-6A7BADA06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12.18'!$U$4:$Y$4</c:f>
              <c:numCache>
                <c:formatCode>#,##0</c:formatCode>
                <c:ptCount val="5"/>
                <c:pt idx="0">
                  <c:v>1377</c:v>
                </c:pt>
                <c:pt idx="1">
                  <c:v>1347</c:v>
                </c:pt>
                <c:pt idx="2">
                  <c:v>1386</c:v>
                </c:pt>
                <c:pt idx="3">
                  <c:v>1354</c:v>
                </c:pt>
                <c:pt idx="4">
                  <c:v>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D-44A7-8A1F-9398E2BE116C}"/>
            </c:ext>
          </c:extLst>
        </c:ser>
        <c:ser>
          <c:idx val="1"/>
          <c:order val="1"/>
          <c:tx>
            <c:strRef>
              <c:f>'Table 12.18'!$S$7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12.18'!$U$7:$Y$7</c:f>
              <c:numCache>
                <c:formatCode>#,##0</c:formatCode>
                <c:ptCount val="5"/>
                <c:pt idx="0">
                  <c:v>915</c:v>
                </c:pt>
                <c:pt idx="1">
                  <c:v>904</c:v>
                </c:pt>
                <c:pt idx="2">
                  <c:v>902</c:v>
                </c:pt>
                <c:pt idx="3">
                  <c:v>903</c:v>
                </c:pt>
                <c:pt idx="4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D-44A7-8A1F-9398E2BE116C}"/>
            </c:ext>
          </c:extLst>
        </c:ser>
        <c:ser>
          <c:idx val="2"/>
          <c:order val="2"/>
          <c:tx>
            <c:strRef>
              <c:f>'Table 12.18'!$S$11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12.18'!$U$11:$Y$11</c:f>
              <c:numCache>
                <c:formatCode>#,##0</c:formatCode>
                <c:ptCount val="5"/>
                <c:pt idx="0">
                  <c:v>1003</c:v>
                </c:pt>
                <c:pt idx="1">
                  <c:v>970</c:v>
                </c:pt>
                <c:pt idx="2">
                  <c:v>1019</c:v>
                </c:pt>
                <c:pt idx="3">
                  <c:v>991</c:v>
                </c:pt>
                <c:pt idx="4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AD-44A7-8A1F-9398E2BE116C}"/>
            </c:ext>
          </c:extLst>
        </c:ser>
        <c:ser>
          <c:idx val="3"/>
          <c:order val="3"/>
          <c:tx>
            <c:strRef>
              <c:f>'Table 12.18'!$S$12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12.18'!$U$12:$Y$12</c:f>
              <c:numCache>
                <c:formatCode>#,##0</c:formatCode>
                <c:ptCount val="5"/>
                <c:pt idx="0">
                  <c:v>376</c:v>
                </c:pt>
                <c:pt idx="1">
                  <c:v>373</c:v>
                </c:pt>
                <c:pt idx="2">
                  <c:v>369</c:v>
                </c:pt>
                <c:pt idx="3">
                  <c:v>361</c:v>
                </c:pt>
                <c:pt idx="4">
                  <c:v>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AD-44A7-8A1F-9398E2BE1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12.18'!$AB$15:$AB$33</c:f>
              <c:numCache>
                <c:formatCode>0.0%</c:formatCode>
                <c:ptCount val="19"/>
                <c:pt idx="0">
                  <c:v>0.14960629921259844</c:v>
                </c:pt>
                <c:pt idx="1">
                  <c:v>3.2808398950131233E-3</c:v>
                </c:pt>
                <c:pt idx="2">
                  <c:v>5.774278215223097E-2</c:v>
                </c:pt>
                <c:pt idx="3">
                  <c:v>9.1863517060367453E-3</c:v>
                </c:pt>
                <c:pt idx="4">
                  <c:v>5.905511811023622E-2</c:v>
                </c:pt>
                <c:pt idx="5">
                  <c:v>1.3779527559055118E-2</c:v>
                </c:pt>
                <c:pt idx="6">
                  <c:v>5.6430446194225721E-2</c:v>
                </c:pt>
                <c:pt idx="7">
                  <c:v>6.5616797900262466E-2</c:v>
                </c:pt>
                <c:pt idx="8">
                  <c:v>4.7900262467191604E-2</c:v>
                </c:pt>
                <c:pt idx="9">
                  <c:v>0</c:v>
                </c:pt>
                <c:pt idx="10">
                  <c:v>4.1338582677165357E-2</c:v>
                </c:pt>
                <c:pt idx="11">
                  <c:v>1.4435695538057743E-2</c:v>
                </c:pt>
                <c:pt idx="12">
                  <c:v>3.2808398950131233E-2</c:v>
                </c:pt>
                <c:pt idx="13">
                  <c:v>6.7585301837270337E-2</c:v>
                </c:pt>
                <c:pt idx="14">
                  <c:v>4.1338582677165357E-2</c:v>
                </c:pt>
                <c:pt idx="15">
                  <c:v>4.2650918635170607E-2</c:v>
                </c:pt>
                <c:pt idx="16">
                  <c:v>7.217847769028872E-2</c:v>
                </c:pt>
                <c:pt idx="17">
                  <c:v>2.6902887139107611E-2</c:v>
                </c:pt>
                <c:pt idx="18">
                  <c:v>2.8215223097112861E-2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9-4412-8067-8073BF38BCF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9-4412-8067-8073BF38B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12.18'!$Y$44:$Y$60</c:f>
              <c:numCache>
                <c:formatCode>#,##0</c:formatCode>
                <c:ptCount val="17"/>
                <c:pt idx="0">
                  <c:v>4</c:v>
                </c:pt>
                <c:pt idx="1">
                  <c:v>4</c:v>
                </c:pt>
                <c:pt idx="2">
                  <c:v>29</c:v>
                </c:pt>
                <c:pt idx="3">
                  <c:v>54</c:v>
                </c:pt>
                <c:pt idx="4">
                  <c:v>84</c:v>
                </c:pt>
                <c:pt idx="5">
                  <c:v>79</c:v>
                </c:pt>
                <c:pt idx="6">
                  <c:v>81</c:v>
                </c:pt>
                <c:pt idx="7">
                  <c:v>46</c:v>
                </c:pt>
                <c:pt idx="8">
                  <c:v>52</c:v>
                </c:pt>
                <c:pt idx="9">
                  <c:v>76</c:v>
                </c:pt>
                <c:pt idx="10">
                  <c:v>70</c:v>
                </c:pt>
                <c:pt idx="11">
                  <c:v>70</c:v>
                </c:pt>
                <c:pt idx="12">
                  <c:v>43</c:v>
                </c:pt>
                <c:pt idx="13">
                  <c:v>17</c:v>
                </c:pt>
                <c:pt idx="14">
                  <c:v>13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68-4D57-A823-4AD730AD16D3}"/>
            </c:ext>
          </c:extLst>
        </c:ser>
        <c:ser>
          <c:idx val="1"/>
          <c:order val="1"/>
          <c:tx>
            <c:strRef>
              <c:f>'Table 12.18'!$S$62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12.18'!$Y$63:$Y$79</c:f>
              <c:numCache>
                <c:formatCode>#,##0</c:formatCode>
                <c:ptCount val="17"/>
                <c:pt idx="0">
                  <c:v>0</c:v>
                </c:pt>
                <c:pt idx="1">
                  <c:v>15</c:v>
                </c:pt>
                <c:pt idx="2">
                  <c:v>32</c:v>
                </c:pt>
                <c:pt idx="3">
                  <c:v>66</c:v>
                </c:pt>
                <c:pt idx="4">
                  <c:v>62</c:v>
                </c:pt>
                <c:pt idx="5">
                  <c:v>74</c:v>
                </c:pt>
                <c:pt idx="6">
                  <c:v>72</c:v>
                </c:pt>
                <c:pt idx="7">
                  <c:v>56</c:v>
                </c:pt>
                <c:pt idx="8">
                  <c:v>65</c:v>
                </c:pt>
                <c:pt idx="9">
                  <c:v>82</c:v>
                </c:pt>
                <c:pt idx="10">
                  <c:v>55</c:v>
                </c:pt>
                <c:pt idx="11">
                  <c:v>81</c:v>
                </c:pt>
                <c:pt idx="12">
                  <c:v>31</c:v>
                </c:pt>
                <c:pt idx="13">
                  <c:v>10</c:v>
                </c:pt>
                <c:pt idx="14">
                  <c:v>8</c:v>
                </c:pt>
                <c:pt idx="15">
                  <c:v>4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68-4D57-A823-4AD730AD1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12.18'!$Y$83:$Y$90</c:f>
              <c:numCache>
                <c:formatCode>#,##0</c:formatCode>
                <c:ptCount val="8"/>
                <c:pt idx="0">
                  <c:v>53</c:v>
                </c:pt>
                <c:pt idx="1">
                  <c:v>25</c:v>
                </c:pt>
                <c:pt idx="2">
                  <c:v>62</c:v>
                </c:pt>
                <c:pt idx="3">
                  <c:v>13</c:v>
                </c:pt>
                <c:pt idx="4">
                  <c:v>10</c:v>
                </c:pt>
                <c:pt idx="5">
                  <c:v>11</c:v>
                </c:pt>
                <c:pt idx="6">
                  <c:v>30</c:v>
                </c:pt>
                <c:pt idx="7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A-4071-B805-7E7DCEDEBA7D}"/>
            </c:ext>
          </c:extLst>
        </c:ser>
        <c:ser>
          <c:idx val="1"/>
          <c:order val="1"/>
          <c:tx>
            <c:strRef>
              <c:f>'Table 12.18'!$S$92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12.18'!$Y$93:$Y$100</c:f>
              <c:numCache>
                <c:formatCode>#,##0</c:formatCode>
                <c:ptCount val="8"/>
                <c:pt idx="0">
                  <c:v>37</c:v>
                </c:pt>
                <c:pt idx="1">
                  <c:v>53</c:v>
                </c:pt>
                <c:pt idx="2">
                  <c:v>7</c:v>
                </c:pt>
                <c:pt idx="3">
                  <c:v>57</c:v>
                </c:pt>
                <c:pt idx="4">
                  <c:v>76</c:v>
                </c:pt>
                <c:pt idx="5">
                  <c:v>35</c:v>
                </c:pt>
                <c:pt idx="6">
                  <c:v>0</c:v>
                </c:pt>
                <c:pt idx="7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A-4071-B805-7E7DCEDEB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12.18'!$U$8:$Y$8</c:f>
              <c:numCache>
                <c:formatCode>#,##0</c:formatCode>
                <c:ptCount val="5"/>
                <c:pt idx="0">
                  <c:v>32260.69</c:v>
                </c:pt>
                <c:pt idx="1">
                  <c:v>33311</c:v>
                </c:pt>
                <c:pt idx="2">
                  <c:v>34848.5</c:v>
                </c:pt>
                <c:pt idx="3">
                  <c:v>37587.449999999997</c:v>
                </c:pt>
                <c:pt idx="4">
                  <c:v>32895.629999999997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AC-49E9-929F-6EF237E28FD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AC-49E9-929F-6EF237E28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12.18'!$T$4:$Z$4</c:f>
              <c:numCache>
                <c:formatCode>#,##0</c:formatCode>
                <c:ptCount val="7"/>
                <c:pt idx="0">
                  <c:v>1653</c:v>
                </c:pt>
                <c:pt idx="1">
                  <c:v>1377</c:v>
                </c:pt>
                <c:pt idx="2">
                  <c:v>1347</c:v>
                </c:pt>
                <c:pt idx="3">
                  <c:v>1386</c:v>
                </c:pt>
                <c:pt idx="4">
                  <c:v>1354</c:v>
                </c:pt>
                <c:pt idx="5">
                  <c:v>1445</c:v>
                </c:pt>
                <c:pt idx="6">
                  <c:v>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B-4D2C-B507-832A030CD0EB}"/>
            </c:ext>
          </c:extLst>
        </c:ser>
        <c:ser>
          <c:idx val="1"/>
          <c:order val="1"/>
          <c:tx>
            <c:strRef>
              <c:f>'Table 12.18'!$S$7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12.18'!$T$7:$Z$7</c:f>
              <c:numCache>
                <c:formatCode>#,##0</c:formatCode>
                <c:ptCount val="7"/>
                <c:pt idx="0">
                  <c:v>1058</c:v>
                </c:pt>
                <c:pt idx="1">
                  <c:v>915</c:v>
                </c:pt>
                <c:pt idx="2">
                  <c:v>904</c:v>
                </c:pt>
                <c:pt idx="3">
                  <c:v>902</c:v>
                </c:pt>
                <c:pt idx="4">
                  <c:v>903</c:v>
                </c:pt>
                <c:pt idx="5">
                  <c:v>944</c:v>
                </c:pt>
                <c:pt idx="6">
                  <c:v>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B-4D2C-B507-832A030CD0EB}"/>
            </c:ext>
          </c:extLst>
        </c:ser>
        <c:ser>
          <c:idx val="2"/>
          <c:order val="2"/>
          <c:tx>
            <c:strRef>
              <c:f>'Table 12.18'!$S$11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12.18'!$T$11:$Z$11</c:f>
              <c:numCache>
                <c:formatCode>#,##0</c:formatCode>
                <c:ptCount val="7"/>
                <c:pt idx="0">
                  <c:v>1264</c:v>
                </c:pt>
                <c:pt idx="1">
                  <c:v>1003</c:v>
                </c:pt>
                <c:pt idx="2">
                  <c:v>970</c:v>
                </c:pt>
                <c:pt idx="3">
                  <c:v>1019</c:v>
                </c:pt>
                <c:pt idx="4">
                  <c:v>991</c:v>
                </c:pt>
                <c:pt idx="5">
                  <c:v>1082</c:v>
                </c:pt>
                <c:pt idx="6">
                  <c:v>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BB-4D2C-B507-832A030CD0EB}"/>
            </c:ext>
          </c:extLst>
        </c:ser>
        <c:ser>
          <c:idx val="3"/>
          <c:order val="3"/>
          <c:tx>
            <c:strRef>
              <c:f>'Table 12.18'!$S$12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12.18'!$T$12:$Z$12</c:f>
              <c:numCache>
                <c:formatCode>#,##0</c:formatCode>
                <c:ptCount val="7"/>
                <c:pt idx="0">
                  <c:v>391</c:v>
                </c:pt>
                <c:pt idx="1">
                  <c:v>376</c:v>
                </c:pt>
                <c:pt idx="2">
                  <c:v>373</c:v>
                </c:pt>
                <c:pt idx="3">
                  <c:v>369</c:v>
                </c:pt>
                <c:pt idx="4">
                  <c:v>361</c:v>
                </c:pt>
                <c:pt idx="5">
                  <c:v>363</c:v>
                </c:pt>
                <c:pt idx="6">
                  <c:v>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BB-4D2C-B507-832A030CD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12.18'!$AB$15:$AB$33</c:f>
              <c:numCache>
                <c:formatCode>0.0%</c:formatCode>
                <c:ptCount val="19"/>
                <c:pt idx="0">
                  <c:v>0.14960629921259844</c:v>
                </c:pt>
                <c:pt idx="1">
                  <c:v>3.2808398950131233E-3</c:v>
                </c:pt>
                <c:pt idx="2">
                  <c:v>5.774278215223097E-2</c:v>
                </c:pt>
                <c:pt idx="3">
                  <c:v>9.1863517060367453E-3</c:v>
                </c:pt>
                <c:pt idx="4">
                  <c:v>5.905511811023622E-2</c:v>
                </c:pt>
                <c:pt idx="5">
                  <c:v>1.3779527559055118E-2</c:v>
                </c:pt>
                <c:pt idx="6">
                  <c:v>5.6430446194225721E-2</c:v>
                </c:pt>
                <c:pt idx="7">
                  <c:v>6.5616797900262466E-2</c:v>
                </c:pt>
                <c:pt idx="8">
                  <c:v>4.7900262467191604E-2</c:v>
                </c:pt>
                <c:pt idx="9">
                  <c:v>0</c:v>
                </c:pt>
                <c:pt idx="10">
                  <c:v>4.1338582677165357E-2</c:v>
                </c:pt>
                <c:pt idx="11">
                  <c:v>1.4435695538057743E-2</c:v>
                </c:pt>
                <c:pt idx="12">
                  <c:v>3.2808398950131233E-2</c:v>
                </c:pt>
                <c:pt idx="13">
                  <c:v>6.7585301837270337E-2</c:v>
                </c:pt>
                <c:pt idx="14">
                  <c:v>4.1338582677165357E-2</c:v>
                </c:pt>
                <c:pt idx="15">
                  <c:v>4.2650918635170607E-2</c:v>
                </c:pt>
                <c:pt idx="16">
                  <c:v>7.217847769028872E-2</c:v>
                </c:pt>
                <c:pt idx="17">
                  <c:v>2.6902887139107611E-2</c:v>
                </c:pt>
                <c:pt idx="18">
                  <c:v>2.8215223097112861E-2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F-43AA-A0FC-1AE4D2C5F44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FF-43AA-A0FC-1AE4D2C5F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12.18'!$Z$44:$Z$60</c:f>
              <c:numCache>
                <c:formatCode>#,##0</c:formatCode>
                <c:ptCount val="17"/>
                <c:pt idx="0">
                  <c:v>0</c:v>
                </c:pt>
                <c:pt idx="1">
                  <c:v>20</c:v>
                </c:pt>
                <c:pt idx="2">
                  <c:v>18</c:v>
                </c:pt>
                <c:pt idx="3">
                  <c:v>51</c:v>
                </c:pt>
                <c:pt idx="4">
                  <c:v>92</c:v>
                </c:pt>
                <c:pt idx="5">
                  <c:v>95</c:v>
                </c:pt>
                <c:pt idx="6">
                  <c:v>77</c:v>
                </c:pt>
                <c:pt idx="7">
                  <c:v>59</c:v>
                </c:pt>
                <c:pt idx="8">
                  <c:v>51</c:v>
                </c:pt>
                <c:pt idx="9">
                  <c:v>84</c:v>
                </c:pt>
                <c:pt idx="10">
                  <c:v>80</c:v>
                </c:pt>
                <c:pt idx="11">
                  <c:v>58</c:v>
                </c:pt>
                <c:pt idx="12">
                  <c:v>53</c:v>
                </c:pt>
                <c:pt idx="13">
                  <c:v>24</c:v>
                </c:pt>
                <c:pt idx="14">
                  <c:v>11</c:v>
                </c:pt>
                <c:pt idx="15">
                  <c:v>13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933-B881-7C0D4B2EE6B5}"/>
            </c:ext>
          </c:extLst>
        </c:ser>
        <c:ser>
          <c:idx val="1"/>
          <c:order val="1"/>
          <c:tx>
            <c:strRef>
              <c:f>'Table 12.18'!$S$62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12.18'!$Z$63:$Z$79</c:f>
              <c:numCache>
                <c:formatCode>#,##0</c:formatCode>
                <c:ptCount val="17"/>
                <c:pt idx="0">
                  <c:v>7</c:v>
                </c:pt>
                <c:pt idx="1">
                  <c:v>18</c:v>
                </c:pt>
                <c:pt idx="2">
                  <c:v>29</c:v>
                </c:pt>
                <c:pt idx="3">
                  <c:v>57</c:v>
                </c:pt>
                <c:pt idx="4">
                  <c:v>67</c:v>
                </c:pt>
                <c:pt idx="5">
                  <c:v>70</c:v>
                </c:pt>
                <c:pt idx="6">
                  <c:v>68</c:v>
                </c:pt>
                <c:pt idx="7">
                  <c:v>53</c:v>
                </c:pt>
                <c:pt idx="8">
                  <c:v>70</c:v>
                </c:pt>
                <c:pt idx="9">
                  <c:v>80</c:v>
                </c:pt>
                <c:pt idx="10">
                  <c:v>59</c:v>
                </c:pt>
                <c:pt idx="11">
                  <c:v>88</c:v>
                </c:pt>
                <c:pt idx="12">
                  <c:v>38</c:v>
                </c:pt>
                <c:pt idx="13">
                  <c:v>26</c:v>
                </c:pt>
                <c:pt idx="14">
                  <c:v>4</c:v>
                </c:pt>
                <c:pt idx="15">
                  <c:v>7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3-4933-B881-7C0D4B2EE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12.18'!$Z$83:$Z$90</c:f>
              <c:numCache>
                <c:formatCode>#,##0</c:formatCode>
                <c:ptCount val="8"/>
                <c:pt idx="0">
                  <c:v>65</c:v>
                </c:pt>
                <c:pt idx="1">
                  <c:v>24</c:v>
                </c:pt>
                <c:pt idx="2">
                  <c:v>66</c:v>
                </c:pt>
                <c:pt idx="3">
                  <c:v>13</c:v>
                </c:pt>
                <c:pt idx="4">
                  <c:v>7</c:v>
                </c:pt>
                <c:pt idx="5">
                  <c:v>11</c:v>
                </c:pt>
                <c:pt idx="6">
                  <c:v>39</c:v>
                </c:pt>
                <c:pt idx="7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2B-4C06-B2DF-B66408771183}"/>
            </c:ext>
          </c:extLst>
        </c:ser>
        <c:ser>
          <c:idx val="1"/>
          <c:order val="1"/>
          <c:tx>
            <c:strRef>
              <c:f>'Table 12.18'!$S$92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12.18'!$Z$93:$Z$100</c:f>
              <c:numCache>
                <c:formatCode>#,##0</c:formatCode>
                <c:ptCount val="8"/>
                <c:pt idx="0">
                  <c:v>49</c:v>
                </c:pt>
                <c:pt idx="1">
                  <c:v>61</c:v>
                </c:pt>
                <c:pt idx="2">
                  <c:v>12</c:v>
                </c:pt>
                <c:pt idx="3">
                  <c:v>55</c:v>
                </c:pt>
                <c:pt idx="4">
                  <c:v>66</c:v>
                </c:pt>
                <c:pt idx="5">
                  <c:v>35</c:v>
                </c:pt>
                <c:pt idx="6">
                  <c:v>0</c:v>
                </c:pt>
                <c:pt idx="7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2B-4C06-B2DF-B66408771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12.2'!$Z$44:$Z$60</c:f>
              <c:numCache>
                <c:formatCode>#,##0</c:formatCode>
                <c:ptCount val="17"/>
                <c:pt idx="0">
                  <c:v>4</c:v>
                </c:pt>
                <c:pt idx="1">
                  <c:v>153</c:v>
                </c:pt>
                <c:pt idx="2">
                  <c:v>368</c:v>
                </c:pt>
                <c:pt idx="3">
                  <c:v>607</c:v>
                </c:pt>
                <c:pt idx="4">
                  <c:v>704</c:v>
                </c:pt>
                <c:pt idx="5">
                  <c:v>701</c:v>
                </c:pt>
                <c:pt idx="6">
                  <c:v>649</c:v>
                </c:pt>
                <c:pt idx="7">
                  <c:v>584</c:v>
                </c:pt>
                <c:pt idx="8">
                  <c:v>602</c:v>
                </c:pt>
                <c:pt idx="9">
                  <c:v>496</c:v>
                </c:pt>
                <c:pt idx="10">
                  <c:v>487</c:v>
                </c:pt>
                <c:pt idx="11">
                  <c:v>370</c:v>
                </c:pt>
                <c:pt idx="12">
                  <c:v>171</c:v>
                </c:pt>
                <c:pt idx="13">
                  <c:v>58</c:v>
                </c:pt>
                <c:pt idx="14">
                  <c:v>23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7E-441F-AA3E-B2141719307B}"/>
            </c:ext>
          </c:extLst>
        </c:ser>
        <c:ser>
          <c:idx val="1"/>
          <c:order val="1"/>
          <c:tx>
            <c:strRef>
              <c:f>'Table 12.2'!$S$62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12.2'!$Z$63:$Z$79</c:f>
              <c:numCache>
                <c:formatCode>#,##0</c:formatCode>
                <c:ptCount val="17"/>
                <c:pt idx="0">
                  <c:v>2</c:v>
                </c:pt>
                <c:pt idx="1">
                  <c:v>181</c:v>
                </c:pt>
                <c:pt idx="2">
                  <c:v>399</c:v>
                </c:pt>
                <c:pt idx="3">
                  <c:v>613</c:v>
                </c:pt>
                <c:pt idx="4">
                  <c:v>645</c:v>
                </c:pt>
                <c:pt idx="5">
                  <c:v>622</c:v>
                </c:pt>
                <c:pt idx="6">
                  <c:v>543</c:v>
                </c:pt>
                <c:pt idx="7">
                  <c:v>612</c:v>
                </c:pt>
                <c:pt idx="8">
                  <c:v>599</c:v>
                </c:pt>
                <c:pt idx="9">
                  <c:v>466</c:v>
                </c:pt>
                <c:pt idx="10">
                  <c:v>459</c:v>
                </c:pt>
                <c:pt idx="11">
                  <c:v>289</c:v>
                </c:pt>
                <c:pt idx="12">
                  <c:v>124</c:v>
                </c:pt>
                <c:pt idx="13">
                  <c:v>34</c:v>
                </c:pt>
                <c:pt idx="14">
                  <c:v>13</c:v>
                </c:pt>
                <c:pt idx="15">
                  <c:v>9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E-441F-AA3E-B21417193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12.18'!$S$1</c:f>
              <c:strCache>
                <c:ptCount val="1"/>
                <c:pt idx="0">
                  <c:v>King Island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12.18'!$T$8:$Z$8</c:f>
              <c:numCache>
                <c:formatCode>#,##0</c:formatCode>
                <c:ptCount val="7"/>
                <c:pt idx="0">
                  <c:v>33785</c:v>
                </c:pt>
                <c:pt idx="1">
                  <c:v>32260.69</c:v>
                </c:pt>
                <c:pt idx="2">
                  <c:v>33311</c:v>
                </c:pt>
                <c:pt idx="3">
                  <c:v>34848.5</c:v>
                </c:pt>
                <c:pt idx="4">
                  <c:v>37587.449999999997</c:v>
                </c:pt>
                <c:pt idx="5">
                  <c:v>32895.629999999997</c:v>
                </c:pt>
                <c:pt idx="6">
                  <c:v>32258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0-41E0-B330-2804A284654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0-41E0-B330-2804A2846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12.19'!$U$4:$Y$4</c:f>
              <c:numCache>
                <c:formatCode>#,##0</c:formatCode>
                <c:ptCount val="5"/>
                <c:pt idx="0">
                  <c:v>25959</c:v>
                </c:pt>
                <c:pt idx="1">
                  <c:v>26306</c:v>
                </c:pt>
                <c:pt idx="2">
                  <c:v>26365</c:v>
                </c:pt>
                <c:pt idx="3">
                  <c:v>26424</c:v>
                </c:pt>
                <c:pt idx="4">
                  <c:v>27502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CF-4950-ACBC-0D58234C71FD}"/>
            </c:ext>
          </c:extLst>
        </c:ser>
        <c:ser>
          <c:idx val="1"/>
          <c:order val="1"/>
          <c:tx>
            <c:strRef>
              <c:f>'Table 12.19'!$S$7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12.19'!$U$7:$Y$7</c:f>
              <c:numCache>
                <c:formatCode>#,##0</c:formatCode>
                <c:ptCount val="5"/>
                <c:pt idx="0">
                  <c:v>18990</c:v>
                </c:pt>
                <c:pt idx="1">
                  <c:v>19066</c:v>
                </c:pt>
                <c:pt idx="2">
                  <c:v>19200</c:v>
                </c:pt>
                <c:pt idx="3">
                  <c:v>19338</c:v>
                </c:pt>
                <c:pt idx="4">
                  <c:v>19927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CF-4950-ACBC-0D58234C71FD}"/>
            </c:ext>
          </c:extLst>
        </c:ser>
        <c:ser>
          <c:idx val="2"/>
          <c:order val="2"/>
          <c:tx>
            <c:strRef>
              <c:f>'Table 12.19'!$S$11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12.19'!$U$11:$Y$11</c:f>
              <c:numCache>
                <c:formatCode>#,##0</c:formatCode>
                <c:ptCount val="5"/>
                <c:pt idx="0">
                  <c:v>22585</c:v>
                </c:pt>
                <c:pt idx="1">
                  <c:v>23005</c:v>
                </c:pt>
                <c:pt idx="2">
                  <c:v>23066</c:v>
                </c:pt>
                <c:pt idx="3">
                  <c:v>23103</c:v>
                </c:pt>
                <c:pt idx="4">
                  <c:v>24081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CF-4950-ACBC-0D58234C71FD}"/>
            </c:ext>
          </c:extLst>
        </c:ser>
        <c:ser>
          <c:idx val="3"/>
          <c:order val="3"/>
          <c:tx>
            <c:strRef>
              <c:f>'Table 12.19'!$S$12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12.19'!$U$12:$Y$12</c:f>
              <c:numCache>
                <c:formatCode>#,##0</c:formatCode>
                <c:ptCount val="5"/>
                <c:pt idx="0">
                  <c:v>3374</c:v>
                </c:pt>
                <c:pt idx="1">
                  <c:v>3302</c:v>
                </c:pt>
                <c:pt idx="2">
                  <c:v>3302</c:v>
                </c:pt>
                <c:pt idx="3">
                  <c:v>3320</c:v>
                </c:pt>
                <c:pt idx="4">
                  <c:v>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CF-4950-ACBC-0D58234C7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12.19'!$AB$15:$AB$33</c:f>
              <c:numCache>
                <c:formatCode>0.0%</c:formatCode>
                <c:ptCount val="19"/>
                <c:pt idx="0">
                  <c:v>3.8781554082639967E-2</c:v>
                </c:pt>
                <c:pt idx="1">
                  <c:v>2.0801015371597802E-3</c:v>
                </c:pt>
                <c:pt idx="2">
                  <c:v>4.6255817233112395E-2</c:v>
                </c:pt>
                <c:pt idx="3">
                  <c:v>1.2797912847271189E-2</c:v>
                </c:pt>
                <c:pt idx="4">
                  <c:v>6.1556903116626711E-2</c:v>
                </c:pt>
                <c:pt idx="5">
                  <c:v>1.9320265124806092E-2</c:v>
                </c:pt>
                <c:pt idx="6">
                  <c:v>8.5284163023550977E-2</c:v>
                </c:pt>
                <c:pt idx="7">
                  <c:v>7.7668876040050766E-2</c:v>
                </c:pt>
                <c:pt idx="8">
                  <c:v>3.1060499224368918E-2</c:v>
                </c:pt>
                <c:pt idx="9">
                  <c:v>1.6041461006910167E-2</c:v>
                </c:pt>
                <c:pt idx="10">
                  <c:v>2.820476660555634E-2</c:v>
                </c:pt>
                <c:pt idx="11">
                  <c:v>1.6288252714708785E-2</c:v>
                </c:pt>
                <c:pt idx="12">
                  <c:v>6.7726695811592158E-2</c:v>
                </c:pt>
                <c:pt idx="13">
                  <c:v>5.4999294880834861E-2</c:v>
                </c:pt>
                <c:pt idx="14">
                  <c:v>7.9678465660696654E-2</c:v>
                </c:pt>
                <c:pt idx="15">
                  <c:v>0.1198350021153575</c:v>
                </c:pt>
                <c:pt idx="16">
                  <c:v>0.1359117190805246</c:v>
                </c:pt>
                <c:pt idx="17">
                  <c:v>2.2422789451417291E-2</c:v>
                </c:pt>
                <c:pt idx="18">
                  <c:v>3.345790438584121E-2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E4-447F-AB14-BFD9D123A78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E4-447F-AB14-BFD9D123A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12.19'!$Y$44:$Y$60</c:f>
              <c:numCache>
                <c:formatCode>#,##0</c:formatCode>
                <c:ptCount val="17"/>
                <c:pt idx="0">
                  <c:v>16</c:v>
                </c:pt>
                <c:pt idx="1">
                  <c:v>276</c:v>
                </c:pt>
                <c:pt idx="2">
                  <c:v>731</c:v>
                </c:pt>
                <c:pt idx="3">
                  <c:v>1100</c:v>
                </c:pt>
                <c:pt idx="4">
                  <c:v>1339</c:v>
                </c:pt>
                <c:pt idx="5">
                  <c:v>1364</c:v>
                </c:pt>
                <c:pt idx="6">
                  <c:v>1327</c:v>
                </c:pt>
                <c:pt idx="7">
                  <c:v>1382</c:v>
                </c:pt>
                <c:pt idx="8">
                  <c:v>1414</c:v>
                </c:pt>
                <c:pt idx="9">
                  <c:v>1273</c:v>
                </c:pt>
                <c:pt idx="10">
                  <c:v>1246</c:v>
                </c:pt>
                <c:pt idx="11">
                  <c:v>888</c:v>
                </c:pt>
                <c:pt idx="12">
                  <c:v>523</c:v>
                </c:pt>
                <c:pt idx="13">
                  <c:v>237</c:v>
                </c:pt>
                <c:pt idx="14">
                  <c:v>62</c:v>
                </c:pt>
                <c:pt idx="15">
                  <c:v>38</c:v>
                </c:pt>
                <c:pt idx="16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3-4744-B0CD-2BCCEECAEC68}"/>
            </c:ext>
          </c:extLst>
        </c:ser>
        <c:ser>
          <c:idx val="1"/>
          <c:order val="1"/>
          <c:tx>
            <c:strRef>
              <c:f>'Table 12.19'!$S$62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12.19'!$Y$63:$Y$79</c:f>
              <c:numCache>
                <c:formatCode>#,##0</c:formatCode>
                <c:ptCount val="17"/>
                <c:pt idx="0">
                  <c:v>13</c:v>
                </c:pt>
                <c:pt idx="1">
                  <c:v>348</c:v>
                </c:pt>
                <c:pt idx="2">
                  <c:v>904</c:v>
                </c:pt>
                <c:pt idx="3">
                  <c:v>1115</c:v>
                </c:pt>
                <c:pt idx="4">
                  <c:v>1319</c:v>
                </c:pt>
                <c:pt idx="5">
                  <c:v>1410</c:v>
                </c:pt>
                <c:pt idx="6">
                  <c:v>1392</c:v>
                </c:pt>
                <c:pt idx="7">
                  <c:v>1578</c:v>
                </c:pt>
                <c:pt idx="8">
                  <c:v>1614</c:v>
                </c:pt>
                <c:pt idx="9">
                  <c:v>1480</c:v>
                </c:pt>
                <c:pt idx="10">
                  <c:v>1422</c:v>
                </c:pt>
                <c:pt idx="11">
                  <c:v>990</c:v>
                </c:pt>
                <c:pt idx="12">
                  <c:v>404</c:v>
                </c:pt>
                <c:pt idx="13">
                  <c:v>153</c:v>
                </c:pt>
                <c:pt idx="14">
                  <c:v>58</c:v>
                </c:pt>
                <c:pt idx="15">
                  <c:v>26</c:v>
                </c:pt>
                <c:pt idx="16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3-4744-B0CD-2BCCEECAE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12.19'!$Y$83:$Y$90</c:f>
              <c:numCache>
                <c:formatCode>#,##0</c:formatCode>
                <c:ptCount val="8"/>
                <c:pt idx="0">
                  <c:v>1179</c:v>
                </c:pt>
                <c:pt idx="1">
                  <c:v>1955</c:v>
                </c:pt>
                <c:pt idx="2">
                  <c:v>1534</c:v>
                </c:pt>
                <c:pt idx="3">
                  <c:v>615</c:v>
                </c:pt>
                <c:pt idx="4">
                  <c:v>625</c:v>
                </c:pt>
                <c:pt idx="5">
                  <c:v>524</c:v>
                </c:pt>
                <c:pt idx="6">
                  <c:v>425</c:v>
                </c:pt>
                <c:pt idx="7">
                  <c:v>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F-4999-BA8B-BB1F625666C5}"/>
            </c:ext>
          </c:extLst>
        </c:ser>
        <c:ser>
          <c:idx val="1"/>
          <c:order val="1"/>
          <c:tx>
            <c:strRef>
              <c:f>'Table 12.19'!$S$92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12.19'!$Y$93:$Y$100</c:f>
              <c:numCache>
                <c:formatCode>#,##0</c:formatCode>
                <c:ptCount val="8"/>
                <c:pt idx="0">
                  <c:v>846</c:v>
                </c:pt>
                <c:pt idx="1">
                  <c:v>2642</c:v>
                </c:pt>
                <c:pt idx="2">
                  <c:v>307</c:v>
                </c:pt>
                <c:pt idx="3">
                  <c:v>1378</c:v>
                </c:pt>
                <c:pt idx="4">
                  <c:v>1926</c:v>
                </c:pt>
                <c:pt idx="5">
                  <c:v>919</c:v>
                </c:pt>
                <c:pt idx="6">
                  <c:v>44</c:v>
                </c:pt>
                <c:pt idx="7">
                  <c:v>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2F-4999-BA8B-BB1F62566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12.19'!$U$8:$Y$8</c:f>
              <c:numCache>
                <c:formatCode>#,##0</c:formatCode>
                <c:ptCount val="5"/>
                <c:pt idx="0">
                  <c:v>38494</c:v>
                </c:pt>
                <c:pt idx="1">
                  <c:v>37547.040000000001</c:v>
                </c:pt>
                <c:pt idx="2">
                  <c:v>39628.980000000003</c:v>
                </c:pt>
                <c:pt idx="3">
                  <c:v>41288.5</c:v>
                </c:pt>
                <c:pt idx="4">
                  <c:v>41409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3-48B0-9967-4932E66EE67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3-48B0-9967-4932E66E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12.19'!$T$4:$Z$4</c:f>
              <c:numCache>
                <c:formatCode>#,##0</c:formatCode>
                <c:ptCount val="7"/>
                <c:pt idx="0">
                  <c:v>26451</c:v>
                </c:pt>
                <c:pt idx="1">
                  <c:v>25959</c:v>
                </c:pt>
                <c:pt idx="2">
                  <c:v>26306</c:v>
                </c:pt>
                <c:pt idx="3">
                  <c:v>26365</c:v>
                </c:pt>
                <c:pt idx="4">
                  <c:v>26424</c:v>
                </c:pt>
                <c:pt idx="5">
                  <c:v>27502</c:v>
                </c:pt>
                <c:pt idx="6">
                  <c:v>28364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8-4AF0-9BF4-0FB577889062}"/>
            </c:ext>
          </c:extLst>
        </c:ser>
        <c:ser>
          <c:idx val="1"/>
          <c:order val="1"/>
          <c:tx>
            <c:strRef>
              <c:f>'Table 12.19'!$S$7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12.19'!$T$7:$Z$7</c:f>
              <c:numCache>
                <c:formatCode>#,##0</c:formatCode>
                <c:ptCount val="7"/>
                <c:pt idx="0">
                  <c:v>19171</c:v>
                </c:pt>
                <c:pt idx="1">
                  <c:v>18990</c:v>
                </c:pt>
                <c:pt idx="2">
                  <c:v>19066</c:v>
                </c:pt>
                <c:pt idx="3">
                  <c:v>19200</c:v>
                </c:pt>
                <c:pt idx="4">
                  <c:v>19338</c:v>
                </c:pt>
                <c:pt idx="5">
                  <c:v>19927</c:v>
                </c:pt>
                <c:pt idx="6">
                  <c:v>20572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8-4AF0-9BF4-0FB577889062}"/>
            </c:ext>
          </c:extLst>
        </c:ser>
        <c:ser>
          <c:idx val="2"/>
          <c:order val="2"/>
          <c:tx>
            <c:strRef>
              <c:f>'Table 12.19'!$S$11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12.19'!$T$11:$Z$11</c:f>
              <c:numCache>
                <c:formatCode>#,##0</c:formatCode>
                <c:ptCount val="7"/>
                <c:pt idx="0">
                  <c:v>22969</c:v>
                </c:pt>
                <c:pt idx="1">
                  <c:v>22585</c:v>
                </c:pt>
                <c:pt idx="2">
                  <c:v>23005</c:v>
                </c:pt>
                <c:pt idx="3">
                  <c:v>23066</c:v>
                </c:pt>
                <c:pt idx="4">
                  <c:v>23103</c:v>
                </c:pt>
                <c:pt idx="5">
                  <c:v>24081</c:v>
                </c:pt>
                <c:pt idx="6">
                  <c:v>24837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D8-4AF0-9BF4-0FB577889062}"/>
            </c:ext>
          </c:extLst>
        </c:ser>
        <c:ser>
          <c:idx val="3"/>
          <c:order val="3"/>
          <c:tx>
            <c:strRef>
              <c:f>'Table 12.19'!$S$12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12.19'!$T$12:$Z$12</c:f>
              <c:numCache>
                <c:formatCode>#,##0</c:formatCode>
                <c:ptCount val="7"/>
                <c:pt idx="0">
                  <c:v>3485</c:v>
                </c:pt>
                <c:pt idx="1">
                  <c:v>3374</c:v>
                </c:pt>
                <c:pt idx="2">
                  <c:v>3302</c:v>
                </c:pt>
                <c:pt idx="3">
                  <c:v>3302</c:v>
                </c:pt>
                <c:pt idx="4">
                  <c:v>3320</c:v>
                </c:pt>
                <c:pt idx="5">
                  <c:v>3421</c:v>
                </c:pt>
                <c:pt idx="6">
                  <c:v>3524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D8-4AF0-9BF4-0FB577889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12.19'!$AB$15:$AB$33</c:f>
              <c:numCache>
                <c:formatCode>0.0%</c:formatCode>
                <c:ptCount val="19"/>
                <c:pt idx="0">
                  <c:v>3.8781554082639967E-2</c:v>
                </c:pt>
                <c:pt idx="1">
                  <c:v>2.0801015371597802E-3</c:v>
                </c:pt>
                <c:pt idx="2">
                  <c:v>4.6255817233112395E-2</c:v>
                </c:pt>
                <c:pt idx="3">
                  <c:v>1.2797912847271189E-2</c:v>
                </c:pt>
                <c:pt idx="4">
                  <c:v>6.1556903116626711E-2</c:v>
                </c:pt>
                <c:pt idx="5">
                  <c:v>1.9320265124806092E-2</c:v>
                </c:pt>
                <c:pt idx="6">
                  <c:v>8.5284163023550977E-2</c:v>
                </c:pt>
                <c:pt idx="7">
                  <c:v>7.7668876040050766E-2</c:v>
                </c:pt>
                <c:pt idx="8">
                  <c:v>3.1060499224368918E-2</c:v>
                </c:pt>
                <c:pt idx="9">
                  <c:v>1.6041461006910167E-2</c:v>
                </c:pt>
                <c:pt idx="10">
                  <c:v>2.820476660555634E-2</c:v>
                </c:pt>
                <c:pt idx="11">
                  <c:v>1.6288252714708785E-2</c:v>
                </c:pt>
                <c:pt idx="12">
                  <c:v>6.7726695811592158E-2</c:v>
                </c:pt>
                <c:pt idx="13">
                  <c:v>5.4999294880834861E-2</c:v>
                </c:pt>
                <c:pt idx="14">
                  <c:v>7.9678465660696654E-2</c:v>
                </c:pt>
                <c:pt idx="15">
                  <c:v>0.1198350021153575</c:v>
                </c:pt>
                <c:pt idx="16">
                  <c:v>0.1359117190805246</c:v>
                </c:pt>
                <c:pt idx="17">
                  <c:v>2.2422789451417291E-2</c:v>
                </c:pt>
                <c:pt idx="18">
                  <c:v>3.345790438584121E-2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6-459F-97E3-379CCEB031E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6-459F-97E3-379CCEB03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12.19'!$Z$44:$Z$60</c:f>
              <c:numCache>
                <c:formatCode>#,##0</c:formatCode>
                <c:ptCount val="17"/>
                <c:pt idx="0">
                  <c:v>8</c:v>
                </c:pt>
                <c:pt idx="1">
                  <c:v>326</c:v>
                </c:pt>
                <c:pt idx="2">
                  <c:v>816</c:v>
                </c:pt>
                <c:pt idx="3">
                  <c:v>1139</c:v>
                </c:pt>
                <c:pt idx="4">
                  <c:v>1412</c:v>
                </c:pt>
                <c:pt idx="5">
                  <c:v>1431</c:v>
                </c:pt>
                <c:pt idx="6">
                  <c:v>1417</c:v>
                </c:pt>
                <c:pt idx="7">
                  <c:v>1361</c:v>
                </c:pt>
                <c:pt idx="8">
                  <c:v>1489</c:v>
                </c:pt>
                <c:pt idx="9">
                  <c:v>1202</c:v>
                </c:pt>
                <c:pt idx="10">
                  <c:v>1242</c:v>
                </c:pt>
                <c:pt idx="11">
                  <c:v>937</c:v>
                </c:pt>
                <c:pt idx="12">
                  <c:v>530</c:v>
                </c:pt>
                <c:pt idx="13">
                  <c:v>277</c:v>
                </c:pt>
                <c:pt idx="14">
                  <c:v>65</c:v>
                </c:pt>
                <c:pt idx="15">
                  <c:v>40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C-4956-BCB3-A8F42CD04FDC}"/>
            </c:ext>
          </c:extLst>
        </c:ser>
        <c:ser>
          <c:idx val="1"/>
          <c:order val="1"/>
          <c:tx>
            <c:strRef>
              <c:f>'Table 12.19'!$S$62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12.19'!$Z$63:$Z$79</c:f>
              <c:numCache>
                <c:formatCode>#,##0</c:formatCode>
                <c:ptCount val="17"/>
                <c:pt idx="0">
                  <c:v>16</c:v>
                </c:pt>
                <c:pt idx="1">
                  <c:v>359</c:v>
                </c:pt>
                <c:pt idx="2">
                  <c:v>885</c:v>
                </c:pt>
                <c:pt idx="3">
                  <c:v>1142</c:v>
                </c:pt>
                <c:pt idx="4">
                  <c:v>1350</c:v>
                </c:pt>
                <c:pt idx="5">
                  <c:v>1524</c:v>
                </c:pt>
                <c:pt idx="6">
                  <c:v>1465</c:v>
                </c:pt>
                <c:pt idx="7">
                  <c:v>1590</c:v>
                </c:pt>
                <c:pt idx="8">
                  <c:v>1666</c:v>
                </c:pt>
                <c:pt idx="9">
                  <c:v>1415</c:v>
                </c:pt>
                <c:pt idx="10">
                  <c:v>1425</c:v>
                </c:pt>
                <c:pt idx="11">
                  <c:v>1023</c:v>
                </c:pt>
                <c:pt idx="12">
                  <c:v>458</c:v>
                </c:pt>
                <c:pt idx="13">
                  <c:v>174</c:v>
                </c:pt>
                <c:pt idx="14">
                  <c:v>68</c:v>
                </c:pt>
                <c:pt idx="15">
                  <c:v>22</c:v>
                </c:pt>
                <c:pt idx="16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AC-4956-BCB3-A8F42CD04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12.19'!$Z$83:$Z$90</c:f>
              <c:numCache>
                <c:formatCode>#,##0</c:formatCode>
                <c:ptCount val="8"/>
                <c:pt idx="0">
                  <c:v>1245</c:v>
                </c:pt>
                <c:pt idx="1">
                  <c:v>1974</c:v>
                </c:pt>
                <c:pt idx="2">
                  <c:v>1634</c:v>
                </c:pt>
                <c:pt idx="3">
                  <c:v>711</c:v>
                </c:pt>
                <c:pt idx="4">
                  <c:v>622</c:v>
                </c:pt>
                <c:pt idx="5">
                  <c:v>520</c:v>
                </c:pt>
                <c:pt idx="6">
                  <c:v>459</c:v>
                </c:pt>
                <c:pt idx="7">
                  <c:v>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A-461B-A60E-ED3258B44E37}"/>
            </c:ext>
          </c:extLst>
        </c:ser>
        <c:ser>
          <c:idx val="1"/>
          <c:order val="1"/>
          <c:tx>
            <c:strRef>
              <c:f>'Table 12.19'!$S$92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12.19'!$Z$93:$Z$100</c:f>
              <c:numCache>
                <c:formatCode>#,##0</c:formatCode>
                <c:ptCount val="8"/>
                <c:pt idx="0">
                  <c:v>886</c:v>
                </c:pt>
                <c:pt idx="1">
                  <c:v>2676</c:v>
                </c:pt>
                <c:pt idx="2">
                  <c:v>327</c:v>
                </c:pt>
                <c:pt idx="3">
                  <c:v>1488</c:v>
                </c:pt>
                <c:pt idx="4">
                  <c:v>1945</c:v>
                </c:pt>
                <c:pt idx="5">
                  <c:v>955</c:v>
                </c:pt>
                <c:pt idx="6">
                  <c:v>44</c:v>
                </c:pt>
                <c:pt idx="7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2A-461B-A60E-ED3258B44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12.2'!$Z$83:$Z$90</c:f>
              <c:numCache>
                <c:formatCode>#,##0</c:formatCode>
                <c:ptCount val="8"/>
                <c:pt idx="0">
                  <c:v>379</c:v>
                </c:pt>
                <c:pt idx="1">
                  <c:v>257</c:v>
                </c:pt>
                <c:pt idx="2">
                  <c:v>959</c:v>
                </c:pt>
                <c:pt idx="3">
                  <c:v>253</c:v>
                </c:pt>
                <c:pt idx="4">
                  <c:v>219</c:v>
                </c:pt>
                <c:pt idx="5">
                  <c:v>257</c:v>
                </c:pt>
                <c:pt idx="6">
                  <c:v>575</c:v>
                </c:pt>
                <c:pt idx="7">
                  <c:v>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5-4DE9-9E9B-0F93CF1C0003}"/>
            </c:ext>
          </c:extLst>
        </c:ser>
        <c:ser>
          <c:idx val="1"/>
          <c:order val="1"/>
          <c:tx>
            <c:strRef>
              <c:f>'Table 12.2'!$S$92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12.2'!$Z$93:$Z$100</c:f>
              <c:numCache>
                <c:formatCode>#,##0</c:formatCode>
                <c:ptCount val="8"/>
                <c:pt idx="0">
                  <c:v>309</c:v>
                </c:pt>
                <c:pt idx="1">
                  <c:v>415</c:v>
                </c:pt>
                <c:pt idx="2">
                  <c:v>162</c:v>
                </c:pt>
                <c:pt idx="3">
                  <c:v>852</c:v>
                </c:pt>
                <c:pt idx="4">
                  <c:v>789</c:v>
                </c:pt>
                <c:pt idx="5">
                  <c:v>599</c:v>
                </c:pt>
                <c:pt idx="6">
                  <c:v>51</c:v>
                </c:pt>
                <c:pt idx="7">
                  <c:v>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C5-4DE9-9E9B-0F93CF1C0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12.19'!$S$1</c:f>
              <c:strCache>
                <c:ptCount val="1"/>
                <c:pt idx="0">
                  <c:v>Kingborough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12.19'!$T$8:$Z$8</c:f>
              <c:numCache>
                <c:formatCode>#,##0</c:formatCode>
                <c:ptCount val="7"/>
                <c:pt idx="0">
                  <c:v>37875</c:v>
                </c:pt>
                <c:pt idx="1">
                  <c:v>38494</c:v>
                </c:pt>
                <c:pt idx="2">
                  <c:v>37547.040000000001</c:v>
                </c:pt>
                <c:pt idx="3">
                  <c:v>39628.980000000003</c:v>
                </c:pt>
                <c:pt idx="4">
                  <c:v>41288.5</c:v>
                </c:pt>
                <c:pt idx="5">
                  <c:v>41409</c:v>
                </c:pt>
                <c:pt idx="6">
                  <c:v>41364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A-42D3-B389-3A9D1A4C05A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A-42D3-B389-3A9D1A4C0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12.20'!$U$4:$Y$4</c:f>
              <c:numCache>
                <c:formatCode>#,##0</c:formatCode>
                <c:ptCount val="5"/>
                <c:pt idx="0">
                  <c:v>7254</c:v>
                </c:pt>
                <c:pt idx="1">
                  <c:v>7493</c:v>
                </c:pt>
                <c:pt idx="2">
                  <c:v>7730</c:v>
                </c:pt>
                <c:pt idx="3">
                  <c:v>7898</c:v>
                </c:pt>
                <c:pt idx="4">
                  <c:v>8298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0-4DD6-A51F-2090724F9BE5}"/>
            </c:ext>
          </c:extLst>
        </c:ser>
        <c:ser>
          <c:idx val="1"/>
          <c:order val="1"/>
          <c:tx>
            <c:strRef>
              <c:f>'Table 12.20'!$S$7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12.20'!$U$7:$Y$7</c:f>
              <c:numCache>
                <c:formatCode>#,##0</c:formatCode>
                <c:ptCount val="5"/>
                <c:pt idx="0">
                  <c:v>5233</c:v>
                </c:pt>
                <c:pt idx="1">
                  <c:v>5327</c:v>
                </c:pt>
                <c:pt idx="2">
                  <c:v>5472</c:v>
                </c:pt>
                <c:pt idx="3">
                  <c:v>5612</c:v>
                </c:pt>
                <c:pt idx="4">
                  <c:v>5770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0-4DD6-A51F-2090724F9BE5}"/>
            </c:ext>
          </c:extLst>
        </c:ser>
        <c:ser>
          <c:idx val="2"/>
          <c:order val="2"/>
          <c:tx>
            <c:strRef>
              <c:f>'Table 12.20'!$S$11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12.20'!$U$11:$Y$11</c:f>
              <c:numCache>
                <c:formatCode>#,##0</c:formatCode>
                <c:ptCount val="5"/>
                <c:pt idx="0">
                  <c:v>6227</c:v>
                </c:pt>
                <c:pt idx="1">
                  <c:v>6484</c:v>
                </c:pt>
                <c:pt idx="2">
                  <c:v>6733</c:v>
                </c:pt>
                <c:pt idx="3">
                  <c:v>6932</c:v>
                </c:pt>
                <c:pt idx="4">
                  <c:v>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30-4DD6-A51F-2090724F9BE5}"/>
            </c:ext>
          </c:extLst>
        </c:ser>
        <c:ser>
          <c:idx val="3"/>
          <c:order val="3"/>
          <c:tx>
            <c:strRef>
              <c:f>'Table 12.20'!$S$12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12.20'!$U$12:$Y$12</c:f>
              <c:numCache>
                <c:formatCode>#,##0</c:formatCode>
                <c:ptCount val="5"/>
                <c:pt idx="0">
                  <c:v>1023</c:v>
                </c:pt>
                <c:pt idx="1">
                  <c:v>1004</c:v>
                </c:pt>
                <c:pt idx="2">
                  <c:v>994</c:v>
                </c:pt>
                <c:pt idx="3">
                  <c:v>968</c:v>
                </c:pt>
                <c:pt idx="4">
                  <c:v>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30-4DD6-A51F-2090724F9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12.20'!$AB$15:$AB$33</c:f>
              <c:numCache>
                <c:formatCode>0.0%</c:formatCode>
                <c:ptCount val="19"/>
                <c:pt idx="0">
                  <c:v>8.7992451049775891E-2</c:v>
                </c:pt>
                <c:pt idx="1">
                  <c:v>1.7221042698749706E-2</c:v>
                </c:pt>
                <c:pt idx="2">
                  <c:v>7.100731304552961E-2</c:v>
                </c:pt>
                <c:pt idx="3">
                  <c:v>9.3182354328851143E-3</c:v>
                </c:pt>
                <c:pt idx="4">
                  <c:v>7.3720217032318944E-2</c:v>
                </c:pt>
                <c:pt idx="5">
                  <c:v>3.2083038452465205E-2</c:v>
                </c:pt>
                <c:pt idx="6">
                  <c:v>8.256664307619721E-2</c:v>
                </c:pt>
                <c:pt idx="7">
                  <c:v>5.1191318707242271E-2</c:v>
                </c:pt>
                <c:pt idx="8">
                  <c:v>5.8150507195093182E-2</c:v>
                </c:pt>
                <c:pt idx="9">
                  <c:v>3.0667610285444679E-3</c:v>
                </c:pt>
                <c:pt idx="10">
                  <c:v>2.2410945977824958E-2</c:v>
                </c:pt>
                <c:pt idx="11">
                  <c:v>1.9344184949280491E-2</c:v>
                </c:pt>
                <c:pt idx="12">
                  <c:v>3.8688369898560983E-2</c:v>
                </c:pt>
                <c:pt idx="13">
                  <c:v>7.8438310922387358E-2</c:v>
                </c:pt>
                <c:pt idx="14">
                  <c:v>3.2790752535975465E-2</c:v>
                </c:pt>
                <c:pt idx="15">
                  <c:v>6.9238027836753951E-2</c:v>
                </c:pt>
                <c:pt idx="16">
                  <c:v>0.10816230242981835</c:v>
                </c:pt>
                <c:pt idx="17">
                  <c:v>1.6159471573484314E-2</c:v>
                </c:pt>
                <c:pt idx="18">
                  <c:v>3.4324133050247702E-2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5-4C3A-A8C6-7771079BA63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A5-4C3A-A8C6-7771079BA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12.20'!$Y$44:$Y$60</c:f>
              <c:numCache>
                <c:formatCode>#,##0</c:formatCode>
                <c:ptCount val="17"/>
                <c:pt idx="0">
                  <c:v>4</c:v>
                </c:pt>
                <c:pt idx="1">
                  <c:v>100</c:v>
                </c:pt>
                <c:pt idx="2">
                  <c:v>208</c:v>
                </c:pt>
                <c:pt idx="3">
                  <c:v>361</c:v>
                </c:pt>
                <c:pt idx="4">
                  <c:v>507</c:v>
                </c:pt>
                <c:pt idx="5">
                  <c:v>375</c:v>
                </c:pt>
                <c:pt idx="6">
                  <c:v>328</c:v>
                </c:pt>
                <c:pt idx="7">
                  <c:v>429</c:v>
                </c:pt>
                <c:pt idx="8">
                  <c:v>433</c:v>
                </c:pt>
                <c:pt idx="9">
                  <c:v>450</c:v>
                </c:pt>
                <c:pt idx="10">
                  <c:v>404</c:v>
                </c:pt>
                <c:pt idx="11">
                  <c:v>337</c:v>
                </c:pt>
                <c:pt idx="12">
                  <c:v>148</c:v>
                </c:pt>
                <c:pt idx="13">
                  <c:v>75</c:v>
                </c:pt>
                <c:pt idx="14">
                  <c:v>36</c:v>
                </c:pt>
                <c:pt idx="15">
                  <c:v>12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F2-41B7-B442-5A630ADF85C7}"/>
            </c:ext>
          </c:extLst>
        </c:ser>
        <c:ser>
          <c:idx val="1"/>
          <c:order val="1"/>
          <c:tx>
            <c:strRef>
              <c:f>'Table 12.20'!$S$62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12.20'!$Y$63:$Y$79</c:f>
              <c:numCache>
                <c:formatCode>#,##0</c:formatCode>
                <c:ptCount val="17"/>
                <c:pt idx="0">
                  <c:v>0</c:v>
                </c:pt>
                <c:pt idx="1">
                  <c:v>130</c:v>
                </c:pt>
                <c:pt idx="2">
                  <c:v>296</c:v>
                </c:pt>
                <c:pt idx="3">
                  <c:v>337</c:v>
                </c:pt>
                <c:pt idx="4">
                  <c:v>438</c:v>
                </c:pt>
                <c:pt idx="5">
                  <c:v>329</c:v>
                </c:pt>
                <c:pt idx="6">
                  <c:v>359</c:v>
                </c:pt>
                <c:pt idx="7">
                  <c:v>347</c:v>
                </c:pt>
                <c:pt idx="8">
                  <c:v>500</c:v>
                </c:pt>
                <c:pt idx="9">
                  <c:v>435</c:v>
                </c:pt>
                <c:pt idx="10">
                  <c:v>414</c:v>
                </c:pt>
                <c:pt idx="11">
                  <c:v>295</c:v>
                </c:pt>
                <c:pt idx="12">
                  <c:v>117</c:v>
                </c:pt>
                <c:pt idx="13">
                  <c:v>48</c:v>
                </c:pt>
                <c:pt idx="14">
                  <c:v>21</c:v>
                </c:pt>
                <c:pt idx="15">
                  <c:v>10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F2-41B7-B442-5A630ADF8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12.20'!$Y$83:$Y$90</c:f>
              <c:numCache>
                <c:formatCode>#,##0</c:formatCode>
                <c:ptCount val="8"/>
                <c:pt idx="0">
                  <c:v>321</c:v>
                </c:pt>
                <c:pt idx="1">
                  <c:v>231</c:v>
                </c:pt>
                <c:pt idx="2">
                  <c:v>671</c:v>
                </c:pt>
                <c:pt idx="3">
                  <c:v>132</c:v>
                </c:pt>
                <c:pt idx="4">
                  <c:v>79</c:v>
                </c:pt>
                <c:pt idx="5">
                  <c:v>120</c:v>
                </c:pt>
                <c:pt idx="6">
                  <c:v>377</c:v>
                </c:pt>
                <c:pt idx="7">
                  <c:v>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C-46ED-8719-61EF532C5AA9}"/>
            </c:ext>
          </c:extLst>
        </c:ser>
        <c:ser>
          <c:idx val="1"/>
          <c:order val="1"/>
          <c:tx>
            <c:strRef>
              <c:f>'Table 12.20'!$S$92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12.20'!$Y$93:$Y$100</c:f>
              <c:numCache>
                <c:formatCode>#,##0</c:formatCode>
                <c:ptCount val="8"/>
                <c:pt idx="0">
                  <c:v>188</c:v>
                </c:pt>
                <c:pt idx="1">
                  <c:v>455</c:v>
                </c:pt>
                <c:pt idx="2">
                  <c:v>110</c:v>
                </c:pt>
                <c:pt idx="3">
                  <c:v>431</c:v>
                </c:pt>
                <c:pt idx="4">
                  <c:v>431</c:v>
                </c:pt>
                <c:pt idx="5">
                  <c:v>355</c:v>
                </c:pt>
                <c:pt idx="6">
                  <c:v>15</c:v>
                </c:pt>
                <c:pt idx="7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6C-46ED-8719-61EF532C5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12.20'!$U$8:$Y$8</c:f>
              <c:numCache>
                <c:formatCode>#,##0</c:formatCode>
                <c:ptCount val="5"/>
                <c:pt idx="0">
                  <c:v>35430</c:v>
                </c:pt>
                <c:pt idx="1">
                  <c:v>35581</c:v>
                </c:pt>
                <c:pt idx="2">
                  <c:v>36752.69</c:v>
                </c:pt>
                <c:pt idx="3">
                  <c:v>36748</c:v>
                </c:pt>
                <c:pt idx="4">
                  <c:v>37118.47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0-4307-801F-65BA4EC1120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0-4307-801F-65BA4EC11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12.20'!$T$2:$Z$2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12.20'!$T$4:$Z$4</c:f>
              <c:numCache>
                <c:formatCode>#,##0</c:formatCode>
                <c:ptCount val="7"/>
                <c:pt idx="0">
                  <c:v>7200</c:v>
                </c:pt>
                <c:pt idx="1">
                  <c:v>7254</c:v>
                </c:pt>
                <c:pt idx="2">
                  <c:v>7493</c:v>
                </c:pt>
                <c:pt idx="3">
                  <c:v>7730</c:v>
                </c:pt>
                <c:pt idx="4">
                  <c:v>7898</c:v>
                </c:pt>
                <c:pt idx="5">
                  <c:v>8298</c:v>
                </c:pt>
                <c:pt idx="6">
                  <c:v>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3-4864-B104-D31F0BFDFA0C}"/>
            </c:ext>
          </c:extLst>
        </c:ser>
        <c:ser>
          <c:idx val="1"/>
          <c:order val="1"/>
          <c:tx>
            <c:strRef>
              <c:f>'Table 12.20'!$S$7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12.20'!$T$2:$Z$2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12.20'!$T$7:$Z$7</c:f>
              <c:numCache>
                <c:formatCode>#,##0</c:formatCode>
                <c:ptCount val="7"/>
                <c:pt idx="0">
                  <c:v>5147</c:v>
                </c:pt>
                <c:pt idx="1">
                  <c:v>5233</c:v>
                </c:pt>
                <c:pt idx="2">
                  <c:v>5327</c:v>
                </c:pt>
                <c:pt idx="3">
                  <c:v>5472</c:v>
                </c:pt>
                <c:pt idx="4">
                  <c:v>5612</c:v>
                </c:pt>
                <c:pt idx="5">
                  <c:v>5770</c:v>
                </c:pt>
                <c:pt idx="6">
                  <c:v>6078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3-4864-B104-D31F0BFDFA0C}"/>
            </c:ext>
          </c:extLst>
        </c:ser>
        <c:ser>
          <c:idx val="2"/>
          <c:order val="2"/>
          <c:tx>
            <c:strRef>
              <c:f>'Table 12.20'!$S$11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12.20'!$T$2:$Z$2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12.20'!$T$11:$Z$11</c:f>
              <c:numCache>
                <c:formatCode>#,##0</c:formatCode>
                <c:ptCount val="7"/>
                <c:pt idx="0">
                  <c:v>6161</c:v>
                </c:pt>
                <c:pt idx="1">
                  <c:v>6227</c:v>
                </c:pt>
                <c:pt idx="2">
                  <c:v>6484</c:v>
                </c:pt>
                <c:pt idx="3">
                  <c:v>6733</c:v>
                </c:pt>
                <c:pt idx="4">
                  <c:v>6932</c:v>
                </c:pt>
                <c:pt idx="5">
                  <c:v>7260</c:v>
                </c:pt>
                <c:pt idx="6">
                  <c:v>7400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A3-4864-B104-D31F0BFDFA0C}"/>
            </c:ext>
          </c:extLst>
        </c:ser>
        <c:ser>
          <c:idx val="3"/>
          <c:order val="3"/>
          <c:tx>
            <c:strRef>
              <c:f>'Table 12.20'!$S$12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12.20'!$T$2:$Z$2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12.20'!$T$12:$Z$12</c:f>
              <c:numCache>
                <c:formatCode>#,##0</c:formatCode>
                <c:ptCount val="7"/>
                <c:pt idx="0">
                  <c:v>1044</c:v>
                </c:pt>
                <c:pt idx="1">
                  <c:v>1023</c:v>
                </c:pt>
                <c:pt idx="2">
                  <c:v>1004</c:v>
                </c:pt>
                <c:pt idx="3">
                  <c:v>994</c:v>
                </c:pt>
                <c:pt idx="4">
                  <c:v>968</c:v>
                </c:pt>
                <c:pt idx="5">
                  <c:v>1038</c:v>
                </c:pt>
                <c:pt idx="6">
                  <c:v>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A3-4864-B104-D31F0BFDF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12.20'!$AB$15:$AB$33</c:f>
              <c:numCache>
                <c:formatCode>0.0%</c:formatCode>
                <c:ptCount val="19"/>
                <c:pt idx="0">
                  <c:v>8.7992451049775891E-2</c:v>
                </c:pt>
                <c:pt idx="1">
                  <c:v>1.7221042698749706E-2</c:v>
                </c:pt>
                <c:pt idx="2">
                  <c:v>7.100731304552961E-2</c:v>
                </c:pt>
                <c:pt idx="3">
                  <c:v>9.3182354328851143E-3</c:v>
                </c:pt>
                <c:pt idx="4">
                  <c:v>7.3720217032318944E-2</c:v>
                </c:pt>
                <c:pt idx="5">
                  <c:v>3.2083038452465205E-2</c:v>
                </c:pt>
                <c:pt idx="6">
                  <c:v>8.256664307619721E-2</c:v>
                </c:pt>
                <c:pt idx="7">
                  <c:v>5.1191318707242271E-2</c:v>
                </c:pt>
                <c:pt idx="8">
                  <c:v>5.8150507195093182E-2</c:v>
                </c:pt>
                <c:pt idx="9">
                  <c:v>3.0667610285444679E-3</c:v>
                </c:pt>
                <c:pt idx="10">
                  <c:v>2.2410945977824958E-2</c:v>
                </c:pt>
                <c:pt idx="11">
                  <c:v>1.9344184949280491E-2</c:v>
                </c:pt>
                <c:pt idx="12">
                  <c:v>3.8688369898560983E-2</c:v>
                </c:pt>
                <c:pt idx="13">
                  <c:v>7.8438310922387358E-2</c:v>
                </c:pt>
                <c:pt idx="14">
                  <c:v>3.2790752535975465E-2</c:v>
                </c:pt>
                <c:pt idx="15">
                  <c:v>6.9238027836753951E-2</c:v>
                </c:pt>
                <c:pt idx="16">
                  <c:v>0.10816230242981835</c:v>
                </c:pt>
                <c:pt idx="17">
                  <c:v>1.6159471573484314E-2</c:v>
                </c:pt>
                <c:pt idx="18">
                  <c:v>3.4324133050247702E-2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A-4006-AFF9-AA75B8EA27C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CA-4006-AFF9-AA75B8EA2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12.20'!$Z$44:$Z$60</c:f>
              <c:numCache>
                <c:formatCode>#,##0</c:formatCode>
                <c:ptCount val="17"/>
                <c:pt idx="0">
                  <c:v>0</c:v>
                </c:pt>
                <c:pt idx="1">
                  <c:v>89</c:v>
                </c:pt>
                <c:pt idx="2">
                  <c:v>245</c:v>
                </c:pt>
                <c:pt idx="3">
                  <c:v>389</c:v>
                </c:pt>
                <c:pt idx="4">
                  <c:v>550</c:v>
                </c:pt>
                <c:pt idx="5">
                  <c:v>409</c:v>
                </c:pt>
                <c:pt idx="6">
                  <c:v>346</c:v>
                </c:pt>
                <c:pt idx="7">
                  <c:v>409</c:v>
                </c:pt>
                <c:pt idx="8">
                  <c:v>432</c:v>
                </c:pt>
                <c:pt idx="9">
                  <c:v>411</c:v>
                </c:pt>
                <c:pt idx="10">
                  <c:v>430</c:v>
                </c:pt>
                <c:pt idx="11">
                  <c:v>348</c:v>
                </c:pt>
                <c:pt idx="12">
                  <c:v>165</c:v>
                </c:pt>
                <c:pt idx="13">
                  <c:v>95</c:v>
                </c:pt>
                <c:pt idx="14">
                  <c:v>44</c:v>
                </c:pt>
                <c:pt idx="15">
                  <c:v>10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E-45AA-A0D2-0172577F6F5A}"/>
            </c:ext>
          </c:extLst>
        </c:ser>
        <c:ser>
          <c:idx val="1"/>
          <c:order val="1"/>
          <c:tx>
            <c:strRef>
              <c:f>'Table 12.20'!$S$62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12.20'!$Z$63:$Z$79</c:f>
              <c:numCache>
                <c:formatCode>#,##0</c:formatCode>
                <c:ptCount val="17"/>
                <c:pt idx="0">
                  <c:v>3</c:v>
                </c:pt>
                <c:pt idx="1">
                  <c:v>120</c:v>
                </c:pt>
                <c:pt idx="2">
                  <c:v>266</c:v>
                </c:pt>
                <c:pt idx="3">
                  <c:v>371</c:v>
                </c:pt>
                <c:pt idx="4">
                  <c:v>371</c:v>
                </c:pt>
                <c:pt idx="5">
                  <c:v>345</c:v>
                </c:pt>
                <c:pt idx="6">
                  <c:v>347</c:v>
                </c:pt>
                <c:pt idx="7">
                  <c:v>355</c:v>
                </c:pt>
                <c:pt idx="8">
                  <c:v>498</c:v>
                </c:pt>
                <c:pt idx="9">
                  <c:v>413</c:v>
                </c:pt>
                <c:pt idx="10">
                  <c:v>445</c:v>
                </c:pt>
                <c:pt idx="11">
                  <c:v>285</c:v>
                </c:pt>
                <c:pt idx="12">
                  <c:v>147</c:v>
                </c:pt>
                <c:pt idx="13">
                  <c:v>67</c:v>
                </c:pt>
                <c:pt idx="14">
                  <c:v>19</c:v>
                </c:pt>
                <c:pt idx="15">
                  <c:v>15</c:v>
                </c:pt>
                <c:pt idx="1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EE-45AA-A0D2-0172577F6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12.20'!$Z$83:$Z$90</c:f>
              <c:numCache>
                <c:formatCode>#,##0</c:formatCode>
                <c:ptCount val="8"/>
                <c:pt idx="0">
                  <c:v>322</c:v>
                </c:pt>
                <c:pt idx="1">
                  <c:v>236</c:v>
                </c:pt>
                <c:pt idx="2">
                  <c:v>703</c:v>
                </c:pt>
                <c:pt idx="3">
                  <c:v>139</c:v>
                </c:pt>
                <c:pt idx="4">
                  <c:v>82</c:v>
                </c:pt>
                <c:pt idx="5">
                  <c:v>130</c:v>
                </c:pt>
                <c:pt idx="6">
                  <c:v>409</c:v>
                </c:pt>
                <c:pt idx="7">
                  <c:v>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9-4C44-909B-A5E1C6575D97}"/>
            </c:ext>
          </c:extLst>
        </c:ser>
        <c:ser>
          <c:idx val="1"/>
          <c:order val="1"/>
          <c:tx>
            <c:strRef>
              <c:f>'Table 12.20'!$S$92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12.20'!$Z$93:$Z$100</c:f>
              <c:numCache>
                <c:formatCode>#,##0</c:formatCode>
                <c:ptCount val="8"/>
                <c:pt idx="0">
                  <c:v>195</c:v>
                </c:pt>
                <c:pt idx="1">
                  <c:v>454</c:v>
                </c:pt>
                <c:pt idx="2">
                  <c:v>99</c:v>
                </c:pt>
                <c:pt idx="3">
                  <c:v>468</c:v>
                </c:pt>
                <c:pt idx="4">
                  <c:v>455</c:v>
                </c:pt>
                <c:pt idx="5">
                  <c:v>351</c:v>
                </c:pt>
                <c:pt idx="6">
                  <c:v>14</c:v>
                </c:pt>
                <c:pt idx="7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A9-4C44-909B-A5E1C6575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12.1'!$AB$15:$AB$33</c:f>
              <c:numCache>
                <c:formatCode>0.0%</c:formatCode>
                <c:ptCount val="19"/>
                <c:pt idx="0">
                  <c:v>9.1135045567522791E-2</c:v>
                </c:pt>
                <c:pt idx="1">
                  <c:v>9.3896713615023476E-3</c:v>
                </c:pt>
                <c:pt idx="2">
                  <c:v>6.1585197459265398E-2</c:v>
                </c:pt>
                <c:pt idx="3">
                  <c:v>7.732670533001933E-3</c:v>
                </c:pt>
                <c:pt idx="4">
                  <c:v>7.0422535211267609E-2</c:v>
                </c:pt>
                <c:pt idx="5">
                  <c:v>1.3532173432753383E-2</c:v>
                </c:pt>
                <c:pt idx="6">
                  <c:v>0.10853355426677713</c:v>
                </c:pt>
                <c:pt idx="7">
                  <c:v>9.5553714443523882E-2</c:v>
                </c:pt>
                <c:pt idx="8">
                  <c:v>3.8663352665009663E-2</c:v>
                </c:pt>
                <c:pt idx="9">
                  <c:v>4.6948356807511738E-3</c:v>
                </c:pt>
                <c:pt idx="10">
                  <c:v>2.0988677161005248E-2</c:v>
                </c:pt>
                <c:pt idx="11">
                  <c:v>3.6177851422259044E-2</c:v>
                </c:pt>
                <c:pt idx="12">
                  <c:v>3.2587682960508145E-2</c:v>
                </c:pt>
                <c:pt idx="13">
                  <c:v>4.1701187517260423E-2</c:v>
                </c:pt>
                <c:pt idx="14">
                  <c:v>4.3358188345760842E-2</c:v>
                </c:pt>
                <c:pt idx="15">
                  <c:v>6.8489367578017116E-2</c:v>
                </c:pt>
                <c:pt idx="16">
                  <c:v>0.11433305716652858</c:v>
                </c:pt>
                <c:pt idx="17">
                  <c:v>8.2850041425020712E-3</c:v>
                </c:pt>
                <c:pt idx="18">
                  <c:v>3.3692350179508425E-2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7-4BA5-9FFC-17EF9F3FAA8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7-4BA5-9FFC-17EF9F3FA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12.2'!$S$1</c:f>
              <c:strCache>
                <c:ptCount val="1"/>
                <c:pt idx="0">
                  <c:v>Brighton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12.2'!$T$8:$Z$8</c:f>
              <c:numCache>
                <c:formatCode>#,##0</c:formatCode>
                <c:ptCount val="7"/>
                <c:pt idx="0">
                  <c:v>35971.5</c:v>
                </c:pt>
                <c:pt idx="1">
                  <c:v>36790.74</c:v>
                </c:pt>
                <c:pt idx="2">
                  <c:v>36851</c:v>
                </c:pt>
                <c:pt idx="3">
                  <c:v>38492</c:v>
                </c:pt>
                <c:pt idx="4">
                  <c:v>40007.68</c:v>
                </c:pt>
                <c:pt idx="5">
                  <c:v>40810</c:v>
                </c:pt>
                <c:pt idx="6">
                  <c:v>41600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B-4A29-B511-EF0C7A90B4F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B-4A29-B511-EF0C7A90B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12.20'!$S$1</c:f>
              <c:strCache>
                <c:ptCount val="1"/>
                <c:pt idx="0">
                  <c:v>Latrobe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12.20'!$T$2:$Z$2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12.20'!$T$8:$Z$8</c:f>
              <c:numCache>
                <c:formatCode>#,##0</c:formatCode>
                <c:ptCount val="7"/>
                <c:pt idx="0">
                  <c:v>34015</c:v>
                </c:pt>
                <c:pt idx="1">
                  <c:v>35430</c:v>
                </c:pt>
                <c:pt idx="2">
                  <c:v>35581</c:v>
                </c:pt>
                <c:pt idx="3">
                  <c:v>36752.69</c:v>
                </c:pt>
                <c:pt idx="4">
                  <c:v>36748</c:v>
                </c:pt>
                <c:pt idx="5">
                  <c:v>37118.47</c:v>
                </c:pt>
                <c:pt idx="6">
                  <c:v>40236.5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4-40E1-89EB-194A8087F35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12.20'!$T$2:$Z$2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4-40E1-89EB-194A8087F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12.21'!$U$4:$Y$4</c:f>
              <c:numCache>
                <c:formatCode>#,##0</c:formatCode>
                <c:ptCount val="5"/>
                <c:pt idx="0">
                  <c:v>46498</c:v>
                </c:pt>
                <c:pt idx="1">
                  <c:v>46714</c:v>
                </c:pt>
                <c:pt idx="2">
                  <c:v>46697</c:v>
                </c:pt>
                <c:pt idx="3">
                  <c:v>46058</c:v>
                </c:pt>
                <c:pt idx="4">
                  <c:v>47682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6-459C-B894-49953A2EC9BA}"/>
            </c:ext>
          </c:extLst>
        </c:ser>
        <c:ser>
          <c:idx val="1"/>
          <c:order val="1"/>
          <c:tx>
            <c:strRef>
              <c:f>'Table 12.21'!$S$7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12.21'!$U$7:$Y$7</c:f>
              <c:numCache>
                <c:formatCode>#,##0</c:formatCode>
                <c:ptCount val="5"/>
                <c:pt idx="0">
                  <c:v>33388</c:v>
                </c:pt>
                <c:pt idx="1">
                  <c:v>33165</c:v>
                </c:pt>
                <c:pt idx="2">
                  <c:v>33244</c:v>
                </c:pt>
                <c:pt idx="3">
                  <c:v>33175</c:v>
                </c:pt>
                <c:pt idx="4">
                  <c:v>33787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6-459C-B894-49953A2EC9BA}"/>
            </c:ext>
          </c:extLst>
        </c:ser>
        <c:ser>
          <c:idx val="2"/>
          <c:order val="2"/>
          <c:tx>
            <c:strRef>
              <c:f>'Table 12.21'!$S$11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12.21'!$U$11:$Y$11</c:f>
              <c:numCache>
                <c:formatCode>#,##0</c:formatCode>
                <c:ptCount val="5"/>
                <c:pt idx="0">
                  <c:v>41873</c:v>
                </c:pt>
                <c:pt idx="1">
                  <c:v>42210</c:v>
                </c:pt>
                <c:pt idx="2">
                  <c:v>42399</c:v>
                </c:pt>
                <c:pt idx="3">
                  <c:v>41789</c:v>
                </c:pt>
                <c:pt idx="4">
                  <c:v>43388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16-459C-B894-49953A2EC9BA}"/>
            </c:ext>
          </c:extLst>
        </c:ser>
        <c:ser>
          <c:idx val="3"/>
          <c:order val="3"/>
          <c:tx>
            <c:strRef>
              <c:f>'Table 12.21'!$S$12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12.21'!$U$2:$Y$2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12.21'!$U$12:$Y$12</c:f>
              <c:numCache>
                <c:formatCode>#,##0</c:formatCode>
                <c:ptCount val="5"/>
                <c:pt idx="0">
                  <c:v>4623</c:v>
                </c:pt>
                <c:pt idx="1">
                  <c:v>4507</c:v>
                </c:pt>
                <c:pt idx="2">
                  <c:v>4297</c:v>
                </c:pt>
                <c:pt idx="3">
                  <c:v>4267</c:v>
                </c:pt>
                <c:pt idx="4">
                  <c:v>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16-459C-B894-49953A2EC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12.21'!$AB$15:$AB$33</c:f>
              <c:numCache>
                <c:formatCode>0.0%</c:formatCode>
                <c:ptCount val="19"/>
                <c:pt idx="0">
                  <c:v>4.4155791928900325E-2</c:v>
                </c:pt>
                <c:pt idx="1">
                  <c:v>6.5751110932378903E-3</c:v>
                </c:pt>
                <c:pt idx="2">
                  <c:v>5.3445398427603402E-2</c:v>
                </c:pt>
                <c:pt idx="3">
                  <c:v>7.8820903625359418E-3</c:v>
                </c:pt>
                <c:pt idx="4">
                  <c:v>5.6320752820059113E-2</c:v>
                </c:pt>
                <c:pt idx="5">
                  <c:v>2.925622825890254E-2</c:v>
                </c:pt>
                <c:pt idx="6">
                  <c:v>9.8164196810970578E-2</c:v>
                </c:pt>
                <c:pt idx="7">
                  <c:v>9.3097138720768913E-2</c:v>
                </c:pt>
                <c:pt idx="8">
                  <c:v>3.7077996501317032E-2</c:v>
                </c:pt>
                <c:pt idx="9">
                  <c:v>9.1689622584601779E-3</c:v>
                </c:pt>
                <c:pt idx="10">
                  <c:v>3.4323286349104219E-2</c:v>
                </c:pt>
                <c:pt idx="11">
                  <c:v>1.6729334647015062E-2</c:v>
                </c:pt>
                <c:pt idx="12">
                  <c:v>5.463173345665856E-2</c:v>
                </c:pt>
                <c:pt idx="13">
                  <c:v>6.774174089638671E-2</c:v>
                </c:pt>
                <c:pt idx="14">
                  <c:v>4.1179900669575532E-2</c:v>
                </c:pt>
                <c:pt idx="15">
                  <c:v>9.0463072808798992E-2</c:v>
                </c:pt>
                <c:pt idx="16">
                  <c:v>0.15158948786520016</c:v>
                </c:pt>
                <c:pt idx="17">
                  <c:v>2.1675748496973839E-2</c:v>
                </c:pt>
                <c:pt idx="18">
                  <c:v>3.6716063780588344E-2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E-4F9E-B44A-9EA1CC73C73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1E-4F9E-B44A-9EA1CC73C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12.21'!$Y$44:$Y$60</c:f>
              <c:numCache>
                <c:formatCode>#,##0</c:formatCode>
                <c:ptCount val="17"/>
                <c:pt idx="0">
                  <c:v>15</c:v>
                </c:pt>
                <c:pt idx="1">
                  <c:v>427</c:v>
                </c:pt>
                <c:pt idx="2">
                  <c:v>1531</c:v>
                </c:pt>
                <c:pt idx="3">
                  <c:v>2574</c:v>
                </c:pt>
                <c:pt idx="4">
                  <c:v>3055</c:v>
                </c:pt>
                <c:pt idx="5">
                  <c:v>2646</c:v>
                </c:pt>
                <c:pt idx="6">
                  <c:v>2297</c:v>
                </c:pt>
                <c:pt idx="7">
                  <c:v>2214</c:v>
                </c:pt>
                <c:pt idx="8">
                  <c:v>2418</c:v>
                </c:pt>
                <c:pt idx="9">
                  <c:v>2113</c:v>
                </c:pt>
                <c:pt idx="10">
                  <c:v>2029</c:v>
                </c:pt>
                <c:pt idx="11">
                  <c:v>1512</c:v>
                </c:pt>
                <c:pt idx="12">
                  <c:v>792</c:v>
                </c:pt>
                <c:pt idx="13">
                  <c:v>364</c:v>
                </c:pt>
                <c:pt idx="14">
                  <c:v>131</c:v>
                </c:pt>
                <c:pt idx="15">
                  <c:v>71</c:v>
                </c:pt>
                <c:pt idx="1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1-4D7F-8BF0-2C4E7FEC8A76}"/>
            </c:ext>
          </c:extLst>
        </c:ser>
        <c:ser>
          <c:idx val="1"/>
          <c:order val="1"/>
          <c:tx>
            <c:strRef>
              <c:f>'Table 12.21'!$S$62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12.21'!$Y$63:$Y$79</c:f>
              <c:numCache>
                <c:formatCode>#,##0</c:formatCode>
                <c:ptCount val="17"/>
                <c:pt idx="0">
                  <c:v>20</c:v>
                </c:pt>
                <c:pt idx="1">
                  <c:v>530</c:v>
                </c:pt>
                <c:pt idx="2">
                  <c:v>1654</c:v>
                </c:pt>
                <c:pt idx="3">
                  <c:v>2397</c:v>
                </c:pt>
                <c:pt idx="4">
                  <c:v>2712</c:v>
                </c:pt>
                <c:pt idx="5">
                  <c:v>2259</c:v>
                </c:pt>
                <c:pt idx="6">
                  <c:v>2233</c:v>
                </c:pt>
                <c:pt idx="7">
                  <c:v>2205</c:v>
                </c:pt>
                <c:pt idx="8">
                  <c:v>2515</c:v>
                </c:pt>
                <c:pt idx="9">
                  <c:v>2282</c:v>
                </c:pt>
                <c:pt idx="10">
                  <c:v>2134</c:v>
                </c:pt>
                <c:pt idx="11">
                  <c:v>1461</c:v>
                </c:pt>
                <c:pt idx="12">
                  <c:v>646</c:v>
                </c:pt>
                <c:pt idx="13">
                  <c:v>199</c:v>
                </c:pt>
                <c:pt idx="14">
                  <c:v>101</c:v>
                </c:pt>
                <c:pt idx="15">
                  <c:v>50</c:v>
                </c:pt>
                <c:pt idx="16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1-4D7F-8BF0-2C4E7FEC8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12.21'!$Y$83:$Y$90</c:f>
              <c:numCache>
                <c:formatCode>#,##0</c:formatCode>
                <c:ptCount val="8"/>
                <c:pt idx="0">
                  <c:v>1739</c:v>
                </c:pt>
                <c:pt idx="1">
                  <c:v>2363</c:v>
                </c:pt>
                <c:pt idx="2">
                  <c:v>2771</c:v>
                </c:pt>
                <c:pt idx="3">
                  <c:v>1059</c:v>
                </c:pt>
                <c:pt idx="4">
                  <c:v>848</c:v>
                </c:pt>
                <c:pt idx="5">
                  <c:v>1172</c:v>
                </c:pt>
                <c:pt idx="6">
                  <c:v>1568</c:v>
                </c:pt>
                <c:pt idx="7">
                  <c:v>2529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D-4626-874E-0C6807F063D3}"/>
            </c:ext>
          </c:extLst>
        </c:ser>
        <c:ser>
          <c:idx val="1"/>
          <c:order val="1"/>
          <c:tx>
            <c:strRef>
              <c:f>'Table 12.21'!$S$92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12.21'!$Y$93:$Y$100</c:f>
              <c:numCache>
                <c:formatCode>#,##0</c:formatCode>
                <c:ptCount val="8"/>
                <c:pt idx="0">
                  <c:v>1110</c:v>
                </c:pt>
                <c:pt idx="1">
                  <c:v>3549</c:v>
                </c:pt>
                <c:pt idx="2">
                  <c:v>559</c:v>
                </c:pt>
                <c:pt idx="3">
                  <c:v>2690</c:v>
                </c:pt>
                <c:pt idx="4">
                  <c:v>2764</c:v>
                </c:pt>
                <c:pt idx="5">
                  <c:v>1867</c:v>
                </c:pt>
                <c:pt idx="6">
                  <c:v>112</c:v>
                </c:pt>
                <c:pt idx="7">
                  <c:v>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8D-4626-874E-0C6807F06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12.21'!$U$8:$Y$8</c:f>
              <c:numCache>
                <c:formatCode>#,##0</c:formatCode>
                <c:ptCount val="5"/>
                <c:pt idx="0">
                  <c:v>33660</c:v>
                </c:pt>
                <c:pt idx="1">
                  <c:v>32989</c:v>
                </c:pt>
                <c:pt idx="2">
                  <c:v>34455.120000000003</c:v>
                </c:pt>
                <c:pt idx="3">
                  <c:v>36783</c:v>
                </c:pt>
                <c:pt idx="4">
                  <c:v>36154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B-4250-B182-D152DA111FA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B-4250-B182-D152DA111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12.21'!$T$4:$Z$4</c:f>
              <c:numCache>
                <c:formatCode>#,##0</c:formatCode>
                <c:ptCount val="7"/>
                <c:pt idx="0">
                  <c:v>47431</c:v>
                </c:pt>
                <c:pt idx="1">
                  <c:v>46498</c:v>
                </c:pt>
                <c:pt idx="2">
                  <c:v>46714</c:v>
                </c:pt>
                <c:pt idx="3">
                  <c:v>46697</c:v>
                </c:pt>
                <c:pt idx="4">
                  <c:v>46058</c:v>
                </c:pt>
                <c:pt idx="5">
                  <c:v>47682</c:v>
                </c:pt>
                <c:pt idx="6">
                  <c:v>49733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A-4898-BEAF-2D9BAE78742B}"/>
            </c:ext>
          </c:extLst>
        </c:ser>
        <c:ser>
          <c:idx val="1"/>
          <c:order val="1"/>
          <c:tx>
            <c:strRef>
              <c:f>'Table 12.21'!$S$7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12.21'!$T$7:$Z$7</c:f>
              <c:numCache>
                <c:formatCode>#,##0</c:formatCode>
                <c:ptCount val="7"/>
                <c:pt idx="0">
                  <c:v>33785</c:v>
                </c:pt>
                <c:pt idx="1">
                  <c:v>33388</c:v>
                </c:pt>
                <c:pt idx="2">
                  <c:v>33165</c:v>
                </c:pt>
                <c:pt idx="3">
                  <c:v>33244</c:v>
                </c:pt>
                <c:pt idx="4">
                  <c:v>33175</c:v>
                </c:pt>
                <c:pt idx="5">
                  <c:v>33787</c:v>
                </c:pt>
                <c:pt idx="6">
                  <c:v>35048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A-4898-BEAF-2D9BAE78742B}"/>
            </c:ext>
          </c:extLst>
        </c:ser>
        <c:ser>
          <c:idx val="2"/>
          <c:order val="2"/>
          <c:tx>
            <c:strRef>
              <c:f>'Table 12.21'!$S$11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12.21'!$T$11:$Z$11</c:f>
              <c:numCache>
                <c:formatCode>#,##0</c:formatCode>
                <c:ptCount val="7"/>
                <c:pt idx="0">
                  <c:v>42689</c:v>
                </c:pt>
                <c:pt idx="1">
                  <c:v>41873</c:v>
                </c:pt>
                <c:pt idx="2">
                  <c:v>42210</c:v>
                </c:pt>
                <c:pt idx="3">
                  <c:v>42399</c:v>
                </c:pt>
                <c:pt idx="4">
                  <c:v>41789</c:v>
                </c:pt>
                <c:pt idx="5">
                  <c:v>43388</c:v>
                </c:pt>
                <c:pt idx="6">
                  <c:v>45285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BA-4898-BEAF-2D9BAE78742B}"/>
            </c:ext>
          </c:extLst>
        </c:ser>
        <c:ser>
          <c:idx val="3"/>
          <c:order val="3"/>
          <c:tx>
            <c:strRef>
              <c:f>'Table 12.21'!$S$12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12.21'!$T$12:$Z$12</c:f>
              <c:numCache>
                <c:formatCode>#,##0</c:formatCode>
                <c:ptCount val="7"/>
                <c:pt idx="0">
                  <c:v>4741</c:v>
                </c:pt>
                <c:pt idx="1">
                  <c:v>4623</c:v>
                </c:pt>
                <c:pt idx="2">
                  <c:v>4507</c:v>
                </c:pt>
                <c:pt idx="3">
                  <c:v>4297</c:v>
                </c:pt>
                <c:pt idx="4">
                  <c:v>4267</c:v>
                </c:pt>
                <c:pt idx="5">
                  <c:v>4294</c:v>
                </c:pt>
                <c:pt idx="6">
                  <c:v>4450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BA-4898-BEAF-2D9BAE787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12.21'!$AB$15:$AB$33</c:f>
              <c:numCache>
                <c:formatCode>0.0%</c:formatCode>
                <c:ptCount val="19"/>
                <c:pt idx="0">
                  <c:v>4.4155791928900325E-2</c:v>
                </c:pt>
                <c:pt idx="1">
                  <c:v>6.5751110932378903E-3</c:v>
                </c:pt>
                <c:pt idx="2">
                  <c:v>5.3445398427603402E-2</c:v>
                </c:pt>
                <c:pt idx="3">
                  <c:v>7.8820903625359418E-3</c:v>
                </c:pt>
                <c:pt idx="4">
                  <c:v>5.6320752820059113E-2</c:v>
                </c:pt>
                <c:pt idx="5">
                  <c:v>2.925622825890254E-2</c:v>
                </c:pt>
                <c:pt idx="6">
                  <c:v>9.8164196810970578E-2</c:v>
                </c:pt>
                <c:pt idx="7">
                  <c:v>9.3097138720768913E-2</c:v>
                </c:pt>
                <c:pt idx="8">
                  <c:v>3.7077996501317032E-2</c:v>
                </c:pt>
                <c:pt idx="9">
                  <c:v>9.1689622584601779E-3</c:v>
                </c:pt>
                <c:pt idx="10">
                  <c:v>3.4323286349104219E-2</c:v>
                </c:pt>
                <c:pt idx="11">
                  <c:v>1.6729334647015062E-2</c:v>
                </c:pt>
                <c:pt idx="12">
                  <c:v>5.463173345665856E-2</c:v>
                </c:pt>
                <c:pt idx="13">
                  <c:v>6.774174089638671E-2</c:v>
                </c:pt>
                <c:pt idx="14">
                  <c:v>4.1179900669575532E-2</c:v>
                </c:pt>
                <c:pt idx="15">
                  <c:v>9.0463072808798992E-2</c:v>
                </c:pt>
                <c:pt idx="16">
                  <c:v>0.15158948786520016</c:v>
                </c:pt>
                <c:pt idx="17">
                  <c:v>2.1675748496973839E-2</c:v>
                </c:pt>
                <c:pt idx="18">
                  <c:v>3.6716063780588344E-2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2-4226-A8A3-4F783E502CC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2-4226-A8A3-4F783E502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12.21'!$Z$44:$Z$60</c:f>
              <c:numCache>
                <c:formatCode>#,##0</c:formatCode>
                <c:ptCount val="17"/>
                <c:pt idx="0">
                  <c:v>14</c:v>
                </c:pt>
                <c:pt idx="1">
                  <c:v>459</c:v>
                </c:pt>
                <c:pt idx="2">
                  <c:v>1687</c:v>
                </c:pt>
                <c:pt idx="3">
                  <c:v>2774</c:v>
                </c:pt>
                <c:pt idx="4">
                  <c:v>3231</c:v>
                </c:pt>
                <c:pt idx="5">
                  <c:v>2865</c:v>
                </c:pt>
                <c:pt idx="6">
                  <c:v>2352</c:v>
                </c:pt>
                <c:pt idx="7">
                  <c:v>2236</c:v>
                </c:pt>
                <c:pt idx="8">
                  <c:v>2439</c:v>
                </c:pt>
                <c:pt idx="9">
                  <c:v>2101</c:v>
                </c:pt>
                <c:pt idx="10">
                  <c:v>2083</c:v>
                </c:pt>
                <c:pt idx="11">
                  <c:v>1570</c:v>
                </c:pt>
                <c:pt idx="12">
                  <c:v>767</c:v>
                </c:pt>
                <c:pt idx="13">
                  <c:v>373</c:v>
                </c:pt>
                <c:pt idx="14">
                  <c:v>137</c:v>
                </c:pt>
                <c:pt idx="15">
                  <c:v>87</c:v>
                </c:pt>
                <c:pt idx="16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6B-44D6-B7FC-844827151178}"/>
            </c:ext>
          </c:extLst>
        </c:ser>
        <c:ser>
          <c:idx val="1"/>
          <c:order val="1"/>
          <c:tx>
            <c:strRef>
              <c:f>'Table 12.21'!$S$62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12.21'!$Z$63:$Z$79</c:f>
              <c:numCache>
                <c:formatCode>#,##0</c:formatCode>
                <c:ptCount val="17"/>
                <c:pt idx="0">
                  <c:v>22</c:v>
                </c:pt>
                <c:pt idx="1">
                  <c:v>570</c:v>
                </c:pt>
                <c:pt idx="2">
                  <c:v>1660</c:v>
                </c:pt>
                <c:pt idx="3">
                  <c:v>2691</c:v>
                </c:pt>
                <c:pt idx="4">
                  <c:v>2908</c:v>
                </c:pt>
                <c:pt idx="5">
                  <c:v>2424</c:v>
                </c:pt>
                <c:pt idx="6">
                  <c:v>2264</c:v>
                </c:pt>
                <c:pt idx="7">
                  <c:v>2245</c:v>
                </c:pt>
                <c:pt idx="8">
                  <c:v>2467</c:v>
                </c:pt>
                <c:pt idx="9">
                  <c:v>2370</c:v>
                </c:pt>
                <c:pt idx="10">
                  <c:v>2212</c:v>
                </c:pt>
                <c:pt idx="11">
                  <c:v>1525</c:v>
                </c:pt>
                <c:pt idx="12">
                  <c:v>682</c:v>
                </c:pt>
                <c:pt idx="13">
                  <c:v>213</c:v>
                </c:pt>
                <c:pt idx="14">
                  <c:v>107</c:v>
                </c:pt>
                <c:pt idx="15">
                  <c:v>63</c:v>
                </c:pt>
                <c:pt idx="16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6B-44D6-B7FC-844827151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12.21'!$Z$83:$Z$90</c:f>
              <c:numCache>
                <c:formatCode>#,##0</c:formatCode>
                <c:ptCount val="8"/>
                <c:pt idx="0">
                  <c:v>1820</c:v>
                </c:pt>
                <c:pt idx="1">
                  <c:v>2435</c:v>
                </c:pt>
                <c:pt idx="2">
                  <c:v>2883</c:v>
                </c:pt>
                <c:pt idx="3">
                  <c:v>1155</c:v>
                </c:pt>
                <c:pt idx="4">
                  <c:v>847</c:v>
                </c:pt>
                <c:pt idx="5">
                  <c:v>1196</c:v>
                </c:pt>
                <c:pt idx="6">
                  <c:v>1671</c:v>
                </c:pt>
                <c:pt idx="7">
                  <c:v>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8-4E33-AD21-49E2CF94A833}"/>
            </c:ext>
          </c:extLst>
        </c:ser>
        <c:ser>
          <c:idx val="1"/>
          <c:order val="1"/>
          <c:tx>
            <c:strRef>
              <c:f>'Table 12.21'!$S$92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12.21'!$Z$93:$Z$100</c:f>
              <c:numCache>
                <c:formatCode>#,##0</c:formatCode>
                <c:ptCount val="8"/>
                <c:pt idx="0">
                  <c:v>1182</c:v>
                </c:pt>
                <c:pt idx="1">
                  <c:v>3678</c:v>
                </c:pt>
                <c:pt idx="2">
                  <c:v>582</c:v>
                </c:pt>
                <c:pt idx="3">
                  <c:v>2895</c:v>
                </c:pt>
                <c:pt idx="4">
                  <c:v>2727</c:v>
                </c:pt>
                <c:pt idx="5">
                  <c:v>1899</c:v>
                </c:pt>
                <c:pt idx="6">
                  <c:v>128</c:v>
                </c:pt>
                <c:pt idx="7">
                  <c:v>1519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8-4E33-AD21-49E2CF94A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12.3'!$U$4:$Y$4</c:f>
              <c:numCache>
                <c:formatCode>#,##0</c:formatCode>
                <c:ptCount val="5"/>
                <c:pt idx="0">
                  <c:v>12735</c:v>
                </c:pt>
                <c:pt idx="1">
                  <c:v>12528</c:v>
                </c:pt>
                <c:pt idx="2">
                  <c:v>12442</c:v>
                </c:pt>
                <c:pt idx="3">
                  <c:v>12626</c:v>
                </c:pt>
                <c:pt idx="4">
                  <c:v>13002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2-4880-8DE9-6D6EEFC98ACB}"/>
            </c:ext>
          </c:extLst>
        </c:ser>
        <c:ser>
          <c:idx val="1"/>
          <c:order val="1"/>
          <c:tx>
            <c:strRef>
              <c:f>'Table 12.3'!$S$7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12.3'!$U$7:$Y$7</c:f>
              <c:numCache>
                <c:formatCode>#,##0</c:formatCode>
                <c:ptCount val="5"/>
                <c:pt idx="0">
                  <c:v>9392</c:v>
                </c:pt>
                <c:pt idx="1">
                  <c:v>9362</c:v>
                </c:pt>
                <c:pt idx="2">
                  <c:v>9336</c:v>
                </c:pt>
                <c:pt idx="3">
                  <c:v>9406</c:v>
                </c:pt>
                <c:pt idx="4">
                  <c:v>9560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2-4880-8DE9-6D6EEFC98ACB}"/>
            </c:ext>
          </c:extLst>
        </c:ser>
        <c:ser>
          <c:idx val="2"/>
          <c:order val="2"/>
          <c:tx>
            <c:strRef>
              <c:f>'Table 12.3'!$S$11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12.3'!$U$11:$Y$11</c:f>
              <c:numCache>
                <c:formatCode>#,##0</c:formatCode>
                <c:ptCount val="5"/>
                <c:pt idx="0">
                  <c:v>11582</c:v>
                </c:pt>
                <c:pt idx="1">
                  <c:v>11462</c:v>
                </c:pt>
                <c:pt idx="2">
                  <c:v>11421</c:v>
                </c:pt>
                <c:pt idx="3">
                  <c:v>11561</c:v>
                </c:pt>
                <c:pt idx="4">
                  <c:v>11931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12-4880-8DE9-6D6EEFC98ACB}"/>
            </c:ext>
          </c:extLst>
        </c:ser>
        <c:ser>
          <c:idx val="3"/>
          <c:order val="3"/>
          <c:tx>
            <c:strRef>
              <c:f>'Table 12.3'!$S$12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12.3'!$U$12:$Y$12</c:f>
              <c:numCache>
                <c:formatCode>#,##0</c:formatCode>
                <c:ptCount val="5"/>
                <c:pt idx="0">
                  <c:v>1156</c:v>
                </c:pt>
                <c:pt idx="1">
                  <c:v>1063</c:v>
                </c:pt>
                <c:pt idx="2">
                  <c:v>1023</c:v>
                </c:pt>
                <c:pt idx="3">
                  <c:v>1067</c:v>
                </c:pt>
                <c:pt idx="4">
                  <c:v>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12-4880-8DE9-6D6EEFC98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12.21'!$S$1</c:f>
              <c:strCache>
                <c:ptCount val="1"/>
                <c:pt idx="0">
                  <c:v>Launceston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12.21'!$T$8:$Z$8</c:f>
              <c:numCache>
                <c:formatCode>#,##0</c:formatCode>
                <c:ptCount val="7"/>
                <c:pt idx="0">
                  <c:v>32458</c:v>
                </c:pt>
                <c:pt idx="1">
                  <c:v>33660</c:v>
                </c:pt>
                <c:pt idx="2">
                  <c:v>32989</c:v>
                </c:pt>
                <c:pt idx="3">
                  <c:v>34455.120000000003</c:v>
                </c:pt>
                <c:pt idx="4">
                  <c:v>36783</c:v>
                </c:pt>
                <c:pt idx="5">
                  <c:v>36154</c:v>
                </c:pt>
                <c:pt idx="6">
                  <c:v>36354.5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C-4A6D-B141-ADACD2DFE22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C-4A6D-B141-ADACD2DFE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12.22'!$U$4:$Y$4</c:f>
              <c:numCache>
                <c:formatCode>#,##0</c:formatCode>
                <c:ptCount val="5"/>
                <c:pt idx="0">
                  <c:v>13370</c:v>
                </c:pt>
                <c:pt idx="1">
                  <c:v>13835</c:v>
                </c:pt>
                <c:pt idx="2">
                  <c:v>13965</c:v>
                </c:pt>
                <c:pt idx="3">
                  <c:v>13854</c:v>
                </c:pt>
                <c:pt idx="4">
                  <c:v>14273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0-49A1-86EA-068EEB897A30}"/>
            </c:ext>
          </c:extLst>
        </c:ser>
        <c:ser>
          <c:idx val="1"/>
          <c:order val="1"/>
          <c:tx>
            <c:strRef>
              <c:f>'Table 12.22'!$S$7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12.22'!$U$7:$Y$7</c:f>
              <c:numCache>
                <c:formatCode>#,##0</c:formatCode>
                <c:ptCount val="5"/>
                <c:pt idx="0">
                  <c:v>9793</c:v>
                </c:pt>
                <c:pt idx="1">
                  <c:v>10024</c:v>
                </c:pt>
                <c:pt idx="2">
                  <c:v>10047</c:v>
                </c:pt>
                <c:pt idx="3">
                  <c:v>10085</c:v>
                </c:pt>
                <c:pt idx="4">
                  <c:v>10344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0-49A1-86EA-068EEB897A30}"/>
            </c:ext>
          </c:extLst>
        </c:ser>
        <c:ser>
          <c:idx val="2"/>
          <c:order val="2"/>
          <c:tx>
            <c:strRef>
              <c:f>'Table 12.22'!$S$11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12.22'!$U$11:$Y$11</c:f>
              <c:numCache>
                <c:formatCode>#,##0</c:formatCode>
                <c:ptCount val="5"/>
                <c:pt idx="0">
                  <c:v>11397</c:v>
                </c:pt>
                <c:pt idx="1">
                  <c:v>11857</c:v>
                </c:pt>
                <c:pt idx="2">
                  <c:v>11983</c:v>
                </c:pt>
                <c:pt idx="3">
                  <c:v>11935</c:v>
                </c:pt>
                <c:pt idx="4">
                  <c:v>12256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B0-49A1-86EA-068EEB897A30}"/>
            </c:ext>
          </c:extLst>
        </c:ser>
        <c:ser>
          <c:idx val="3"/>
          <c:order val="3"/>
          <c:tx>
            <c:strRef>
              <c:f>'Table 12.22'!$S$12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12.22'!$U$2:$Y$2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12.22'!$U$12:$Y$12</c:f>
              <c:numCache>
                <c:formatCode>#,##0</c:formatCode>
                <c:ptCount val="5"/>
                <c:pt idx="0">
                  <c:v>1974</c:v>
                </c:pt>
                <c:pt idx="1">
                  <c:v>1978</c:v>
                </c:pt>
                <c:pt idx="2">
                  <c:v>1983</c:v>
                </c:pt>
                <c:pt idx="3">
                  <c:v>1921</c:v>
                </c:pt>
                <c:pt idx="4">
                  <c:v>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B0-49A1-86EA-068EEB897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12.22'!$AB$15:$AB$33</c:f>
              <c:numCache>
                <c:formatCode>0.0%</c:formatCode>
                <c:ptCount val="19"/>
                <c:pt idx="0">
                  <c:v>9.2163094191628908E-2</c:v>
                </c:pt>
                <c:pt idx="1">
                  <c:v>1.1427412265873285E-2</c:v>
                </c:pt>
                <c:pt idx="2">
                  <c:v>6.9849212252349718E-2</c:v>
                </c:pt>
                <c:pt idx="3">
                  <c:v>9.6693488403543169E-3</c:v>
                </c:pt>
                <c:pt idx="4">
                  <c:v>6.6941645817837583E-2</c:v>
                </c:pt>
                <c:pt idx="5">
                  <c:v>2.9887078233822435E-2</c:v>
                </c:pt>
                <c:pt idx="6">
                  <c:v>8.9999323821759417E-2</c:v>
                </c:pt>
                <c:pt idx="7">
                  <c:v>6.2208398133748059E-2</c:v>
                </c:pt>
                <c:pt idx="8">
                  <c:v>4.1382108323754142E-2</c:v>
                </c:pt>
                <c:pt idx="9">
                  <c:v>5.8151328690242751E-3</c:v>
                </c:pt>
                <c:pt idx="10">
                  <c:v>3.110419906687403E-2</c:v>
                </c:pt>
                <c:pt idx="11">
                  <c:v>2.1096761106227602E-2</c:v>
                </c:pt>
                <c:pt idx="12">
                  <c:v>4.0570694435053081E-2</c:v>
                </c:pt>
                <c:pt idx="13">
                  <c:v>5.4229494894854284E-2</c:v>
                </c:pt>
                <c:pt idx="14">
                  <c:v>4.3072553925214689E-2</c:v>
                </c:pt>
                <c:pt idx="15">
                  <c:v>6.8023531002772336E-2</c:v>
                </c:pt>
                <c:pt idx="16">
                  <c:v>0.12516059233213875</c:v>
                </c:pt>
                <c:pt idx="17">
                  <c:v>1.9609168976942322E-2</c:v>
                </c:pt>
                <c:pt idx="18">
                  <c:v>3.2456555548042464E-2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4-46A8-9CD8-4E5A669616C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04-46A8-9CD8-4E5A66961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12.22'!$Y$44:$Y$60</c:f>
              <c:numCache>
                <c:formatCode>#,##0</c:formatCode>
                <c:ptCount val="17"/>
                <c:pt idx="0">
                  <c:v>6</c:v>
                </c:pt>
                <c:pt idx="1">
                  <c:v>166</c:v>
                </c:pt>
                <c:pt idx="2">
                  <c:v>432</c:v>
                </c:pt>
                <c:pt idx="3">
                  <c:v>675</c:v>
                </c:pt>
                <c:pt idx="4">
                  <c:v>675</c:v>
                </c:pt>
                <c:pt idx="5">
                  <c:v>672</c:v>
                </c:pt>
                <c:pt idx="6">
                  <c:v>624</c:v>
                </c:pt>
                <c:pt idx="7">
                  <c:v>654</c:v>
                </c:pt>
                <c:pt idx="8">
                  <c:v>750</c:v>
                </c:pt>
                <c:pt idx="9">
                  <c:v>767</c:v>
                </c:pt>
                <c:pt idx="10">
                  <c:v>741</c:v>
                </c:pt>
                <c:pt idx="11">
                  <c:v>594</c:v>
                </c:pt>
                <c:pt idx="12">
                  <c:v>345</c:v>
                </c:pt>
                <c:pt idx="13">
                  <c:v>127</c:v>
                </c:pt>
                <c:pt idx="14">
                  <c:v>71</c:v>
                </c:pt>
                <c:pt idx="15">
                  <c:v>26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0-43A6-BF04-A25E6BCBC5AB}"/>
            </c:ext>
          </c:extLst>
        </c:ser>
        <c:ser>
          <c:idx val="1"/>
          <c:order val="1"/>
          <c:tx>
            <c:strRef>
              <c:f>'Table 12.22'!$S$62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12.22'!$Y$63:$Y$79</c:f>
              <c:numCache>
                <c:formatCode>#,##0</c:formatCode>
                <c:ptCount val="17"/>
                <c:pt idx="0">
                  <c:v>8</c:v>
                </c:pt>
                <c:pt idx="1">
                  <c:v>193</c:v>
                </c:pt>
                <c:pt idx="2">
                  <c:v>459</c:v>
                </c:pt>
                <c:pt idx="3">
                  <c:v>579</c:v>
                </c:pt>
                <c:pt idx="4">
                  <c:v>607</c:v>
                </c:pt>
                <c:pt idx="5">
                  <c:v>582</c:v>
                </c:pt>
                <c:pt idx="6">
                  <c:v>593</c:v>
                </c:pt>
                <c:pt idx="7">
                  <c:v>674</c:v>
                </c:pt>
                <c:pt idx="8">
                  <c:v>789</c:v>
                </c:pt>
                <c:pt idx="9">
                  <c:v>891</c:v>
                </c:pt>
                <c:pt idx="10">
                  <c:v>697</c:v>
                </c:pt>
                <c:pt idx="11">
                  <c:v>489</c:v>
                </c:pt>
                <c:pt idx="12">
                  <c:v>205</c:v>
                </c:pt>
                <c:pt idx="13">
                  <c:v>89</c:v>
                </c:pt>
                <c:pt idx="14">
                  <c:v>40</c:v>
                </c:pt>
                <c:pt idx="15">
                  <c:v>19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0-43A6-BF04-A25E6BCBC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12.22'!$Y$83:$Y$90</c:f>
              <c:numCache>
                <c:formatCode>#,##0</c:formatCode>
                <c:ptCount val="8"/>
                <c:pt idx="0">
                  <c:v>606</c:v>
                </c:pt>
                <c:pt idx="1">
                  <c:v>482</c:v>
                </c:pt>
                <c:pt idx="2">
                  <c:v>964</c:v>
                </c:pt>
                <c:pt idx="3">
                  <c:v>286</c:v>
                </c:pt>
                <c:pt idx="4">
                  <c:v>181</c:v>
                </c:pt>
                <c:pt idx="5">
                  <c:v>290</c:v>
                </c:pt>
                <c:pt idx="6">
                  <c:v>617</c:v>
                </c:pt>
                <c:pt idx="7">
                  <c:v>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1C-493E-8CBF-BB01369508C6}"/>
            </c:ext>
          </c:extLst>
        </c:ser>
        <c:ser>
          <c:idx val="1"/>
          <c:order val="1"/>
          <c:tx>
            <c:strRef>
              <c:f>'Table 12.22'!$S$92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12.22'!$Y$93:$Y$100</c:f>
              <c:numCache>
                <c:formatCode>#,##0</c:formatCode>
                <c:ptCount val="8"/>
                <c:pt idx="0">
                  <c:v>310</c:v>
                </c:pt>
                <c:pt idx="1">
                  <c:v>856</c:v>
                </c:pt>
                <c:pt idx="2">
                  <c:v>186</c:v>
                </c:pt>
                <c:pt idx="3">
                  <c:v>773</c:v>
                </c:pt>
                <c:pt idx="4">
                  <c:v>888</c:v>
                </c:pt>
                <c:pt idx="5">
                  <c:v>548</c:v>
                </c:pt>
                <c:pt idx="6">
                  <c:v>39</c:v>
                </c:pt>
                <c:pt idx="7">
                  <c:v>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1C-493E-8CBF-BB0136950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12.22'!$U$8:$Y$8</c:f>
              <c:numCache>
                <c:formatCode>#,##0</c:formatCode>
                <c:ptCount val="5"/>
                <c:pt idx="0">
                  <c:v>34392.129999999997</c:v>
                </c:pt>
                <c:pt idx="1">
                  <c:v>33848.769999999997</c:v>
                </c:pt>
                <c:pt idx="2">
                  <c:v>35213</c:v>
                </c:pt>
                <c:pt idx="3">
                  <c:v>37256.5</c:v>
                </c:pt>
                <c:pt idx="4">
                  <c:v>37674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37-4A6A-8AD4-72C7B38C731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37-4A6A-8AD4-72C7B38C7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12.22'!$S$4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12.22'!$T$4:$Z$4</c:f>
              <c:numCache>
                <c:formatCode>#,##0</c:formatCode>
                <c:ptCount val="7"/>
                <c:pt idx="0">
                  <c:v>13803</c:v>
                </c:pt>
                <c:pt idx="1">
                  <c:v>13370</c:v>
                </c:pt>
                <c:pt idx="2">
                  <c:v>13835</c:v>
                </c:pt>
                <c:pt idx="3">
                  <c:v>13965</c:v>
                </c:pt>
                <c:pt idx="4">
                  <c:v>13854</c:v>
                </c:pt>
                <c:pt idx="5">
                  <c:v>14273</c:v>
                </c:pt>
                <c:pt idx="6">
                  <c:v>14789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C-405C-81D3-95F6D46BA5BC}"/>
            </c:ext>
          </c:extLst>
        </c:ser>
        <c:ser>
          <c:idx val="1"/>
          <c:order val="1"/>
          <c:tx>
            <c:strRef>
              <c:f>'Table 12.22'!$S$7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12.22'!$T$7:$Z$7</c:f>
              <c:numCache>
                <c:formatCode>#,##0</c:formatCode>
                <c:ptCount val="7"/>
                <c:pt idx="0">
                  <c:v>10039</c:v>
                </c:pt>
                <c:pt idx="1">
                  <c:v>9793</c:v>
                </c:pt>
                <c:pt idx="2">
                  <c:v>10024</c:v>
                </c:pt>
                <c:pt idx="3">
                  <c:v>10047</c:v>
                </c:pt>
                <c:pt idx="4">
                  <c:v>10085</c:v>
                </c:pt>
                <c:pt idx="5">
                  <c:v>10344</c:v>
                </c:pt>
                <c:pt idx="6">
                  <c:v>10681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C-405C-81D3-95F6D46BA5BC}"/>
            </c:ext>
          </c:extLst>
        </c:ser>
        <c:ser>
          <c:idx val="2"/>
          <c:order val="2"/>
          <c:tx>
            <c:strRef>
              <c:f>'Table 12.22'!$S$11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12.22'!$T$11:$Z$11</c:f>
              <c:numCache>
                <c:formatCode>#,##0</c:formatCode>
                <c:ptCount val="7"/>
                <c:pt idx="0">
                  <c:v>11723</c:v>
                </c:pt>
                <c:pt idx="1">
                  <c:v>11397</c:v>
                </c:pt>
                <c:pt idx="2">
                  <c:v>11857</c:v>
                </c:pt>
                <c:pt idx="3">
                  <c:v>11983</c:v>
                </c:pt>
                <c:pt idx="4">
                  <c:v>11935</c:v>
                </c:pt>
                <c:pt idx="5">
                  <c:v>12256</c:v>
                </c:pt>
                <c:pt idx="6">
                  <c:v>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6C-405C-81D3-95F6D46BA5BC}"/>
            </c:ext>
          </c:extLst>
        </c:ser>
        <c:ser>
          <c:idx val="3"/>
          <c:order val="3"/>
          <c:tx>
            <c:strRef>
              <c:f>'Table 12.22'!$S$12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12.22'!$T$12:$Z$12</c:f>
              <c:numCache>
                <c:formatCode>#,##0</c:formatCode>
                <c:ptCount val="7"/>
                <c:pt idx="0">
                  <c:v>2080</c:v>
                </c:pt>
                <c:pt idx="1">
                  <c:v>1974</c:v>
                </c:pt>
                <c:pt idx="2">
                  <c:v>1978</c:v>
                </c:pt>
                <c:pt idx="3">
                  <c:v>1983</c:v>
                </c:pt>
                <c:pt idx="4">
                  <c:v>1921</c:v>
                </c:pt>
                <c:pt idx="5">
                  <c:v>2017</c:v>
                </c:pt>
                <c:pt idx="6">
                  <c:v>2108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6C-405C-81D3-95F6D46BA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12.22'!$S$15:$S$33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12.22'!$AB$15:$AB$33</c:f>
              <c:numCache>
                <c:formatCode>0.0%</c:formatCode>
                <c:ptCount val="19"/>
                <c:pt idx="0">
                  <c:v>9.2163094191628908E-2</c:v>
                </c:pt>
                <c:pt idx="1">
                  <c:v>1.1427412265873285E-2</c:v>
                </c:pt>
                <c:pt idx="2">
                  <c:v>6.9849212252349718E-2</c:v>
                </c:pt>
                <c:pt idx="3">
                  <c:v>9.6693488403543169E-3</c:v>
                </c:pt>
                <c:pt idx="4">
                  <c:v>6.6941645817837583E-2</c:v>
                </c:pt>
                <c:pt idx="5">
                  <c:v>2.9887078233822435E-2</c:v>
                </c:pt>
                <c:pt idx="6">
                  <c:v>8.9999323821759417E-2</c:v>
                </c:pt>
                <c:pt idx="7">
                  <c:v>6.2208398133748059E-2</c:v>
                </c:pt>
                <c:pt idx="8">
                  <c:v>4.1382108323754142E-2</c:v>
                </c:pt>
                <c:pt idx="9">
                  <c:v>5.8151328690242751E-3</c:v>
                </c:pt>
                <c:pt idx="10">
                  <c:v>3.110419906687403E-2</c:v>
                </c:pt>
                <c:pt idx="11">
                  <c:v>2.1096761106227602E-2</c:v>
                </c:pt>
                <c:pt idx="12">
                  <c:v>4.0570694435053081E-2</c:v>
                </c:pt>
                <c:pt idx="13">
                  <c:v>5.4229494894854284E-2</c:v>
                </c:pt>
                <c:pt idx="14">
                  <c:v>4.3072553925214689E-2</c:v>
                </c:pt>
                <c:pt idx="15">
                  <c:v>6.8023531002772336E-2</c:v>
                </c:pt>
                <c:pt idx="16">
                  <c:v>0.12516059233213875</c:v>
                </c:pt>
                <c:pt idx="17">
                  <c:v>1.9609168976942322E-2</c:v>
                </c:pt>
                <c:pt idx="18">
                  <c:v>3.2456555548042464E-2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1-4FF2-B464-41CA05EB1F2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71-4FF2-B464-41CA05EB1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12.22'!$Z$44:$Z$60</c:f>
              <c:numCache>
                <c:formatCode>#,##0</c:formatCode>
                <c:ptCount val="17"/>
                <c:pt idx="0">
                  <c:v>4</c:v>
                </c:pt>
                <c:pt idx="1">
                  <c:v>164</c:v>
                </c:pt>
                <c:pt idx="2">
                  <c:v>486</c:v>
                </c:pt>
                <c:pt idx="3">
                  <c:v>649</c:v>
                </c:pt>
                <c:pt idx="4">
                  <c:v>816</c:v>
                </c:pt>
                <c:pt idx="5">
                  <c:v>729</c:v>
                </c:pt>
                <c:pt idx="6">
                  <c:v>652</c:v>
                </c:pt>
                <c:pt idx="7">
                  <c:v>648</c:v>
                </c:pt>
                <c:pt idx="8">
                  <c:v>762</c:v>
                </c:pt>
                <c:pt idx="9">
                  <c:v>815</c:v>
                </c:pt>
                <c:pt idx="10">
                  <c:v>773</c:v>
                </c:pt>
                <c:pt idx="11">
                  <c:v>623</c:v>
                </c:pt>
                <c:pt idx="12">
                  <c:v>328</c:v>
                </c:pt>
                <c:pt idx="13">
                  <c:v>145</c:v>
                </c:pt>
                <c:pt idx="14">
                  <c:v>76</c:v>
                </c:pt>
                <c:pt idx="15">
                  <c:v>26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B-481B-A7B7-1D840172C163}"/>
            </c:ext>
          </c:extLst>
        </c:ser>
        <c:ser>
          <c:idx val="1"/>
          <c:order val="1"/>
          <c:tx>
            <c:strRef>
              <c:f>'Table 12.22'!$S$62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12.22'!$S$63:$S$79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12.22'!$Z$63:$Z$79</c:f>
              <c:numCache>
                <c:formatCode>#,##0</c:formatCode>
                <c:ptCount val="17"/>
                <c:pt idx="0">
                  <c:v>11</c:v>
                </c:pt>
                <c:pt idx="1">
                  <c:v>236</c:v>
                </c:pt>
                <c:pt idx="2">
                  <c:v>491</c:v>
                </c:pt>
                <c:pt idx="3">
                  <c:v>609</c:v>
                </c:pt>
                <c:pt idx="4">
                  <c:v>612</c:v>
                </c:pt>
                <c:pt idx="5">
                  <c:v>582</c:v>
                </c:pt>
                <c:pt idx="6">
                  <c:v>605</c:v>
                </c:pt>
                <c:pt idx="7">
                  <c:v>645</c:v>
                </c:pt>
                <c:pt idx="8">
                  <c:v>804</c:v>
                </c:pt>
                <c:pt idx="9">
                  <c:v>874</c:v>
                </c:pt>
                <c:pt idx="10">
                  <c:v>655</c:v>
                </c:pt>
                <c:pt idx="11">
                  <c:v>519</c:v>
                </c:pt>
                <c:pt idx="12">
                  <c:v>215</c:v>
                </c:pt>
                <c:pt idx="13">
                  <c:v>96</c:v>
                </c:pt>
                <c:pt idx="14">
                  <c:v>47</c:v>
                </c:pt>
                <c:pt idx="15">
                  <c:v>20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DB-481B-A7B7-1D840172C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12.22'!$S$82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12.22'!$Z$83:$Z$90</c:f>
              <c:numCache>
                <c:formatCode>#,##0</c:formatCode>
                <c:ptCount val="8"/>
                <c:pt idx="0">
                  <c:v>626</c:v>
                </c:pt>
                <c:pt idx="1">
                  <c:v>486</c:v>
                </c:pt>
                <c:pt idx="2">
                  <c:v>1004</c:v>
                </c:pt>
                <c:pt idx="3">
                  <c:v>301</c:v>
                </c:pt>
                <c:pt idx="4">
                  <c:v>186</c:v>
                </c:pt>
                <c:pt idx="5">
                  <c:v>309</c:v>
                </c:pt>
                <c:pt idx="6">
                  <c:v>641</c:v>
                </c:pt>
                <c:pt idx="7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81-4337-9A82-81B6DE9346A2}"/>
            </c:ext>
          </c:extLst>
        </c:ser>
        <c:ser>
          <c:idx val="1"/>
          <c:order val="1"/>
          <c:tx>
            <c:strRef>
              <c:f>'Table 12.22'!$S$92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12.22'!$S$83:$S$90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12.22'!$Z$93:$Z$100</c:f>
              <c:numCache>
                <c:formatCode>#,##0</c:formatCode>
                <c:ptCount val="8"/>
                <c:pt idx="0">
                  <c:v>364</c:v>
                </c:pt>
                <c:pt idx="1">
                  <c:v>871</c:v>
                </c:pt>
                <c:pt idx="2">
                  <c:v>208</c:v>
                </c:pt>
                <c:pt idx="3">
                  <c:v>788</c:v>
                </c:pt>
                <c:pt idx="4">
                  <c:v>871</c:v>
                </c:pt>
                <c:pt idx="5">
                  <c:v>585</c:v>
                </c:pt>
                <c:pt idx="6">
                  <c:v>38</c:v>
                </c:pt>
                <c:pt idx="7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1-4337-9A82-81B6DE934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12.3'!$AB$15:$AB$33</c:f>
              <c:numCache>
                <c:formatCode>0.0%</c:formatCode>
                <c:ptCount val="19"/>
                <c:pt idx="0">
                  <c:v>5.8693081017149616E-2</c:v>
                </c:pt>
                <c:pt idx="1">
                  <c:v>2.8681253696037846E-2</c:v>
                </c:pt>
                <c:pt idx="2">
                  <c:v>7.9169130691898279E-2</c:v>
                </c:pt>
                <c:pt idx="3">
                  <c:v>5.3222945002956833E-3</c:v>
                </c:pt>
                <c:pt idx="4">
                  <c:v>5.4183914843287995E-2</c:v>
                </c:pt>
                <c:pt idx="5">
                  <c:v>2.6537551744529864E-2</c:v>
                </c:pt>
                <c:pt idx="6">
                  <c:v>0.10518923713778829</c:v>
                </c:pt>
                <c:pt idx="7">
                  <c:v>8.2125960969840331E-2</c:v>
                </c:pt>
                <c:pt idx="8">
                  <c:v>5.0413956238911886E-2</c:v>
                </c:pt>
                <c:pt idx="9">
                  <c:v>5.839739798935541E-3</c:v>
                </c:pt>
                <c:pt idx="10">
                  <c:v>2.0032525133057363E-2</c:v>
                </c:pt>
                <c:pt idx="11">
                  <c:v>1.8997634535777647E-2</c:v>
                </c:pt>
                <c:pt idx="12">
                  <c:v>3.1194559432288587E-2</c:v>
                </c:pt>
                <c:pt idx="13">
                  <c:v>7.4512123004139563E-2</c:v>
                </c:pt>
                <c:pt idx="14">
                  <c:v>5.6475458308693084E-2</c:v>
                </c:pt>
                <c:pt idx="15">
                  <c:v>6.6972205795387346E-2</c:v>
                </c:pt>
                <c:pt idx="16">
                  <c:v>0.13801005322294499</c:v>
                </c:pt>
                <c:pt idx="17">
                  <c:v>1.0570668243642814E-2</c:v>
                </c:pt>
                <c:pt idx="18">
                  <c:v>3.8143110585452396E-2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2-4CCF-AAE7-409D8FB8745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02-4CCF-AAE7-409D8FB87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12.22'!$S$1</c:f>
              <c:strCache>
                <c:ptCount val="1"/>
                <c:pt idx="0">
                  <c:v>Meander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12.22'!$T$8:$Z$8</c:f>
              <c:numCache>
                <c:formatCode>#,##0</c:formatCode>
                <c:ptCount val="7"/>
                <c:pt idx="0">
                  <c:v>33176.85</c:v>
                </c:pt>
                <c:pt idx="1">
                  <c:v>34392.129999999997</c:v>
                </c:pt>
                <c:pt idx="2">
                  <c:v>33848.769999999997</c:v>
                </c:pt>
                <c:pt idx="3">
                  <c:v>35213</c:v>
                </c:pt>
                <c:pt idx="4">
                  <c:v>37256.5</c:v>
                </c:pt>
                <c:pt idx="5">
                  <c:v>37674</c:v>
                </c:pt>
                <c:pt idx="6">
                  <c:v>38415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2-4F53-8364-FB9440E2345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12.22'!$T$2:$Z$2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2-4F53-8364-FB9440E23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12.23'!$U$4:$Y$4</c:f>
              <c:numCache>
                <c:formatCode>#,##0</c:formatCode>
                <c:ptCount val="5"/>
                <c:pt idx="0">
                  <c:v>8994</c:v>
                </c:pt>
                <c:pt idx="1">
                  <c:v>9156</c:v>
                </c:pt>
                <c:pt idx="2">
                  <c:v>9260</c:v>
                </c:pt>
                <c:pt idx="3">
                  <c:v>9213</c:v>
                </c:pt>
                <c:pt idx="4">
                  <c:v>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9-4245-AC48-D69C5E0D6B24}"/>
            </c:ext>
          </c:extLst>
        </c:ser>
        <c:ser>
          <c:idx val="1"/>
          <c:order val="1"/>
          <c:tx>
            <c:strRef>
              <c:f>'Table 12.23'!$S$7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12.23'!$U$7:$Y$7</c:f>
              <c:numCache>
                <c:formatCode>#,##0</c:formatCode>
                <c:ptCount val="5"/>
                <c:pt idx="0">
                  <c:v>6365</c:v>
                </c:pt>
                <c:pt idx="1">
                  <c:v>6450</c:v>
                </c:pt>
                <c:pt idx="2">
                  <c:v>6504</c:v>
                </c:pt>
                <c:pt idx="3">
                  <c:v>6539</c:v>
                </c:pt>
                <c:pt idx="4">
                  <c:v>6783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9-4245-AC48-D69C5E0D6B24}"/>
            </c:ext>
          </c:extLst>
        </c:ser>
        <c:ser>
          <c:idx val="2"/>
          <c:order val="2"/>
          <c:tx>
            <c:strRef>
              <c:f>'Table 12.23'!$S$11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12.23'!$U$11:$Y$11</c:f>
              <c:numCache>
                <c:formatCode>#,##0</c:formatCode>
                <c:ptCount val="5"/>
                <c:pt idx="0">
                  <c:v>7696</c:v>
                </c:pt>
                <c:pt idx="1">
                  <c:v>7908</c:v>
                </c:pt>
                <c:pt idx="2">
                  <c:v>8073</c:v>
                </c:pt>
                <c:pt idx="3">
                  <c:v>8036</c:v>
                </c:pt>
                <c:pt idx="4">
                  <c:v>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B9-4245-AC48-D69C5E0D6B24}"/>
            </c:ext>
          </c:extLst>
        </c:ser>
        <c:ser>
          <c:idx val="3"/>
          <c:order val="3"/>
          <c:tx>
            <c:strRef>
              <c:f>'Table 12.23'!$S$12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12.23'!$U$2:$Y$2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12.23'!$U$12:$Y$12</c:f>
              <c:numCache>
                <c:formatCode>#,##0</c:formatCode>
                <c:ptCount val="5"/>
                <c:pt idx="0">
                  <c:v>1297</c:v>
                </c:pt>
                <c:pt idx="1">
                  <c:v>1249</c:v>
                </c:pt>
                <c:pt idx="2">
                  <c:v>1186</c:v>
                </c:pt>
                <c:pt idx="3">
                  <c:v>1182</c:v>
                </c:pt>
                <c:pt idx="4">
                  <c:v>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B9-4245-AC48-D69C5E0D6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12.23'!$AB$15:$AB$33</c:f>
              <c:numCache>
                <c:formatCode>0.0%</c:formatCode>
                <c:ptCount val="19"/>
                <c:pt idx="0">
                  <c:v>0.1427604217042267</c:v>
                </c:pt>
                <c:pt idx="1">
                  <c:v>6.3835960924654225E-3</c:v>
                </c:pt>
                <c:pt idx="2">
                  <c:v>7.3217912757520071E-2</c:v>
                </c:pt>
                <c:pt idx="3">
                  <c:v>9.962278750362704E-3</c:v>
                </c:pt>
                <c:pt idx="4">
                  <c:v>6.1417932101750651E-2</c:v>
                </c:pt>
                <c:pt idx="5">
                  <c:v>3.6463874649385823E-2</c:v>
                </c:pt>
                <c:pt idx="6">
                  <c:v>8.5694941483702491E-2</c:v>
                </c:pt>
                <c:pt idx="7">
                  <c:v>6.3835960924654225E-2</c:v>
                </c:pt>
                <c:pt idx="8">
                  <c:v>4.2557307283102815E-2</c:v>
                </c:pt>
                <c:pt idx="9">
                  <c:v>4.5458941870587096E-3</c:v>
                </c:pt>
                <c:pt idx="10">
                  <c:v>2.3309797852790404E-2</c:v>
                </c:pt>
                <c:pt idx="11">
                  <c:v>1.8377019054067124E-2</c:v>
                </c:pt>
                <c:pt idx="12">
                  <c:v>3.4819615049811396E-2</c:v>
                </c:pt>
                <c:pt idx="13">
                  <c:v>6.6253989747557793E-2</c:v>
                </c:pt>
                <c:pt idx="14">
                  <c:v>3.9752393848534677E-2</c:v>
                </c:pt>
                <c:pt idx="15">
                  <c:v>5.4937614856369089E-2</c:v>
                </c:pt>
                <c:pt idx="16">
                  <c:v>0.10513589321984718</c:v>
                </c:pt>
                <c:pt idx="17">
                  <c:v>1.4895057549085985E-2</c:v>
                </c:pt>
                <c:pt idx="18">
                  <c:v>3.4916336202727535E-2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9-4AB1-B492-E6370D42869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79-4AB1-B492-E6370D428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12.23'!$Y$44:$Y$60</c:f>
              <c:numCache>
                <c:formatCode>#,##0</c:formatCode>
                <c:ptCount val="17"/>
                <c:pt idx="0">
                  <c:v>7</c:v>
                </c:pt>
                <c:pt idx="1">
                  <c:v>122</c:v>
                </c:pt>
                <c:pt idx="2">
                  <c:v>297</c:v>
                </c:pt>
                <c:pt idx="3">
                  <c:v>477</c:v>
                </c:pt>
                <c:pt idx="4">
                  <c:v>549</c:v>
                </c:pt>
                <c:pt idx="5">
                  <c:v>434</c:v>
                </c:pt>
                <c:pt idx="6">
                  <c:v>387</c:v>
                </c:pt>
                <c:pt idx="7">
                  <c:v>475</c:v>
                </c:pt>
                <c:pt idx="8">
                  <c:v>514</c:v>
                </c:pt>
                <c:pt idx="9">
                  <c:v>501</c:v>
                </c:pt>
                <c:pt idx="10">
                  <c:v>554</c:v>
                </c:pt>
                <c:pt idx="11">
                  <c:v>443</c:v>
                </c:pt>
                <c:pt idx="12">
                  <c:v>208</c:v>
                </c:pt>
                <c:pt idx="13">
                  <c:v>94</c:v>
                </c:pt>
                <c:pt idx="14">
                  <c:v>43</c:v>
                </c:pt>
                <c:pt idx="15">
                  <c:v>24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65-49CE-AEF6-89E40E5777CD}"/>
            </c:ext>
          </c:extLst>
        </c:ser>
        <c:ser>
          <c:idx val="1"/>
          <c:order val="1"/>
          <c:tx>
            <c:strRef>
              <c:f>'Table 12.23'!$S$62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12.23'!$Y$63:$Y$79</c:f>
              <c:numCache>
                <c:formatCode>#,##0</c:formatCode>
                <c:ptCount val="17"/>
                <c:pt idx="0">
                  <c:v>7</c:v>
                </c:pt>
                <c:pt idx="1">
                  <c:v>95</c:v>
                </c:pt>
                <c:pt idx="2">
                  <c:v>300</c:v>
                </c:pt>
                <c:pt idx="3">
                  <c:v>409</c:v>
                </c:pt>
                <c:pt idx="4">
                  <c:v>459</c:v>
                </c:pt>
                <c:pt idx="5">
                  <c:v>403</c:v>
                </c:pt>
                <c:pt idx="6">
                  <c:v>340</c:v>
                </c:pt>
                <c:pt idx="7">
                  <c:v>410</c:v>
                </c:pt>
                <c:pt idx="8">
                  <c:v>532</c:v>
                </c:pt>
                <c:pt idx="9">
                  <c:v>523</c:v>
                </c:pt>
                <c:pt idx="10">
                  <c:v>515</c:v>
                </c:pt>
                <c:pt idx="11">
                  <c:v>356</c:v>
                </c:pt>
                <c:pt idx="12">
                  <c:v>138</c:v>
                </c:pt>
                <c:pt idx="13">
                  <c:v>60</c:v>
                </c:pt>
                <c:pt idx="14">
                  <c:v>25</c:v>
                </c:pt>
                <c:pt idx="15">
                  <c:v>18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65-49CE-AEF6-89E40E577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12.23'!$Y$83:$Y$90</c:f>
              <c:numCache>
                <c:formatCode>#,##0</c:formatCode>
                <c:ptCount val="8"/>
                <c:pt idx="0">
                  <c:v>397</c:v>
                </c:pt>
                <c:pt idx="1">
                  <c:v>229</c:v>
                </c:pt>
                <c:pt idx="2">
                  <c:v>662</c:v>
                </c:pt>
                <c:pt idx="3">
                  <c:v>149</c:v>
                </c:pt>
                <c:pt idx="4">
                  <c:v>108</c:v>
                </c:pt>
                <c:pt idx="5">
                  <c:v>163</c:v>
                </c:pt>
                <c:pt idx="6">
                  <c:v>479</c:v>
                </c:pt>
                <c:pt idx="7">
                  <c:v>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8B-4D85-807E-1883596F5815}"/>
            </c:ext>
          </c:extLst>
        </c:ser>
        <c:ser>
          <c:idx val="1"/>
          <c:order val="1"/>
          <c:tx>
            <c:strRef>
              <c:f>'Table 12.23'!$S$92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12.23'!$Y$93:$Y$100</c:f>
              <c:numCache>
                <c:formatCode>#,##0</c:formatCode>
                <c:ptCount val="8"/>
                <c:pt idx="0">
                  <c:v>227</c:v>
                </c:pt>
                <c:pt idx="1">
                  <c:v>476</c:v>
                </c:pt>
                <c:pt idx="2">
                  <c:v>132</c:v>
                </c:pt>
                <c:pt idx="3">
                  <c:v>493</c:v>
                </c:pt>
                <c:pt idx="4">
                  <c:v>545</c:v>
                </c:pt>
                <c:pt idx="5">
                  <c:v>392</c:v>
                </c:pt>
                <c:pt idx="6">
                  <c:v>39</c:v>
                </c:pt>
                <c:pt idx="7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8B-4D85-807E-1883596F5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12.23'!$U$8:$Y$8</c:f>
              <c:numCache>
                <c:formatCode>#,##0</c:formatCode>
                <c:ptCount val="5"/>
                <c:pt idx="0">
                  <c:v>33600</c:v>
                </c:pt>
                <c:pt idx="1">
                  <c:v>33118.379999999997</c:v>
                </c:pt>
                <c:pt idx="2">
                  <c:v>34295.26</c:v>
                </c:pt>
                <c:pt idx="3">
                  <c:v>36488</c:v>
                </c:pt>
                <c:pt idx="4">
                  <c:v>35024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F-4971-AB92-333DDE91A37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F-4971-AB92-333DDE91A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12.23'!$T$4:$Z$4</c:f>
              <c:numCache>
                <c:formatCode>#,##0</c:formatCode>
                <c:ptCount val="7"/>
                <c:pt idx="0">
                  <c:v>9281</c:v>
                </c:pt>
                <c:pt idx="1">
                  <c:v>8994</c:v>
                </c:pt>
                <c:pt idx="2">
                  <c:v>9156</c:v>
                </c:pt>
                <c:pt idx="3">
                  <c:v>9260</c:v>
                </c:pt>
                <c:pt idx="4">
                  <c:v>9213</c:v>
                </c:pt>
                <c:pt idx="5">
                  <c:v>9722</c:v>
                </c:pt>
                <c:pt idx="6">
                  <c:v>10339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7-47EC-B8EF-C32EE27BE5EF}"/>
            </c:ext>
          </c:extLst>
        </c:ser>
        <c:ser>
          <c:idx val="1"/>
          <c:order val="1"/>
          <c:tx>
            <c:strRef>
              <c:f>'Table 12.23'!$S$7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12.23'!$T$7:$Z$7</c:f>
              <c:numCache>
                <c:formatCode>#,##0</c:formatCode>
                <c:ptCount val="7"/>
                <c:pt idx="0">
                  <c:v>6428</c:v>
                </c:pt>
                <c:pt idx="1">
                  <c:v>6365</c:v>
                </c:pt>
                <c:pt idx="2">
                  <c:v>6450</c:v>
                </c:pt>
                <c:pt idx="3">
                  <c:v>6504</c:v>
                </c:pt>
                <c:pt idx="4">
                  <c:v>6539</c:v>
                </c:pt>
                <c:pt idx="5">
                  <c:v>6783</c:v>
                </c:pt>
                <c:pt idx="6">
                  <c:v>7227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7-47EC-B8EF-C32EE27BE5EF}"/>
            </c:ext>
          </c:extLst>
        </c:ser>
        <c:ser>
          <c:idx val="2"/>
          <c:order val="2"/>
          <c:tx>
            <c:strRef>
              <c:f>'Table 12.23'!$S$11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12.23'!$T$11:$Z$11</c:f>
              <c:numCache>
                <c:formatCode>#,##0</c:formatCode>
                <c:ptCount val="7"/>
                <c:pt idx="0">
                  <c:v>7945</c:v>
                </c:pt>
                <c:pt idx="1">
                  <c:v>7696</c:v>
                </c:pt>
                <c:pt idx="2">
                  <c:v>7908</c:v>
                </c:pt>
                <c:pt idx="3">
                  <c:v>8073</c:v>
                </c:pt>
                <c:pt idx="4">
                  <c:v>8036</c:v>
                </c:pt>
                <c:pt idx="5">
                  <c:v>8498</c:v>
                </c:pt>
                <c:pt idx="6">
                  <c:v>9098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57-47EC-B8EF-C32EE27BE5EF}"/>
            </c:ext>
          </c:extLst>
        </c:ser>
        <c:ser>
          <c:idx val="3"/>
          <c:order val="3"/>
          <c:tx>
            <c:strRef>
              <c:f>'Table 12.23'!$S$12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12.23'!$T$12:$Z$12</c:f>
              <c:numCache>
                <c:formatCode>#,##0</c:formatCode>
                <c:ptCount val="7"/>
                <c:pt idx="0">
                  <c:v>1333</c:v>
                </c:pt>
                <c:pt idx="1">
                  <c:v>1297</c:v>
                </c:pt>
                <c:pt idx="2">
                  <c:v>1249</c:v>
                </c:pt>
                <c:pt idx="3">
                  <c:v>1186</c:v>
                </c:pt>
                <c:pt idx="4">
                  <c:v>1182</c:v>
                </c:pt>
                <c:pt idx="5">
                  <c:v>1224</c:v>
                </c:pt>
                <c:pt idx="6">
                  <c:v>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57-47EC-B8EF-C32EE27BE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12.23'!$AB$15:$AB$33</c:f>
              <c:numCache>
                <c:formatCode>0.0%</c:formatCode>
                <c:ptCount val="19"/>
                <c:pt idx="0">
                  <c:v>0.1427604217042267</c:v>
                </c:pt>
                <c:pt idx="1">
                  <c:v>6.3835960924654225E-3</c:v>
                </c:pt>
                <c:pt idx="2">
                  <c:v>7.3217912757520071E-2</c:v>
                </c:pt>
                <c:pt idx="3">
                  <c:v>9.962278750362704E-3</c:v>
                </c:pt>
                <c:pt idx="4">
                  <c:v>6.1417932101750651E-2</c:v>
                </c:pt>
                <c:pt idx="5">
                  <c:v>3.6463874649385823E-2</c:v>
                </c:pt>
                <c:pt idx="6">
                  <c:v>8.5694941483702491E-2</c:v>
                </c:pt>
                <c:pt idx="7">
                  <c:v>6.3835960924654225E-2</c:v>
                </c:pt>
                <c:pt idx="8">
                  <c:v>4.2557307283102815E-2</c:v>
                </c:pt>
                <c:pt idx="9">
                  <c:v>4.5458941870587096E-3</c:v>
                </c:pt>
                <c:pt idx="10">
                  <c:v>2.3309797852790404E-2</c:v>
                </c:pt>
                <c:pt idx="11">
                  <c:v>1.8377019054067124E-2</c:v>
                </c:pt>
                <c:pt idx="12">
                  <c:v>3.4819615049811396E-2</c:v>
                </c:pt>
                <c:pt idx="13">
                  <c:v>6.6253989747557793E-2</c:v>
                </c:pt>
                <c:pt idx="14">
                  <c:v>3.9752393848534677E-2</c:v>
                </c:pt>
                <c:pt idx="15">
                  <c:v>5.4937614856369089E-2</c:v>
                </c:pt>
                <c:pt idx="16">
                  <c:v>0.10513589321984718</c:v>
                </c:pt>
                <c:pt idx="17">
                  <c:v>1.4895057549085985E-2</c:v>
                </c:pt>
                <c:pt idx="18">
                  <c:v>3.4916336202727535E-2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8-45AE-AAE6-C6993848B22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8-45AE-AAE6-C6993848B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12.23'!$Z$44:$Z$60</c:f>
              <c:numCache>
                <c:formatCode>#,##0</c:formatCode>
                <c:ptCount val="17"/>
                <c:pt idx="0">
                  <c:v>8</c:v>
                </c:pt>
                <c:pt idx="1">
                  <c:v>133</c:v>
                </c:pt>
                <c:pt idx="2">
                  <c:v>330</c:v>
                </c:pt>
                <c:pt idx="3">
                  <c:v>522</c:v>
                </c:pt>
                <c:pt idx="4">
                  <c:v>586</c:v>
                </c:pt>
                <c:pt idx="5">
                  <c:v>509</c:v>
                </c:pt>
                <c:pt idx="6">
                  <c:v>426</c:v>
                </c:pt>
                <c:pt idx="7">
                  <c:v>452</c:v>
                </c:pt>
                <c:pt idx="8">
                  <c:v>538</c:v>
                </c:pt>
                <c:pt idx="9">
                  <c:v>531</c:v>
                </c:pt>
                <c:pt idx="10">
                  <c:v>500</c:v>
                </c:pt>
                <c:pt idx="11">
                  <c:v>433</c:v>
                </c:pt>
                <c:pt idx="12">
                  <c:v>262</c:v>
                </c:pt>
                <c:pt idx="13">
                  <c:v>89</c:v>
                </c:pt>
                <c:pt idx="14">
                  <c:v>40</c:v>
                </c:pt>
                <c:pt idx="15">
                  <c:v>30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8-4137-AD96-DFEA37EB18B0}"/>
            </c:ext>
          </c:extLst>
        </c:ser>
        <c:ser>
          <c:idx val="1"/>
          <c:order val="1"/>
          <c:tx>
            <c:strRef>
              <c:f>'Table 12.23'!$S$62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12.23'!$Z$63:$Z$79</c:f>
              <c:numCache>
                <c:formatCode>#,##0</c:formatCode>
                <c:ptCount val="17"/>
                <c:pt idx="0">
                  <c:v>12</c:v>
                </c:pt>
                <c:pt idx="1">
                  <c:v>109</c:v>
                </c:pt>
                <c:pt idx="2">
                  <c:v>288</c:v>
                </c:pt>
                <c:pt idx="3">
                  <c:v>482</c:v>
                </c:pt>
                <c:pt idx="4">
                  <c:v>501</c:v>
                </c:pt>
                <c:pt idx="5">
                  <c:v>460</c:v>
                </c:pt>
                <c:pt idx="6">
                  <c:v>384</c:v>
                </c:pt>
                <c:pt idx="7">
                  <c:v>406</c:v>
                </c:pt>
                <c:pt idx="8">
                  <c:v>505</c:v>
                </c:pt>
                <c:pt idx="9">
                  <c:v>503</c:v>
                </c:pt>
                <c:pt idx="10">
                  <c:v>522</c:v>
                </c:pt>
                <c:pt idx="11">
                  <c:v>379</c:v>
                </c:pt>
                <c:pt idx="12">
                  <c:v>156</c:v>
                </c:pt>
                <c:pt idx="13">
                  <c:v>65</c:v>
                </c:pt>
                <c:pt idx="14">
                  <c:v>21</c:v>
                </c:pt>
                <c:pt idx="15">
                  <c:v>17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8-4137-AD96-DFEA37EB1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12.23'!$Z$83:$Z$90</c:f>
              <c:numCache>
                <c:formatCode>#,##0</c:formatCode>
                <c:ptCount val="8"/>
                <c:pt idx="0">
                  <c:v>427</c:v>
                </c:pt>
                <c:pt idx="1">
                  <c:v>257</c:v>
                </c:pt>
                <c:pt idx="2">
                  <c:v>675</c:v>
                </c:pt>
                <c:pt idx="3">
                  <c:v>151</c:v>
                </c:pt>
                <c:pt idx="4">
                  <c:v>123</c:v>
                </c:pt>
                <c:pt idx="5">
                  <c:v>177</c:v>
                </c:pt>
                <c:pt idx="6">
                  <c:v>495</c:v>
                </c:pt>
                <c:pt idx="7">
                  <c:v>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F-4497-8B3C-7219DCF7ED05}"/>
            </c:ext>
          </c:extLst>
        </c:ser>
        <c:ser>
          <c:idx val="1"/>
          <c:order val="1"/>
          <c:tx>
            <c:strRef>
              <c:f>'Table 12.23'!$S$92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12.23'!$Z$93:$Z$100</c:f>
              <c:numCache>
                <c:formatCode>#,##0</c:formatCode>
                <c:ptCount val="8"/>
                <c:pt idx="0">
                  <c:v>237</c:v>
                </c:pt>
                <c:pt idx="1">
                  <c:v>478</c:v>
                </c:pt>
                <c:pt idx="2">
                  <c:v>150</c:v>
                </c:pt>
                <c:pt idx="3">
                  <c:v>529</c:v>
                </c:pt>
                <c:pt idx="4">
                  <c:v>564</c:v>
                </c:pt>
                <c:pt idx="5">
                  <c:v>410</c:v>
                </c:pt>
                <c:pt idx="6">
                  <c:v>36</c:v>
                </c:pt>
                <c:pt idx="7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DF-4497-8B3C-7219DCF7E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12.3'!$Y$44:$Y$60</c:f>
              <c:numCache>
                <c:formatCode>#,##0</c:formatCode>
                <c:ptCount val="17"/>
                <c:pt idx="0">
                  <c:v>5</c:v>
                </c:pt>
                <c:pt idx="1">
                  <c:v>158</c:v>
                </c:pt>
                <c:pt idx="2">
                  <c:v>429</c:v>
                </c:pt>
                <c:pt idx="3">
                  <c:v>681</c:v>
                </c:pt>
                <c:pt idx="4">
                  <c:v>778</c:v>
                </c:pt>
                <c:pt idx="5">
                  <c:v>685</c:v>
                </c:pt>
                <c:pt idx="6">
                  <c:v>584</c:v>
                </c:pt>
                <c:pt idx="7">
                  <c:v>616</c:v>
                </c:pt>
                <c:pt idx="8">
                  <c:v>695</c:v>
                </c:pt>
                <c:pt idx="9">
                  <c:v>703</c:v>
                </c:pt>
                <c:pt idx="10">
                  <c:v>620</c:v>
                </c:pt>
                <c:pt idx="11">
                  <c:v>458</c:v>
                </c:pt>
                <c:pt idx="12">
                  <c:v>217</c:v>
                </c:pt>
                <c:pt idx="13">
                  <c:v>84</c:v>
                </c:pt>
                <c:pt idx="14">
                  <c:v>32</c:v>
                </c:pt>
                <c:pt idx="15">
                  <c:v>10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E-4D08-810B-D4247D3E3900}"/>
            </c:ext>
          </c:extLst>
        </c:ser>
        <c:ser>
          <c:idx val="1"/>
          <c:order val="1"/>
          <c:tx>
            <c:strRef>
              <c:f>'Table 12.3'!$S$62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12.3'!$Y$63:$Y$79</c:f>
              <c:numCache>
                <c:formatCode>#,##0</c:formatCode>
                <c:ptCount val="17"/>
                <c:pt idx="0">
                  <c:v>12</c:v>
                </c:pt>
                <c:pt idx="1">
                  <c:v>216</c:v>
                </c:pt>
                <c:pt idx="2">
                  <c:v>491</c:v>
                </c:pt>
                <c:pt idx="3">
                  <c:v>618</c:v>
                </c:pt>
                <c:pt idx="4">
                  <c:v>643</c:v>
                </c:pt>
                <c:pt idx="5">
                  <c:v>571</c:v>
                </c:pt>
                <c:pt idx="6">
                  <c:v>523</c:v>
                </c:pt>
                <c:pt idx="7">
                  <c:v>561</c:v>
                </c:pt>
                <c:pt idx="8">
                  <c:v>704</c:v>
                </c:pt>
                <c:pt idx="9">
                  <c:v>664</c:v>
                </c:pt>
                <c:pt idx="10">
                  <c:v>600</c:v>
                </c:pt>
                <c:pt idx="11">
                  <c:v>390</c:v>
                </c:pt>
                <c:pt idx="12">
                  <c:v>142</c:v>
                </c:pt>
                <c:pt idx="13">
                  <c:v>46</c:v>
                </c:pt>
                <c:pt idx="14">
                  <c:v>28</c:v>
                </c:pt>
                <c:pt idx="15">
                  <c:v>17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1E-4D08-810B-D4247D3E3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12.23'!$S$1</c:f>
              <c:strCache>
                <c:ptCount val="1"/>
                <c:pt idx="0">
                  <c:v>Northern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12.23'!$T$8:$Z$8</c:f>
              <c:numCache>
                <c:formatCode>#,##0</c:formatCode>
                <c:ptCount val="7"/>
                <c:pt idx="0">
                  <c:v>31810.99</c:v>
                </c:pt>
                <c:pt idx="1">
                  <c:v>33600</c:v>
                </c:pt>
                <c:pt idx="2">
                  <c:v>33118.379999999997</c:v>
                </c:pt>
                <c:pt idx="3">
                  <c:v>34295.26</c:v>
                </c:pt>
                <c:pt idx="4">
                  <c:v>36488</c:v>
                </c:pt>
                <c:pt idx="5">
                  <c:v>35024</c:v>
                </c:pt>
                <c:pt idx="6">
                  <c:v>35618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0-45BC-8D32-DE3AB8BF6C6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0-45BC-8D32-DE3AB8BF6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12.24'!$U$4:$Y$4</c:f>
              <c:numCache>
                <c:formatCode>#,##0</c:formatCode>
                <c:ptCount val="5"/>
                <c:pt idx="0">
                  <c:v>9702</c:v>
                </c:pt>
                <c:pt idx="1">
                  <c:v>10046</c:v>
                </c:pt>
                <c:pt idx="2">
                  <c:v>10036</c:v>
                </c:pt>
                <c:pt idx="3">
                  <c:v>10322</c:v>
                </c:pt>
                <c:pt idx="4">
                  <c:v>10726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E-4EF7-AFE6-29439818735D}"/>
            </c:ext>
          </c:extLst>
        </c:ser>
        <c:ser>
          <c:idx val="1"/>
          <c:order val="1"/>
          <c:tx>
            <c:strRef>
              <c:f>'Table 12.24'!$S$7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12.24'!$U$7:$Y$7</c:f>
              <c:numCache>
                <c:formatCode>#,##0</c:formatCode>
                <c:ptCount val="5"/>
                <c:pt idx="0">
                  <c:v>7179</c:v>
                </c:pt>
                <c:pt idx="1">
                  <c:v>7317</c:v>
                </c:pt>
                <c:pt idx="2">
                  <c:v>7351</c:v>
                </c:pt>
                <c:pt idx="3">
                  <c:v>7549</c:v>
                </c:pt>
                <c:pt idx="4">
                  <c:v>7810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E-4EF7-AFE6-29439818735D}"/>
            </c:ext>
          </c:extLst>
        </c:ser>
        <c:ser>
          <c:idx val="2"/>
          <c:order val="2"/>
          <c:tx>
            <c:strRef>
              <c:f>'Table 12.24'!$S$11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12.24'!$U$11:$Y$11</c:f>
              <c:numCache>
                <c:formatCode>#,##0</c:formatCode>
                <c:ptCount val="5"/>
                <c:pt idx="0">
                  <c:v>8359</c:v>
                </c:pt>
                <c:pt idx="1">
                  <c:v>8722</c:v>
                </c:pt>
                <c:pt idx="2">
                  <c:v>8758</c:v>
                </c:pt>
                <c:pt idx="3">
                  <c:v>9019</c:v>
                </c:pt>
                <c:pt idx="4">
                  <c:v>9347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8E-4EF7-AFE6-29439818735D}"/>
            </c:ext>
          </c:extLst>
        </c:ser>
        <c:ser>
          <c:idx val="3"/>
          <c:order val="3"/>
          <c:tx>
            <c:strRef>
              <c:f>'Table 12.24'!$S$12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12.24'!$U$12:$Y$12</c:f>
              <c:numCache>
                <c:formatCode>#,##0</c:formatCode>
                <c:ptCount val="5"/>
                <c:pt idx="0">
                  <c:v>1339</c:v>
                </c:pt>
                <c:pt idx="1">
                  <c:v>1328</c:v>
                </c:pt>
                <c:pt idx="2">
                  <c:v>1276</c:v>
                </c:pt>
                <c:pt idx="3">
                  <c:v>1304</c:v>
                </c:pt>
                <c:pt idx="4">
                  <c:v>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8E-4EF7-AFE6-294398187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12.24'!$AB$15:$AB$33</c:f>
              <c:numCache>
                <c:formatCode>0.0%</c:formatCode>
                <c:ptCount val="19"/>
                <c:pt idx="0">
                  <c:v>4.1358409840449237E-2</c:v>
                </c:pt>
                <c:pt idx="1">
                  <c:v>2.4066316070951066E-3</c:v>
                </c:pt>
                <c:pt idx="2">
                  <c:v>6.283982529637222E-2</c:v>
                </c:pt>
                <c:pt idx="3">
                  <c:v>1.3904982618771726E-2</c:v>
                </c:pt>
                <c:pt idx="4">
                  <c:v>9.4482574204474548E-2</c:v>
                </c:pt>
                <c:pt idx="5">
                  <c:v>2.4511988590783493E-2</c:v>
                </c:pt>
                <c:pt idx="6">
                  <c:v>9.8315357875033427E-2</c:v>
                </c:pt>
                <c:pt idx="7">
                  <c:v>7.4070772796149389E-2</c:v>
                </c:pt>
                <c:pt idx="8">
                  <c:v>4.4388982975309743E-2</c:v>
                </c:pt>
                <c:pt idx="9">
                  <c:v>8.2895088688831452E-3</c:v>
                </c:pt>
                <c:pt idx="10">
                  <c:v>2.9949193332739103E-2</c:v>
                </c:pt>
                <c:pt idx="11">
                  <c:v>2.0055263392459222E-2</c:v>
                </c:pt>
                <c:pt idx="12">
                  <c:v>4.1536678848382212E-2</c:v>
                </c:pt>
                <c:pt idx="13">
                  <c:v>6.4622515375701933E-2</c:v>
                </c:pt>
                <c:pt idx="14">
                  <c:v>7.3268562260451017E-2</c:v>
                </c:pt>
                <c:pt idx="15">
                  <c:v>6.8722702558160265E-2</c:v>
                </c:pt>
                <c:pt idx="16">
                  <c:v>0.1119529369819057</c:v>
                </c:pt>
                <c:pt idx="17">
                  <c:v>1.8896514840894909E-2</c:v>
                </c:pt>
                <c:pt idx="18">
                  <c:v>4.4299848471343259E-2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1F-4B53-AA84-3CE28C75D04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1F-4B53-AA84-3CE28C75D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12.24'!$Y$44:$Y$60</c:f>
              <c:numCache>
                <c:formatCode>#,##0</c:formatCode>
                <c:ptCount val="17"/>
                <c:pt idx="0">
                  <c:v>5</c:v>
                </c:pt>
                <c:pt idx="1">
                  <c:v>108</c:v>
                </c:pt>
                <c:pt idx="2">
                  <c:v>309</c:v>
                </c:pt>
                <c:pt idx="3">
                  <c:v>424</c:v>
                </c:pt>
                <c:pt idx="4">
                  <c:v>623</c:v>
                </c:pt>
                <c:pt idx="5">
                  <c:v>553</c:v>
                </c:pt>
                <c:pt idx="6">
                  <c:v>516</c:v>
                </c:pt>
                <c:pt idx="7">
                  <c:v>530</c:v>
                </c:pt>
                <c:pt idx="8">
                  <c:v>509</c:v>
                </c:pt>
                <c:pt idx="9">
                  <c:v>543</c:v>
                </c:pt>
                <c:pt idx="10">
                  <c:v>556</c:v>
                </c:pt>
                <c:pt idx="11">
                  <c:v>400</c:v>
                </c:pt>
                <c:pt idx="12">
                  <c:v>215</c:v>
                </c:pt>
                <c:pt idx="13">
                  <c:v>87</c:v>
                </c:pt>
                <c:pt idx="14">
                  <c:v>20</c:v>
                </c:pt>
                <c:pt idx="15">
                  <c:v>10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B-4903-87BA-28F74A4483F2}"/>
            </c:ext>
          </c:extLst>
        </c:ser>
        <c:ser>
          <c:idx val="1"/>
          <c:order val="1"/>
          <c:tx>
            <c:strRef>
              <c:f>'Table 12.24'!$S$62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12.24'!$Y$63:$Y$79</c:f>
              <c:numCache>
                <c:formatCode>#,##0</c:formatCode>
                <c:ptCount val="17"/>
                <c:pt idx="0">
                  <c:v>9</c:v>
                </c:pt>
                <c:pt idx="1">
                  <c:v>129</c:v>
                </c:pt>
                <c:pt idx="2">
                  <c:v>292</c:v>
                </c:pt>
                <c:pt idx="3">
                  <c:v>441</c:v>
                </c:pt>
                <c:pt idx="4">
                  <c:v>571</c:v>
                </c:pt>
                <c:pt idx="5">
                  <c:v>543</c:v>
                </c:pt>
                <c:pt idx="6">
                  <c:v>484</c:v>
                </c:pt>
                <c:pt idx="7">
                  <c:v>529</c:v>
                </c:pt>
                <c:pt idx="8">
                  <c:v>556</c:v>
                </c:pt>
                <c:pt idx="9">
                  <c:v>629</c:v>
                </c:pt>
                <c:pt idx="10">
                  <c:v>563</c:v>
                </c:pt>
                <c:pt idx="11">
                  <c:v>350</c:v>
                </c:pt>
                <c:pt idx="12">
                  <c:v>162</c:v>
                </c:pt>
                <c:pt idx="13">
                  <c:v>35</c:v>
                </c:pt>
                <c:pt idx="14">
                  <c:v>16</c:v>
                </c:pt>
                <c:pt idx="15">
                  <c:v>6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0B-4903-87BA-28F74A448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12.24'!$Y$83:$Y$90</c:f>
              <c:numCache>
                <c:formatCode>#,##0</c:formatCode>
                <c:ptCount val="8"/>
                <c:pt idx="0">
                  <c:v>435</c:v>
                </c:pt>
                <c:pt idx="1">
                  <c:v>338</c:v>
                </c:pt>
                <c:pt idx="2">
                  <c:v>861</c:v>
                </c:pt>
                <c:pt idx="3">
                  <c:v>245</c:v>
                </c:pt>
                <c:pt idx="4">
                  <c:v>220</c:v>
                </c:pt>
                <c:pt idx="5">
                  <c:v>224</c:v>
                </c:pt>
                <c:pt idx="6">
                  <c:v>366</c:v>
                </c:pt>
                <c:pt idx="7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2-4793-9E1D-0FFE2C418394}"/>
            </c:ext>
          </c:extLst>
        </c:ser>
        <c:ser>
          <c:idx val="1"/>
          <c:order val="1"/>
          <c:tx>
            <c:strRef>
              <c:f>'Table 12.24'!$S$92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12.24'!$Y$93:$Y$100</c:f>
              <c:numCache>
                <c:formatCode>#,##0</c:formatCode>
                <c:ptCount val="8"/>
                <c:pt idx="0">
                  <c:v>305</c:v>
                </c:pt>
                <c:pt idx="1">
                  <c:v>563</c:v>
                </c:pt>
                <c:pt idx="2">
                  <c:v>146</c:v>
                </c:pt>
                <c:pt idx="3">
                  <c:v>665</c:v>
                </c:pt>
                <c:pt idx="4">
                  <c:v>738</c:v>
                </c:pt>
                <c:pt idx="5">
                  <c:v>445</c:v>
                </c:pt>
                <c:pt idx="6">
                  <c:v>30</c:v>
                </c:pt>
                <c:pt idx="7">
                  <c:v>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22-4793-9E1D-0FFE2C41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12.24'!$U$8:$Y$8</c:f>
              <c:numCache>
                <c:formatCode>#,##0</c:formatCode>
                <c:ptCount val="5"/>
                <c:pt idx="0">
                  <c:v>37016.46</c:v>
                </c:pt>
                <c:pt idx="1">
                  <c:v>36314.53</c:v>
                </c:pt>
                <c:pt idx="2">
                  <c:v>38238</c:v>
                </c:pt>
                <c:pt idx="3">
                  <c:v>39750</c:v>
                </c:pt>
                <c:pt idx="4">
                  <c:v>41207.56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C-47E0-9437-2DAF7895078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C-47E0-9437-2DAF78950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12.24'!$T$4:$Z$4</c:f>
              <c:numCache>
                <c:formatCode>#,##0</c:formatCode>
                <c:ptCount val="7"/>
                <c:pt idx="0">
                  <c:v>9575</c:v>
                </c:pt>
                <c:pt idx="1">
                  <c:v>9702</c:v>
                </c:pt>
                <c:pt idx="2">
                  <c:v>10046</c:v>
                </c:pt>
                <c:pt idx="3">
                  <c:v>10036</c:v>
                </c:pt>
                <c:pt idx="4">
                  <c:v>10322</c:v>
                </c:pt>
                <c:pt idx="5">
                  <c:v>10726</c:v>
                </c:pt>
                <c:pt idx="6">
                  <c:v>11219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5-4B12-86EC-BEC9D25FAAA4}"/>
            </c:ext>
          </c:extLst>
        </c:ser>
        <c:ser>
          <c:idx val="1"/>
          <c:order val="1"/>
          <c:tx>
            <c:strRef>
              <c:f>'Table 12.24'!$S$7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12.24'!$T$7:$Z$7</c:f>
              <c:numCache>
                <c:formatCode>#,##0</c:formatCode>
                <c:ptCount val="7"/>
                <c:pt idx="0">
                  <c:v>7146</c:v>
                </c:pt>
                <c:pt idx="1">
                  <c:v>7179</c:v>
                </c:pt>
                <c:pt idx="2">
                  <c:v>7317</c:v>
                </c:pt>
                <c:pt idx="3">
                  <c:v>7351</c:v>
                </c:pt>
                <c:pt idx="4">
                  <c:v>7549</c:v>
                </c:pt>
                <c:pt idx="5">
                  <c:v>7810</c:v>
                </c:pt>
                <c:pt idx="6">
                  <c:v>8210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5-4B12-86EC-BEC9D25FAAA4}"/>
            </c:ext>
          </c:extLst>
        </c:ser>
        <c:ser>
          <c:idx val="2"/>
          <c:order val="2"/>
          <c:tx>
            <c:strRef>
              <c:f>'Table 12.24'!$S$11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12.24'!$T$11:$Z$11</c:f>
              <c:numCache>
                <c:formatCode>#,##0</c:formatCode>
                <c:ptCount val="7"/>
                <c:pt idx="0">
                  <c:v>8229</c:v>
                </c:pt>
                <c:pt idx="1">
                  <c:v>8359</c:v>
                </c:pt>
                <c:pt idx="2">
                  <c:v>8722</c:v>
                </c:pt>
                <c:pt idx="3">
                  <c:v>8758</c:v>
                </c:pt>
                <c:pt idx="4">
                  <c:v>9019</c:v>
                </c:pt>
                <c:pt idx="5">
                  <c:v>9347</c:v>
                </c:pt>
                <c:pt idx="6">
                  <c:v>9785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D5-4B12-86EC-BEC9D25FAAA4}"/>
            </c:ext>
          </c:extLst>
        </c:ser>
        <c:ser>
          <c:idx val="3"/>
          <c:order val="3"/>
          <c:tx>
            <c:strRef>
              <c:f>'Table 12.24'!$S$12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12.24'!$T$12:$Z$12</c:f>
              <c:numCache>
                <c:formatCode>#,##0</c:formatCode>
                <c:ptCount val="7"/>
                <c:pt idx="0">
                  <c:v>1342</c:v>
                </c:pt>
                <c:pt idx="1">
                  <c:v>1339</c:v>
                </c:pt>
                <c:pt idx="2">
                  <c:v>1328</c:v>
                </c:pt>
                <c:pt idx="3">
                  <c:v>1276</c:v>
                </c:pt>
                <c:pt idx="4">
                  <c:v>1304</c:v>
                </c:pt>
                <c:pt idx="5">
                  <c:v>1379</c:v>
                </c:pt>
                <c:pt idx="6">
                  <c:v>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D5-4B12-86EC-BEC9D25FA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12.24'!$AB$15:$AB$33</c:f>
              <c:numCache>
                <c:formatCode>0.0%</c:formatCode>
                <c:ptCount val="19"/>
                <c:pt idx="0">
                  <c:v>4.1358409840449237E-2</c:v>
                </c:pt>
                <c:pt idx="1">
                  <c:v>2.4066316070951066E-3</c:v>
                </c:pt>
                <c:pt idx="2">
                  <c:v>6.283982529637222E-2</c:v>
                </c:pt>
                <c:pt idx="3">
                  <c:v>1.3904982618771726E-2</c:v>
                </c:pt>
                <c:pt idx="4">
                  <c:v>9.4482574204474548E-2</c:v>
                </c:pt>
                <c:pt idx="5">
                  <c:v>2.4511988590783493E-2</c:v>
                </c:pt>
                <c:pt idx="6">
                  <c:v>9.8315357875033427E-2</c:v>
                </c:pt>
                <c:pt idx="7">
                  <c:v>7.4070772796149389E-2</c:v>
                </c:pt>
                <c:pt idx="8">
                  <c:v>4.4388982975309743E-2</c:v>
                </c:pt>
                <c:pt idx="9">
                  <c:v>8.2895088688831452E-3</c:v>
                </c:pt>
                <c:pt idx="10">
                  <c:v>2.9949193332739103E-2</c:v>
                </c:pt>
                <c:pt idx="11">
                  <c:v>2.0055263392459222E-2</c:v>
                </c:pt>
                <c:pt idx="12">
                  <c:v>4.1536678848382212E-2</c:v>
                </c:pt>
                <c:pt idx="13">
                  <c:v>6.4622515375701933E-2</c:v>
                </c:pt>
                <c:pt idx="14">
                  <c:v>7.3268562260451017E-2</c:v>
                </c:pt>
                <c:pt idx="15">
                  <c:v>6.8722702558160265E-2</c:v>
                </c:pt>
                <c:pt idx="16">
                  <c:v>0.1119529369819057</c:v>
                </c:pt>
                <c:pt idx="17">
                  <c:v>1.8896514840894909E-2</c:v>
                </c:pt>
                <c:pt idx="18">
                  <c:v>4.4299848471343259E-2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7F-40FD-8AC2-3485B3A6E20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7F-40FD-8AC2-3485B3A6E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12.24'!$Z$44:$Z$60</c:f>
              <c:numCache>
                <c:formatCode>#,##0</c:formatCode>
                <c:ptCount val="17"/>
                <c:pt idx="0">
                  <c:v>3</c:v>
                </c:pt>
                <c:pt idx="1">
                  <c:v>88</c:v>
                </c:pt>
                <c:pt idx="2">
                  <c:v>357</c:v>
                </c:pt>
                <c:pt idx="3">
                  <c:v>443</c:v>
                </c:pt>
                <c:pt idx="4">
                  <c:v>664</c:v>
                </c:pt>
                <c:pt idx="5">
                  <c:v>597</c:v>
                </c:pt>
                <c:pt idx="6">
                  <c:v>586</c:v>
                </c:pt>
                <c:pt idx="7">
                  <c:v>544</c:v>
                </c:pt>
                <c:pt idx="8">
                  <c:v>514</c:v>
                </c:pt>
                <c:pt idx="9">
                  <c:v>504</c:v>
                </c:pt>
                <c:pt idx="10">
                  <c:v>620</c:v>
                </c:pt>
                <c:pt idx="11">
                  <c:v>406</c:v>
                </c:pt>
                <c:pt idx="12">
                  <c:v>234</c:v>
                </c:pt>
                <c:pt idx="13">
                  <c:v>80</c:v>
                </c:pt>
                <c:pt idx="14">
                  <c:v>28</c:v>
                </c:pt>
                <c:pt idx="15">
                  <c:v>11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94-4AFD-8E0E-E648290F5318}"/>
            </c:ext>
          </c:extLst>
        </c:ser>
        <c:ser>
          <c:idx val="1"/>
          <c:order val="1"/>
          <c:tx>
            <c:strRef>
              <c:f>'Table 12.24'!$S$62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12.24'!$Z$63:$Z$79</c:f>
              <c:numCache>
                <c:formatCode>#,##0</c:formatCode>
                <c:ptCount val="17"/>
                <c:pt idx="0">
                  <c:v>9</c:v>
                </c:pt>
                <c:pt idx="1">
                  <c:v>144</c:v>
                </c:pt>
                <c:pt idx="2">
                  <c:v>318</c:v>
                </c:pt>
                <c:pt idx="3">
                  <c:v>443</c:v>
                </c:pt>
                <c:pt idx="4">
                  <c:v>620</c:v>
                </c:pt>
                <c:pt idx="5">
                  <c:v>581</c:v>
                </c:pt>
                <c:pt idx="6">
                  <c:v>545</c:v>
                </c:pt>
                <c:pt idx="7">
                  <c:v>540</c:v>
                </c:pt>
                <c:pt idx="8">
                  <c:v>552</c:v>
                </c:pt>
                <c:pt idx="9">
                  <c:v>574</c:v>
                </c:pt>
                <c:pt idx="10">
                  <c:v>621</c:v>
                </c:pt>
                <c:pt idx="11">
                  <c:v>361</c:v>
                </c:pt>
                <c:pt idx="12">
                  <c:v>163</c:v>
                </c:pt>
                <c:pt idx="13">
                  <c:v>33</c:v>
                </c:pt>
                <c:pt idx="14">
                  <c:v>20</c:v>
                </c:pt>
                <c:pt idx="15">
                  <c:v>0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94-4AFD-8E0E-E648290F5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12.24'!$Z$83:$Z$90</c:f>
              <c:numCache>
                <c:formatCode>#,##0</c:formatCode>
                <c:ptCount val="8"/>
                <c:pt idx="0">
                  <c:v>479</c:v>
                </c:pt>
                <c:pt idx="1">
                  <c:v>358</c:v>
                </c:pt>
                <c:pt idx="2">
                  <c:v>927</c:v>
                </c:pt>
                <c:pt idx="3">
                  <c:v>262</c:v>
                </c:pt>
                <c:pt idx="4">
                  <c:v>221</c:v>
                </c:pt>
                <c:pt idx="5">
                  <c:v>218</c:v>
                </c:pt>
                <c:pt idx="6">
                  <c:v>402</c:v>
                </c:pt>
                <c:pt idx="7">
                  <c:v>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61-4381-B431-C5EDC4B117A5}"/>
            </c:ext>
          </c:extLst>
        </c:ser>
        <c:ser>
          <c:idx val="1"/>
          <c:order val="1"/>
          <c:tx>
            <c:strRef>
              <c:f>'Table 12.24'!$S$92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12.24'!$Z$93:$Z$100</c:f>
              <c:numCache>
                <c:formatCode>#,##0</c:formatCode>
                <c:ptCount val="8"/>
                <c:pt idx="0">
                  <c:v>335</c:v>
                </c:pt>
                <c:pt idx="1">
                  <c:v>618</c:v>
                </c:pt>
                <c:pt idx="2">
                  <c:v>152</c:v>
                </c:pt>
                <c:pt idx="3">
                  <c:v>735</c:v>
                </c:pt>
                <c:pt idx="4">
                  <c:v>765</c:v>
                </c:pt>
                <c:pt idx="5">
                  <c:v>460</c:v>
                </c:pt>
                <c:pt idx="6">
                  <c:v>36</c:v>
                </c:pt>
                <c:pt idx="7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61-4381-B431-C5EDC4B11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12.3'!$Y$83:$Y$90</c:f>
              <c:numCache>
                <c:formatCode>#,##0</c:formatCode>
                <c:ptCount val="8"/>
                <c:pt idx="0">
                  <c:v>434</c:v>
                </c:pt>
                <c:pt idx="1">
                  <c:v>519</c:v>
                </c:pt>
                <c:pt idx="2">
                  <c:v>1048</c:v>
                </c:pt>
                <c:pt idx="3">
                  <c:v>296</c:v>
                </c:pt>
                <c:pt idx="4">
                  <c:v>230</c:v>
                </c:pt>
                <c:pt idx="5">
                  <c:v>281</c:v>
                </c:pt>
                <c:pt idx="6">
                  <c:v>646</c:v>
                </c:pt>
                <c:pt idx="7">
                  <c:v>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A-413C-BCB7-2A1337868EE6}"/>
            </c:ext>
          </c:extLst>
        </c:ser>
        <c:ser>
          <c:idx val="1"/>
          <c:order val="1"/>
          <c:tx>
            <c:strRef>
              <c:f>'Table 12.3'!$S$92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12.3'!$Y$93:$Y$100</c:f>
              <c:numCache>
                <c:formatCode>#,##0</c:formatCode>
                <c:ptCount val="8"/>
                <c:pt idx="0">
                  <c:v>285</c:v>
                </c:pt>
                <c:pt idx="1">
                  <c:v>731</c:v>
                </c:pt>
                <c:pt idx="2">
                  <c:v>205</c:v>
                </c:pt>
                <c:pt idx="3">
                  <c:v>789</c:v>
                </c:pt>
                <c:pt idx="4">
                  <c:v>811</c:v>
                </c:pt>
                <c:pt idx="5">
                  <c:v>613</c:v>
                </c:pt>
                <c:pt idx="6">
                  <c:v>34</c:v>
                </c:pt>
                <c:pt idx="7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9A-413C-BCB7-2A1337868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12.24'!$S$1</c:f>
              <c:strCache>
                <c:ptCount val="1"/>
                <c:pt idx="0">
                  <c:v>Sorell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12.24'!$T$8:$Z$8</c:f>
              <c:numCache>
                <c:formatCode>#,##0</c:formatCode>
                <c:ptCount val="7"/>
                <c:pt idx="0">
                  <c:v>36442.65</c:v>
                </c:pt>
                <c:pt idx="1">
                  <c:v>37016.46</c:v>
                </c:pt>
                <c:pt idx="2">
                  <c:v>36314.53</c:v>
                </c:pt>
                <c:pt idx="3">
                  <c:v>38238</c:v>
                </c:pt>
                <c:pt idx="4">
                  <c:v>39750</c:v>
                </c:pt>
                <c:pt idx="5">
                  <c:v>41207.56</c:v>
                </c:pt>
                <c:pt idx="6">
                  <c:v>41920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B-4F3E-AF28-34F30EC5863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B-4F3E-AF28-34F30EC58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12.25'!$U$4:$Y$4</c:f>
              <c:numCache>
                <c:formatCode>#,##0</c:formatCode>
                <c:ptCount val="5"/>
                <c:pt idx="0">
                  <c:v>4303</c:v>
                </c:pt>
                <c:pt idx="1">
                  <c:v>4224</c:v>
                </c:pt>
                <c:pt idx="2">
                  <c:v>4283</c:v>
                </c:pt>
                <c:pt idx="3">
                  <c:v>4247</c:v>
                </c:pt>
                <c:pt idx="4">
                  <c:v>4598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F-40B8-8A5B-1E97100602B3}"/>
            </c:ext>
          </c:extLst>
        </c:ser>
        <c:ser>
          <c:idx val="1"/>
          <c:order val="1"/>
          <c:tx>
            <c:strRef>
              <c:f>'Table 12.25'!$S$7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12.25'!$U$7:$Y$7</c:f>
              <c:numCache>
                <c:formatCode>#,##0</c:formatCode>
                <c:ptCount val="5"/>
                <c:pt idx="0">
                  <c:v>2973</c:v>
                </c:pt>
                <c:pt idx="1">
                  <c:v>2909</c:v>
                </c:pt>
                <c:pt idx="2">
                  <c:v>2951</c:v>
                </c:pt>
                <c:pt idx="3">
                  <c:v>2928</c:v>
                </c:pt>
                <c:pt idx="4">
                  <c:v>3124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F-40B8-8A5B-1E97100602B3}"/>
            </c:ext>
          </c:extLst>
        </c:ser>
        <c:ser>
          <c:idx val="2"/>
          <c:order val="2"/>
          <c:tx>
            <c:strRef>
              <c:f>'Table 12.25'!$S$11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12.25'!$U$11:$Y$11</c:f>
              <c:numCache>
                <c:formatCode>#,##0</c:formatCode>
                <c:ptCount val="5"/>
                <c:pt idx="0">
                  <c:v>3473</c:v>
                </c:pt>
                <c:pt idx="1">
                  <c:v>3438</c:v>
                </c:pt>
                <c:pt idx="2">
                  <c:v>3539</c:v>
                </c:pt>
                <c:pt idx="3">
                  <c:v>3538</c:v>
                </c:pt>
                <c:pt idx="4">
                  <c:v>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BF-40B8-8A5B-1E97100602B3}"/>
            </c:ext>
          </c:extLst>
        </c:ser>
        <c:ser>
          <c:idx val="3"/>
          <c:order val="3"/>
          <c:tx>
            <c:strRef>
              <c:f>'Table 12.25'!$S$12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12.25'!$U$12:$Y$12</c:f>
              <c:numCache>
                <c:formatCode>#,##0</c:formatCode>
                <c:ptCount val="5"/>
                <c:pt idx="0">
                  <c:v>832</c:v>
                </c:pt>
                <c:pt idx="1">
                  <c:v>790</c:v>
                </c:pt>
                <c:pt idx="2">
                  <c:v>744</c:v>
                </c:pt>
                <c:pt idx="3">
                  <c:v>707</c:v>
                </c:pt>
                <c:pt idx="4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BF-40B8-8A5B-1E9710060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12.25'!$AB$15:$AB$33</c:f>
              <c:numCache>
                <c:formatCode>0.0%</c:formatCode>
                <c:ptCount val="19"/>
                <c:pt idx="0">
                  <c:v>0.15208586472255975</c:v>
                </c:pt>
                <c:pt idx="1">
                  <c:v>2.4301336573511541E-3</c:v>
                </c:pt>
                <c:pt idx="2">
                  <c:v>6.5411097610368577E-2</c:v>
                </c:pt>
                <c:pt idx="3">
                  <c:v>9.7205346294046164E-3</c:v>
                </c:pt>
                <c:pt idx="4">
                  <c:v>7.4726609963547991E-2</c:v>
                </c:pt>
                <c:pt idx="5">
                  <c:v>3.7869582827055485E-2</c:v>
                </c:pt>
                <c:pt idx="6">
                  <c:v>7.1283920615633864E-2</c:v>
                </c:pt>
                <c:pt idx="7">
                  <c:v>4.5970028351559333E-2</c:v>
                </c:pt>
                <c:pt idx="8">
                  <c:v>3.6452004860267312E-2</c:v>
                </c:pt>
                <c:pt idx="9">
                  <c:v>3.6452004860267314E-3</c:v>
                </c:pt>
                <c:pt idx="10">
                  <c:v>2.288375860672337E-2</c:v>
                </c:pt>
                <c:pt idx="11">
                  <c:v>1.7415957877683273E-2</c:v>
                </c:pt>
                <c:pt idx="12">
                  <c:v>2.551640340218712E-2</c:v>
                </c:pt>
                <c:pt idx="13">
                  <c:v>5.8525718914540302E-2</c:v>
                </c:pt>
                <c:pt idx="14">
                  <c:v>5.9538274605103282E-2</c:v>
                </c:pt>
                <c:pt idx="15">
                  <c:v>5.3462940461725394E-2</c:v>
                </c:pt>
                <c:pt idx="16">
                  <c:v>9.6597812879708381E-2</c:v>
                </c:pt>
                <c:pt idx="17">
                  <c:v>1.3365735115431349E-2</c:v>
                </c:pt>
                <c:pt idx="18">
                  <c:v>3.3414337788578372E-2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5-406D-A8C5-34ED0F44AD2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55-406D-A8C5-34ED0F44A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12.25'!$Y$44:$Y$60</c:f>
              <c:numCache>
                <c:formatCode>#,##0</c:formatCode>
                <c:ptCount val="17"/>
                <c:pt idx="0">
                  <c:v>6</c:v>
                </c:pt>
                <c:pt idx="1">
                  <c:v>50</c:v>
                </c:pt>
                <c:pt idx="2">
                  <c:v>154</c:v>
                </c:pt>
                <c:pt idx="3">
                  <c:v>203</c:v>
                </c:pt>
                <c:pt idx="4">
                  <c:v>231</c:v>
                </c:pt>
                <c:pt idx="5">
                  <c:v>241</c:v>
                </c:pt>
                <c:pt idx="6">
                  <c:v>198</c:v>
                </c:pt>
                <c:pt idx="7">
                  <c:v>251</c:v>
                </c:pt>
                <c:pt idx="8">
                  <c:v>258</c:v>
                </c:pt>
                <c:pt idx="9">
                  <c:v>297</c:v>
                </c:pt>
                <c:pt idx="10">
                  <c:v>251</c:v>
                </c:pt>
                <c:pt idx="11">
                  <c:v>203</c:v>
                </c:pt>
                <c:pt idx="12">
                  <c:v>101</c:v>
                </c:pt>
                <c:pt idx="13">
                  <c:v>44</c:v>
                </c:pt>
                <c:pt idx="14">
                  <c:v>23</c:v>
                </c:pt>
                <c:pt idx="15">
                  <c:v>6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F-477D-94F7-63D51A2E5C1A}"/>
            </c:ext>
          </c:extLst>
        </c:ser>
        <c:ser>
          <c:idx val="1"/>
          <c:order val="1"/>
          <c:tx>
            <c:strRef>
              <c:f>'Table 12.25'!$S$62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12.25'!$Y$63:$Y$79</c:f>
              <c:numCache>
                <c:formatCode>#,##0</c:formatCode>
                <c:ptCount val="17"/>
                <c:pt idx="0">
                  <c:v>0</c:v>
                </c:pt>
                <c:pt idx="1">
                  <c:v>53</c:v>
                </c:pt>
                <c:pt idx="2">
                  <c:v>159</c:v>
                </c:pt>
                <c:pt idx="3">
                  <c:v>171</c:v>
                </c:pt>
                <c:pt idx="4">
                  <c:v>192</c:v>
                </c:pt>
                <c:pt idx="5">
                  <c:v>193</c:v>
                </c:pt>
                <c:pt idx="6">
                  <c:v>163</c:v>
                </c:pt>
                <c:pt idx="7">
                  <c:v>195</c:v>
                </c:pt>
                <c:pt idx="8">
                  <c:v>285</c:v>
                </c:pt>
                <c:pt idx="9">
                  <c:v>230</c:v>
                </c:pt>
                <c:pt idx="10">
                  <c:v>194</c:v>
                </c:pt>
                <c:pt idx="11">
                  <c:v>142</c:v>
                </c:pt>
                <c:pt idx="12">
                  <c:v>63</c:v>
                </c:pt>
                <c:pt idx="13">
                  <c:v>27</c:v>
                </c:pt>
                <c:pt idx="14">
                  <c:v>10</c:v>
                </c:pt>
                <c:pt idx="15">
                  <c:v>0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F-477D-94F7-63D51A2E5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12.25'!$Y$83:$Y$90</c:f>
              <c:numCache>
                <c:formatCode>#,##0</c:formatCode>
                <c:ptCount val="8"/>
                <c:pt idx="0">
                  <c:v>151</c:v>
                </c:pt>
                <c:pt idx="1">
                  <c:v>78</c:v>
                </c:pt>
                <c:pt idx="2">
                  <c:v>363</c:v>
                </c:pt>
                <c:pt idx="3">
                  <c:v>59</c:v>
                </c:pt>
                <c:pt idx="4">
                  <c:v>42</c:v>
                </c:pt>
                <c:pt idx="5">
                  <c:v>60</c:v>
                </c:pt>
                <c:pt idx="6">
                  <c:v>213</c:v>
                </c:pt>
                <c:pt idx="7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7-470A-B652-1477AD410D70}"/>
            </c:ext>
          </c:extLst>
        </c:ser>
        <c:ser>
          <c:idx val="1"/>
          <c:order val="1"/>
          <c:tx>
            <c:strRef>
              <c:f>'Table 12.25'!$S$92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12.25'!$Y$93:$Y$100</c:f>
              <c:numCache>
                <c:formatCode>#,##0</c:formatCode>
                <c:ptCount val="8"/>
                <c:pt idx="0">
                  <c:v>98</c:v>
                </c:pt>
                <c:pt idx="1">
                  <c:v>150</c:v>
                </c:pt>
                <c:pt idx="2">
                  <c:v>59</c:v>
                </c:pt>
                <c:pt idx="3">
                  <c:v>268</c:v>
                </c:pt>
                <c:pt idx="4">
                  <c:v>232</c:v>
                </c:pt>
                <c:pt idx="5">
                  <c:v>182</c:v>
                </c:pt>
                <c:pt idx="6">
                  <c:v>7</c:v>
                </c:pt>
                <c:pt idx="7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7-470A-B652-1477AD410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12.25'!$U$8:$Y$8</c:f>
              <c:numCache>
                <c:formatCode>#,##0</c:formatCode>
                <c:ptCount val="5"/>
                <c:pt idx="0">
                  <c:v>32127.27</c:v>
                </c:pt>
                <c:pt idx="1">
                  <c:v>31758</c:v>
                </c:pt>
                <c:pt idx="2">
                  <c:v>33258</c:v>
                </c:pt>
                <c:pt idx="3">
                  <c:v>35569.19</c:v>
                </c:pt>
                <c:pt idx="4">
                  <c:v>36087.599999999999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9-4CA2-9067-9BC803E3217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9-4CA2-9067-9BC803E32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12.25'!$T$4:$Z$4</c:f>
              <c:numCache>
                <c:formatCode>#,##0</c:formatCode>
                <c:ptCount val="7"/>
                <c:pt idx="0">
                  <c:v>4396</c:v>
                </c:pt>
                <c:pt idx="1">
                  <c:v>4303</c:v>
                </c:pt>
                <c:pt idx="2">
                  <c:v>4224</c:v>
                </c:pt>
                <c:pt idx="3">
                  <c:v>4283</c:v>
                </c:pt>
                <c:pt idx="4">
                  <c:v>4247</c:v>
                </c:pt>
                <c:pt idx="5">
                  <c:v>4598</c:v>
                </c:pt>
                <c:pt idx="6">
                  <c:v>4936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0-46D3-B1A7-56A2BC02F6E1}"/>
            </c:ext>
          </c:extLst>
        </c:ser>
        <c:ser>
          <c:idx val="1"/>
          <c:order val="1"/>
          <c:tx>
            <c:strRef>
              <c:f>'Table 12.25'!$S$7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12.25'!$T$7:$Z$7</c:f>
              <c:numCache>
                <c:formatCode>#,##0</c:formatCode>
                <c:ptCount val="7"/>
                <c:pt idx="0">
                  <c:v>2977</c:v>
                </c:pt>
                <c:pt idx="1">
                  <c:v>2973</c:v>
                </c:pt>
                <c:pt idx="2">
                  <c:v>2909</c:v>
                </c:pt>
                <c:pt idx="3">
                  <c:v>2951</c:v>
                </c:pt>
                <c:pt idx="4">
                  <c:v>2928</c:v>
                </c:pt>
                <c:pt idx="5">
                  <c:v>3124</c:v>
                </c:pt>
                <c:pt idx="6">
                  <c:v>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0-46D3-B1A7-56A2BC02F6E1}"/>
            </c:ext>
          </c:extLst>
        </c:ser>
        <c:ser>
          <c:idx val="2"/>
          <c:order val="2"/>
          <c:tx>
            <c:strRef>
              <c:f>'Table 12.25'!$S$11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12.25'!$T$11:$Z$11</c:f>
              <c:numCache>
                <c:formatCode>#,##0</c:formatCode>
                <c:ptCount val="7"/>
                <c:pt idx="0">
                  <c:v>3519</c:v>
                </c:pt>
                <c:pt idx="1">
                  <c:v>3473</c:v>
                </c:pt>
                <c:pt idx="2">
                  <c:v>3438</c:v>
                </c:pt>
                <c:pt idx="3">
                  <c:v>3539</c:v>
                </c:pt>
                <c:pt idx="4">
                  <c:v>3538</c:v>
                </c:pt>
                <c:pt idx="5">
                  <c:v>3869</c:v>
                </c:pt>
                <c:pt idx="6">
                  <c:v>4157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0-46D3-B1A7-56A2BC02F6E1}"/>
            </c:ext>
          </c:extLst>
        </c:ser>
        <c:ser>
          <c:idx val="3"/>
          <c:order val="3"/>
          <c:tx>
            <c:strRef>
              <c:f>'Table 12.25'!$S$12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12.25'!$T$12:$Z$12</c:f>
              <c:numCache>
                <c:formatCode>#,##0</c:formatCode>
                <c:ptCount val="7"/>
                <c:pt idx="0">
                  <c:v>874</c:v>
                </c:pt>
                <c:pt idx="1">
                  <c:v>832</c:v>
                </c:pt>
                <c:pt idx="2">
                  <c:v>790</c:v>
                </c:pt>
                <c:pt idx="3">
                  <c:v>744</c:v>
                </c:pt>
                <c:pt idx="4">
                  <c:v>707</c:v>
                </c:pt>
                <c:pt idx="5">
                  <c:v>729</c:v>
                </c:pt>
                <c:pt idx="6">
                  <c:v>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C0-46D3-B1A7-56A2BC02F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12.25'!$AB$15:$AB$33</c:f>
              <c:numCache>
                <c:formatCode>0.0%</c:formatCode>
                <c:ptCount val="19"/>
                <c:pt idx="0">
                  <c:v>0.15208586472255975</c:v>
                </c:pt>
                <c:pt idx="1">
                  <c:v>2.4301336573511541E-3</c:v>
                </c:pt>
                <c:pt idx="2">
                  <c:v>6.5411097610368577E-2</c:v>
                </c:pt>
                <c:pt idx="3">
                  <c:v>9.7205346294046164E-3</c:v>
                </c:pt>
                <c:pt idx="4">
                  <c:v>7.4726609963547991E-2</c:v>
                </c:pt>
                <c:pt idx="5">
                  <c:v>3.7869582827055485E-2</c:v>
                </c:pt>
                <c:pt idx="6">
                  <c:v>7.1283920615633864E-2</c:v>
                </c:pt>
                <c:pt idx="7">
                  <c:v>4.5970028351559333E-2</c:v>
                </c:pt>
                <c:pt idx="8">
                  <c:v>3.6452004860267312E-2</c:v>
                </c:pt>
                <c:pt idx="9">
                  <c:v>3.6452004860267314E-3</c:v>
                </c:pt>
                <c:pt idx="10">
                  <c:v>2.288375860672337E-2</c:v>
                </c:pt>
                <c:pt idx="11">
                  <c:v>1.7415957877683273E-2</c:v>
                </c:pt>
                <c:pt idx="12">
                  <c:v>2.551640340218712E-2</c:v>
                </c:pt>
                <c:pt idx="13">
                  <c:v>5.8525718914540302E-2</c:v>
                </c:pt>
                <c:pt idx="14">
                  <c:v>5.9538274605103282E-2</c:v>
                </c:pt>
                <c:pt idx="15">
                  <c:v>5.3462940461725394E-2</c:v>
                </c:pt>
                <c:pt idx="16">
                  <c:v>9.6597812879708381E-2</c:v>
                </c:pt>
                <c:pt idx="17">
                  <c:v>1.3365735115431349E-2</c:v>
                </c:pt>
                <c:pt idx="18">
                  <c:v>3.3414337788578372E-2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3-4E86-BEBB-CD4E96DB5B7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93-4E86-BEBB-CD4E96DB5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12.25'!$Z$44:$Z$60</c:f>
              <c:numCache>
                <c:formatCode>#,##0</c:formatCode>
                <c:ptCount val="17"/>
                <c:pt idx="0">
                  <c:v>0</c:v>
                </c:pt>
                <c:pt idx="1">
                  <c:v>66</c:v>
                </c:pt>
                <c:pt idx="2">
                  <c:v>150</c:v>
                </c:pt>
                <c:pt idx="3">
                  <c:v>222</c:v>
                </c:pt>
                <c:pt idx="4">
                  <c:v>240</c:v>
                </c:pt>
                <c:pt idx="5">
                  <c:v>230</c:v>
                </c:pt>
                <c:pt idx="6">
                  <c:v>210</c:v>
                </c:pt>
                <c:pt idx="7">
                  <c:v>215</c:v>
                </c:pt>
                <c:pt idx="8">
                  <c:v>287</c:v>
                </c:pt>
                <c:pt idx="9">
                  <c:v>282</c:v>
                </c:pt>
                <c:pt idx="10">
                  <c:v>250</c:v>
                </c:pt>
                <c:pt idx="11">
                  <c:v>202</c:v>
                </c:pt>
                <c:pt idx="12">
                  <c:v>117</c:v>
                </c:pt>
                <c:pt idx="13">
                  <c:v>43</c:v>
                </c:pt>
                <c:pt idx="14">
                  <c:v>29</c:v>
                </c:pt>
                <c:pt idx="15">
                  <c:v>2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B-49E7-BED9-71038EA7C937}"/>
            </c:ext>
          </c:extLst>
        </c:ser>
        <c:ser>
          <c:idx val="1"/>
          <c:order val="1"/>
          <c:tx>
            <c:strRef>
              <c:f>'Table 12.25'!$S$62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12.25'!$Z$63:$Z$79</c:f>
              <c:numCache>
                <c:formatCode>#,##0</c:formatCode>
                <c:ptCount val="17"/>
                <c:pt idx="0">
                  <c:v>0</c:v>
                </c:pt>
                <c:pt idx="1">
                  <c:v>64</c:v>
                </c:pt>
                <c:pt idx="2">
                  <c:v>139</c:v>
                </c:pt>
                <c:pt idx="3">
                  <c:v>193</c:v>
                </c:pt>
                <c:pt idx="4">
                  <c:v>190</c:v>
                </c:pt>
                <c:pt idx="5">
                  <c:v>212</c:v>
                </c:pt>
                <c:pt idx="6">
                  <c:v>163</c:v>
                </c:pt>
                <c:pt idx="7">
                  <c:v>218</c:v>
                </c:pt>
                <c:pt idx="8">
                  <c:v>280</c:v>
                </c:pt>
                <c:pt idx="9">
                  <c:v>242</c:v>
                </c:pt>
                <c:pt idx="10">
                  <c:v>225</c:v>
                </c:pt>
                <c:pt idx="11">
                  <c:v>142</c:v>
                </c:pt>
                <c:pt idx="12">
                  <c:v>73</c:v>
                </c:pt>
                <c:pt idx="13">
                  <c:v>31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CB-49E7-BED9-71038EA7C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12.25'!$Z$83:$Z$90</c:f>
              <c:numCache>
                <c:formatCode>#,##0</c:formatCode>
                <c:ptCount val="8"/>
                <c:pt idx="0">
                  <c:v>157</c:v>
                </c:pt>
                <c:pt idx="1">
                  <c:v>79</c:v>
                </c:pt>
                <c:pt idx="2">
                  <c:v>389</c:v>
                </c:pt>
                <c:pt idx="3">
                  <c:v>64</c:v>
                </c:pt>
                <c:pt idx="4">
                  <c:v>49</c:v>
                </c:pt>
                <c:pt idx="5">
                  <c:v>54</c:v>
                </c:pt>
                <c:pt idx="6">
                  <c:v>220</c:v>
                </c:pt>
                <c:pt idx="7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F-4809-8398-F5992380F318}"/>
            </c:ext>
          </c:extLst>
        </c:ser>
        <c:ser>
          <c:idx val="1"/>
          <c:order val="1"/>
          <c:tx>
            <c:strRef>
              <c:f>'Table 12.25'!$S$92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12.25'!$Z$93:$Z$100</c:f>
              <c:numCache>
                <c:formatCode>#,##0</c:formatCode>
                <c:ptCount val="8"/>
                <c:pt idx="0">
                  <c:v>105</c:v>
                </c:pt>
                <c:pt idx="1">
                  <c:v>173</c:v>
                </c:pt>
                <c:pt idx="2">
                  <c:v>57</c:v>
                </c:pt>
                <c:pt idx="3">
                  <c:v>296</c:v>
                </c:pt>
                <c:pt idx="4">
                  <c:v>232</c:v>
                </c:pt>
                <c:pt idx="5">
                  <c:v>188</c:v>
                </c:pt>
                <c:pt idx="6">
                  <c:v>13</c:v>
                </c:pt>
                <c:pt idx="7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FF-4809-8398-F5992380F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12.3'!$U$8:$Y$8</c:f>
              <c:numCache>
                <c:formatCode>#,##0</c:formatCode>
                <c:ptCount val="5"/>
                <c:pt idx="0">
                  <c:v>36457.97</c:v>
                </c:pt>
                <c:pt idx="1">
                  <c:v>36939</c:v>
                </c:pt>
                <c:pt idx="2">
                  <c:v>38186.42</c:v>
                </c:pt>
                <c:pt idx="3">
                  <c:v>38803</c:v>
                </c:pt>
                <c:pt idx="4">
                  <c:v>38561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B-4E76-A778-3E02076E199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B-4E76-A778-3E02076E1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12.25'!$S$1</c:f>
              <c:strCache>
                <c:ptCount val="1"/>
                <c:pt idx="0">
                  <c:v>Southern Midlands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12.25'!$T$8:$Z$8</c:f>
              <c:numCache>
                <c:formatCode>#,##0</c:formatCode>
                <c:ptCount val="7"/>
                <c:pt idx="0">
                  <c:v>30159.52</c:v>
                </c:pt>
                <c:pt idx="1">
                  <c:v>32127.27</c:v>
                </c:pt>
                <c:pt idx="2">
                  <c:v>31758</c:v>
                </c:pt>
                <c:pt idx="3">
                  <c:v>33258</c:v>
                </c:pt>
                <c:pt idx="4">
                  <c:v>35569.19</c:v>
                </c:pt>
                <c:pt idx="5">
                  <c:v>36087.599999999999</c:v>
                </c:pt>
                <c:pt idx="6">
                  <c:v>34887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6-4286-938D-18F54DBBFB5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D6-4286-938D-18F54DBBF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12.26'!$U$4:$Y$4</c:f>
              <c:numCache>
                <c:formatCode>#,##0</c:formatCode>
                <c:ptCount val="5"/>
                <c:pt idx="0">
                  <c:v>1490</c:v>
                </c:pt>
                <c:pt idx="1">
                  <c:v>1559</c:v>
                </c:pt>
                <c:pt idx="2">
                  <c:v>1401</c:v>
                </c:pt>
                <c:pt idx="3">
                  <c:v>1372</c:v>
                </c:pt>
                <c:pt idx="4">
                  <c:v>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7-43B0-BED0-252CAF6164F3}"/>
            </c:ext>
          </c:extLst>
        </c:ser>
        <c:ser>
          <c:idx val="1"/>
          <c:order val="1"/>
          <c:tx>
            <c:strRef>
              <c:f>'Table 12.26'!$S$7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12.26'!$U$7:$Y$7</c:f>
              <c:numCache>
                <c:formatCode>#,##0</c:formatCode>
                <c:ptCount val="5"/>
                <c:pt idx="0">
                  <c:v>1070</c:v>
                </c:pt>
                <c:pt idx="1">
                  <c:v>1077</c:v>
                </c:pt>
                <c:pt idx="2">
                  <c:v>1050</c:v>
                </c:pt>
                <c:pt idx="3">
                  <c:v>1030</c:v>
                </c:pt>
                <c:pt idx="4">
                  <c:v>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7-43B0-BED0-252CAF6164F3}"/>
            </c:ext>
          </c:extLst>
        </c:ser>
        <c:ser>
          <c:idx val="2"/>
          <c:order val="2"/>
          <c:tx>
            <c:strRef>
              <c:f>'Table 12.26'!$S$11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12.26'!$U$11:$Y$11</c:f>
              <c:numCache>
                <c:formatCode>#,##0</c:formatCode>
                <c:ptCount val="5"/>
                <c:pt idx="0">
                  <c:v>1172</c:v>
                </c:pt>
                <c:pt idx="1">
                  <c:v>1239</c:v>
                </c:pt>
                <c:pt idx="2">
                  <c:v>1090</c:v>
                </c:pt>
                <c:pt idx="3">
                  <c:v>1082</c:v>
                </c:pt>
                <c:pt idx="4">
                  <c:v>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E7-43B0-BED0-252CAF6164F3}"/>
            </c:ext>
          </c:extLst>
        </c:ser>
        <c:ser>
          <c:idx val="3"/>
          <c:order val="3"/>
          <c:tx>
            <c:strRef>
              <c:f>'Table 12.26'!$S$12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12.26'!$U$12:$Y$12</c:f>
              <c:numCache>
                <c:formatCode>#,##0</c:formatCode>
                <c:ptCount val="5"/>
                <c:pt idx="0">
                  <c:v>323</c:v>
                </c:pt>
                <c:pt idx="1">
                  <c:v>316</c:v>
                </c:pt>
                <c:pt idx="2">
                  <c:v>306</c:v>
                </c:pt>
                <c:pt idx="3">
                  <c:v>294</c:v>
                </c:pt>
                <c:pt idx="4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E7-43B0-BED0-252CAF616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12.26'!$AB$15:$AB$33</c:f>
              <c:numCache>
                <c:formatCode>0.0%</c:formatCode>
                <c:ptCount val="19"/>
                <c:pt idx="0">
                  <c:v>0.11469311841289523</c:v>
                </c:pt>
                <c:pt idx="1">
                  <c:v>3.7197768133911966E-3</c:v>
                </c:pt>
                <c:pt idx="2">
                  <c:v>5.8276503409795413E-2</c:v>
                </c:pt>
                <c:pt idx="3">
                  <c:v>6.8195908245505272E-3</c:v>
                </c:pt>
                <c:pt idx="4">
                  <c:v>8.1215127092374453E-2</c:v>
                </c:pt>
                <c:pt idx="5">
                  <c:v>7.4395536267823931E-3</c:v>
                </c:pt>
                <c:pt idx="6">
                  <c:v>5.3316800991940486E-2</c:v>
                </c:pt>
                <c:pt idx="7">
                  <c:v>9.7334159950402982E-2</c:v>
                </c:pt>
                <c:pt idx="8">
                  <c:v>4.1537507749535026E-2</c:v>
                </c:pt>
                <c:pt idx="9">
                  <c:v>3.7197768133911966E-3</c:v>
                </c:pt>
                <c:pt idx="10">
                  <c:v>2.2318660880347178E-2</c:v>
                </c:pt>
                <c:pt idx="11">
                  <c:v>9.9194048357098569E-3</c:v>
                </c:pt>
                <c:pt idx="12">
                  <c:v>3.7197768133911964E-2</c:v>
                </c:pt>
                <c:pt idx="13">
                  <c:v>4.959702417854929E-2</c:v>
                </c:pt>
                <c:pt idx="14">
                  <c:v>4.959702417854929E-2</c:v>
                </c:pt>
                <c:pt idx="15">
                  <c:v>7.3155610663360196E-2</c:v>
                </c:pt>
                <c:pt idx="16">
                  <c:v>7.3155610663360196E-2</c:v>
                </c:pt>
                <c:pt idx="17">
                  <c:v>9.3614383137011772E-2</c:v>
                </c:pt>
                <c:pt idx="18">
                  <c:v>1.6119032858028518E-2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8-4BC2-8400-476B8ECB67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08-4BC2-8400-476B8ECB6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12.26'!$Y$44:$Y$60</c:f>
              <c:numCache>
                <c:formatCode>#,##0</c:formatCode>
                <c:ptCount val="17"/>
                <c:pt idx="0">
                  <c:v>0</c:v>
                </c:pt>
                <c:pt idx="1">
                  <c:v>11</c:v>
                </c:pt>
                <c:pt idx="2">
                  <c:v>38</c:v>
                </c:pt>
                <c:pt idx="3">
                  <c:v>49</c:v>
                </c:pt>
                <c:pt idx="4">
                  <c:v>63</c:v>
                </c:pt>
                <c:pt idx="5">
                  <c:v>47</c:v>
                </c:pt>
                <c:pt idx="6">
                  <c:v>51</c:v>
                </c:pt>
                <c:pt idx="7">
                  <c:v>56</c:v>
                </c:pt>
                <c:pt idx="8">
                  <c:v>80</c:v>
                </c:pt>
                <c:pt idx="9">
                  <c:v>87</c:v>
                </c:pt>
                <c:pt idx="10">
                  <c:v>89</c:v>
                </c:pt>
                <c:pt idx="11">
                  <c:v>97</c:v>
                </c:pt>
                <c:pt idx="12">
                  <c:v>44</c:v>
                </c:pt>
                <c:pt idx="13">
                  <c:v>25</c:v>
                </c:pt>
                <c:pt idx="14">
                  <c:v>8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8-41F8-AD10-E4CDFF73F942}"/>
            </c:ext>
          </c:extLst>
        </c:ser>
        <c:ser>
          <c:idx val="1"/>
          <c:order val="1"/>
          <c:tx>
            <c:strRef>
              <c:f>'Table 12.26'!$S$62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12.26'!$Y$63:$Y$79</c:f>
              <c:numCache>
                <c:formatCode>#,##0</c:formatCode>
                <c:ptCount val="17"/>
                <c:pt idx="0">
                  <c:v>8</c:v>
                </c:pt>
                <c:pt idx="1">
                  <c:v>23</c:v>
                </c:pt>
                <c:pt idx="2">
                  <c:v>26</c:v>
                </c:pt>
                <c:pt idx="3">
                  <c:v>35</c:v>
                </c:pt>
                <c:pt idx="4">
                  <c:v>56</c:v>
                </c:pt>
                <c:pt idx="5">
                  <c:v>45</c:v>
                </c:pt>
                <c:pt idx="6">
                  <c:v>87</c:v>
                </c:pt>
                <c:pt idx="7">
                  <c:v>62</c:v>
                </c:pt>
                <c:pt idx="8">
                  <c:v>82</c:v>
                </c:pt>
                <c:pt idx="9">
                  <c:v>100</c:v>
                </c:pt>
                <c:pt idx="10">
                  <c:v>102</c:v>
                </c:pt>
                <c:pt idx="11">
                  <c:v>90</c:v>
                </c:pt>
                <c:pt idx="12">
                  <c:v>43</c:v>
                </c:pt>
                <c:pt idx="13">
                  <c:v>19</c:v>
                </c:pt>
                <c:pt idx="14">
                  <c:v>7</c:v>
                </c:pt>
                <c:pt idx="15">
                  <c:v>3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28-41F8-AD10-E4CDFF73F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12.26'!$Y$83:$Y$90</c:f>
              <c:numCache>
                <c:formatCode>#,##0</c:formatCode>
                <c:ptCount val="8"/>
                <c:pt idx="0">
                  <c:v>48</c:v>
                </c:pt>
                <c:pt idx="1">
                  <c:v>48</c:v>
                </c:pt>
                <c:pt idx="2">
                  <c:v>79</c:v>
                </c:pt>
                <c:pt idx="3">
                  <c:v>43</c:v>
                </c:pt>
                <c:pt idx="4">
                  <c:v>10</c:v>
                </c:pt>
                <c:pt idx="5">
                  <c:v>3</c:v>
                </c:pt>
                <c:pt idx="6">
                  <c:v>29</c:v>
                </c:pt>
                <c:pt idx="7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FD-4B8B-B16C-DC13937DFACD}"/>
            </c:ext>
          </c:extLst>
        </c:ser>
        <c:ser>
          <c:idx val="1"/>
          <c:order val="1"/>
          <c:tx>
            <c:strRef>
              <c:f>'Table 12.26'!$S$92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12.26'!$Y$93:$Y$100</c:f>
              <c:numCache>
                <c:formatCode>#,##0</c:formatCode>
                <c:ptCount val="8"/>
                <c:pt idx="0">
                  <c:v>29</c:v>
                </c:pt>
                <c:pt idx="1">
                  <c:v>83</c:v>
                </c:pt>
                <c:pt idx="2">
                  <c:v>20</c:v>
                </c:pt>
                <c:pt idx="3">
                  <c:v>88</c:v>
                </c:pt>
                <c:pt idx="4">
                  <c:v>67</c:v>
                </c:pt>
                <c:pt idx="5">
                  <c:v>37</c:v>
                </c:pt>
                <c:pt idx="6">
                  <c:v>6</c:v>
                </c:pt>
                <c:pt idx="7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FD-4B8B-B16C-DC13937DF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12.26'!$U$8:$Y$8</c:f>
              <c:numCache>
                <c:formatCode>#,##0</c:formatCode>
                <c:ptCount val="5"/>
                <c:pt idx="0">
                  <c:v>25871.119999999999</c:v>
                </c:pt>
                <c:pt idx="1">
                  <c:v>25830</c:v>
                </c:pt>
                <c:pt idx="2">
                  <c:v>27064.83</c:v>
                </c:pt>
                <c:pt idx="3">
                  <c:v>29947</c:v>
                </c:pt>
                <c:pt idx="4">
                  <c:v>31324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D-4192-936F-B93CFFA3EEF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D-4192-936F-B93CFFA3E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12.26'!$T$4:$Z$4</c:f>
              <c:numCache>
                <c:formatCode>#,##0</c:formatCode>
                <c:ptCount val="7"/>
                <c:pt idx="0">
                  <c:v>1475</c:v>
                </c:pt>
                <c:pt idx="1">
                  <c:v>1490</c:v>
                </c:pt>
                <c:pt idx="2">
                  <c:v>1559</c:v>
                </c:pt>
                <c:pt idx="3">
                  <c:v>1401</c:v>
                </c:pt>
                <c:pt idx="4">
                  <c:v>1372</c:v>
                </c:pt>
                <c:pt idx="5">
                  <c:v>1536</c:v>
                </c:pt>
                <c:pt idx="6">
                  <c:v>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4-445E-91D1-5FB005C162A2}"/>
            </c:ext>
          </c:extLst>
        </c:ser>
        <c:ser>
          <c:idx val="1"/>
          <c:order val="1"/>
          <c:tx>
            <c:strRef>
              <c:f>'Table 12.26'!$S$7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12.26'!$T$7:$Z$7</c:f>
              <c:numCache>
                <c:formatCode>#,##0</c:formatCode>
                <c:ptCount val="7"/>
                <c:pt idx="0">
                  <c:v>1070</c:v>
                </c:pt>
                <c:pt idx="1">
                  <c:v>1070</c:v>
                </c:pt>
                <c:pt idx="2">
                  <c:v>1077</c:v>
                </c:pt>
                <c:pt idx="3">
                  <c:v>1050</c:v>
                </c:pt>
                <c:pt idx="4">
                  <c:v>1030</c:v>
                </c:pt>
                <c:pt idx="5">
                  <c:v>1101</c:v>
                </c:pt>
                <c:pt idx="6">
                  <c:v>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4-445E-91D1-5FB005C162A2}"/>
            </c:ext>
          </c:extLst>
        </c:ser>
        <c:ser>
          <c:idx val="2"/>
          <c:order val="2"/>
          <c:tx>
            <c:strRef>
              <c:f>'Table 12.26'!$S$11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12.26'!$T$11:$Z$11</c:f>
              <c:numCache>
                <c:formatCode>#,##0</c:formatCode>
                <c:ptCount val="7"/>
                <c:pt idx="0">
                  <c:v>1146</c:v>
                </c:pt>
                <c:pt idx="1">
                  <c:v>1172</c:v>
                </c:pt>
                <c:pt idx="2">
                  <c:v>1239</c:v>
                </c:pt>
                <c:pt idx="3">
                  <c:v>1090</c:v>
                </c:pt>
                <c:pt idx="4">
                  <c:v>1082</c:v>
                </c:pt>
                <c:pt idx="5">
                  <c:v>1225</c:v>
                </c:pt>
                <c:pt idx="6">
                  <c:v>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4-445E-91D1-5FB005C162A2}"/>
            </c:ext>
          </c:extLst>
        </c:ser>
        <c:ser>
          <c:idx val="3"/>
          <c:order val="3"/>
          <c:tx>
            <c:strRef>
              <c:f>'Table 12.26'!$S$12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12.26'!$T$12:$Z$12</c:f>
              <c:numCache>
                <c:formatCode>#,##0</c:formatCode>
                <c:ptCount val="7"/>
                <c:pt idx="0">
                  <c:v>329</c:v>
                </c:pt>
                <c:pt idx="1">
                  <c:v>323</c:v>
                </c:pt>
                <c:pt idx="2">
                  <c:v>316</c:v>
                </c:pt>
                <c:pt idx="3">
                  <c:v>306</c:v>
                </c:pt>
                <c:pt idx="4">
                  <c:v>294</c:v>
                </c:pt>
                <c:pt idx="5">
                  <c:v>311</c:v>
                </c:pt>
                <c:pt idx="6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784-445E-91D1-5FB005C16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12.26'!$AB$15:$AB$33</c:f>
              <c:numCache>
                <c:formatCode>0.0%</c:formatCode>
                <c:ptCount val="19"/>
                <c:pt idx="0">
                  <c:v>0.11469311841289523</c:v>
                </c:pt>
                <c:pt idx="1">
                  <c:v>3.7197768133911966E-3</c:v>
                </c:pt>
                <c:pt idx="2">
                  <c:v>5.8276503409795413E-2</c:v>
                </c:pt>
                <c:pt idx="3">
                  <c:v>6.8195908245505272E-3</c:v>
                </c:pt>
                <c:pt idx="4">
                  <c:v>8.1215127092374453E-2</c:v>
                </c:pt>
                <c:pt idx="5">
                  <c:v>7.4395536267823931E-3</c:v>
                </c:pt>
                <c:pt idx="6">
                  <c:v>5.3316800991940486E-2</c:v>
                </c:pt>
                <c:pt idx="7">
                  <c:v>9.7334159950402982E-2</c:v>
                </c:pt>
                <c:pt idx="8">
                  <c:v>4.1537507749535026E-2</c:v>
                </c:pt>
                <c:pt idx="9">
                  <c:v>3.7197768133911966E-3</c:v>
                </c:pt>
                <c:pt idx="10">
                  <c:v>2.2318660880347178E-2</c:v>
                </c:pt>
                <c:pt idx="11">
                  <c:v>9.9194048357098569E-3</c:v>
                </c:pt>
                <c:pt idx="12">
                  <c:v>3.7197768133911964E-2</c:v>
                </c:pt>
                <c:pt idx="13">
                  <c:v>4.959702417854929E-2</c:v>
                </c:pt>
                <c:pt idx="14">
                  <c:v>4.959702417854929E-2</c:v>
                </c:pt>
                <c:pt idx="15">
                  <c:v>7.3155610663360196E-2</c:v>
                </c:pt>
                <c:pt idx="16">
                  <c:v>7.3155610663360196E-2</c:v>
                </c:pt>
                <c:pt idx="17">
                  <c:v>9.3614383137011772E-2</c:v>
                </c:pt>
                <c:pt idx="18">
                  <c:v>1.6119032858028518E-2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7-4D52-8ABE-6BD410876E4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27-4D52-8ABE-6BD410876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12.26'!$Z$44:$Z$60</c:f>
              <c:numCache>
                <c:formatCode>#,##0</c:formatCode>
                <c:ptCount val="17"/>
                <c:pt idx="0">
                  <c:v>0</c:v>
                </c:pt>
                <c:pt idx="1">
                  <c:v>15</c:v>
                </c:pt>
                <c:pt idx="2">
                  <c:v>45</c:v>
                </c:pt>
                <c:pt idx="3">
                  <c:v>54</c:v>
                </c:pt>
                <c:pt idx="4">
                  <c:v>72</c:v>
                </c:pt>
                <c:pt idx="5">
                  <c:v>63</c:v>
                </c:pt>
                <c:pt idx="6">
                  <c:v>45</c:v>
                </c:pt>
                <c:pt idx="7">
                  <c:v>58</c:v>
                </c:pt>
                <c:pt idx="8">
                  <c:v>90</c:v>
                </c:pt>
                <c:pt idx="9">
                  <c:v>77</c:v>
                </c:pt>
                <c:pt idx="10">
                  <c:v>118</c:v>
                </c:pt>
                <c:pt idx="11">
                  <c:v>109</c:v>
                </c:pt>
                <c:pt idx="12">
                  <c:v>46</c:v>
                </c:pt>
                <c:pt idx="13">
                  <c:v>23</c:v>
                </c:pt>
                <c:pt idx="14">
                  <c:v>11</c:v>
                </c:pt>
                <c:pt idx="15">
                  <c:v>2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A-4BFF-836A-61B486059AD4}"/>
            </c:ext>
          </c:extLst>
        </c:ser>
        <c:ser>
          <c:idx val="1"/>
          <c:order val="1"/>
          <c:tx>
            <c:strRef>
              <c:f>'Table 12.26'!$S$62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12.26'!$Z$63:$Z$79</c:f>
              <c:numCache>
                <c:formatCode>#,##0</c:formatCode>
                <c:ptCount val="17"/>
                <c:pt idx="0">
                  <c:v>0</c:v>
                </c:pt>
                <c:pt idx="1">
                  <c:v>28</c:v>
                </c:pt>
                <c:pt idx="2">
                  <c:v>40</c:v>
                </c:pt>
                <c:pt idx="3">
                  <c:v>49</c:v>
                </c:pt>
                <c:pt idx="4">
                  <c:v>56</c:v>
                </c:pt>
                <c:pt idx="5">
                  <c:v>49</c:v>
                </c:pt>
                <c:pt idx="6">
                  <c:v>59</c:v>
                </c:pt>
                <c:pt idx="7">
                  <c:v>51</c:v>
                </c:pt>
                <c:pt idx="8">
                  <c:v>82</c:v>
                </c:pt>
                <c:pt idx="9">
                  <c:v>92</c:v>
                </c:pt>
                <c:pt idx="10">
                  <c:v>98</c:v>
                </c:pt>
                <c:pt idx="11">
                  <c:v>91</c:v>
                </c:pt>
                <c:pt idx="12">
                  <c:v>42</c:v>
                </c:pt>
                <c:pt idx="13">
                  <c:v>18</c:v>
                </c:pt>
                <c:pt idx="14">
                  <c:v>8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BA-4BFF-836A-61B486059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12.26'!$Z$83:$Z$90</c:f>
              <c:numCache>
                <c:formatCode>#,##0</c:formatCode>
                <c:ptCount val="8"/>
                <c:pt idx="0">
                  <c:v>60</c:v>
                </c:pt>
                <c:pt idx="1">
                  <c:v>51</c:v>
                </c:pt>
                <c:pt idx="2">
                  <c:v>86</c:v>
                </c:pt>
                <c:pt idx="3">
                  <c:v>38</c:v>
                </c:pt>
                <c:pt idx="4">
                  <c:v>14</c:v>
                </c:pt>
                <c:pt idx="5">
                  <c:v>5</c:v>
                </c:pt>
                <c:pt idx="6">
                  <c:v>43</c:v>
                </c:pt>
                <c:pt idx="7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E-4E66-BE64-931F495B108D}"/>
            </c:ext>
          </c:extLst>
        </c:ser>
        <c:ser>
          <c:idx val="1"/>
          <c:order val="1"/>
          <c:tx>
            <c:strRef>
              <c:f>'Table 12.26'!$S$92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12.26'!$Z$93:$Z$100</c:f>
              <c:numCache>
                <c:formatCode>#,##0</c:formatCode>
                <c:ptCount val="8"/>
                <c:pt idx="0">
                  <c:v>28</c:v>
                </c:pt>
                <c:pt idx="1">
                  <c:v>85</c:v>
                </c:pt>
                <c:pt idx="2">
                  <c:v>24</c:v>
                </c:pt>
                <c:pt idx="3">
                  <c:v>95</c:v>
                </c:pt>
                <c:pt idx="4">
                  <c:v>65</c:v>
                </c:pt>
                <c:pt idx="5">
                  <c:v>42</c:v>
                </c:pt>
                <c:pt idx="6">
                  <c:v>7</c:v>
                </c:pt>
                <c:pt idx="7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1E-4E66-BE64-931F495B1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12.3'!$S$4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12.3'!$T$4:$Z$4</c:f>
              <c:numCache>
                <c:formatCode>#,##0</c:formatCode>
                <c:ptCount val="7"/>
                <c:pt idx="0">
                  <c:v>13131</c:v>
                </c:pt>
                <c:pt idx="1">
                  <c:v>12735</c:v>
                </c:pt>
                <c:pt idx="2">
                  <c:v>12528</c:v>
                </c:pt>
                <c:pt idx="3">
                  <c:v>12442</c:v>
                </c:pt>
                <c:pt idx="4">
                  <c:v>12626</c:v>
                </c:pt>
                <c:pt idx="5">
                  <c:v>13002</c:v>
                </c:pt>
                <c:pt idx="6">
                  <c:v>13528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4-47BF-8C7B-EE7A64D307ED}"/>
            </c:ext>
          </c:extLst>
        </c:ser>
        <c:ser>
          <c:idx val="1"/>
          <c:order val="1"/>
          <c:tx>
            <c:strRef>
              <c:f>'Table 12.3'!$S$7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12.3'!$T$7:$Z$7</c:f>
              <c:numCache>
                <c:formatCode>#,##0</c:formatCode>
                <c:ptCount val="7"/>
                <c:pt idx="0">
                  <c:v>9618</c:v>
                </c:pt>
                <c:pt idx="1">
                  <c:v>9392</c:v>
                </c:pt>
                <c:pt idx="2">
                  <c:v>9362</c:v>
                </c:pt>
                <c:pt idx="3">
                  <c:v>9336</c:v>
                </c:pt>
                <c:pt idx="4">
                  <c:v>9406</c:v>
                </c:pt>
                <c:pt idx="5">
                  <c:v>9560</c:v>
                </c:pt>
                <c:pt idx="6">
                  <c:v>9867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4-47BF-8C7B-EE7A64D307ED}"/>
            </c:ext>
          </c:extLst>
        </c:ser>
        <c:ser>
          <c:idx val="2"/>
          <c:order val="2"/>
          <c:tx>
            <c:strRef>
              <c:f>'Table 12.3'!$S$11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12.3'!$T$11:$Z$11</c:f>
              <c:numCache>
                <c:formatCode>#,##0</c:formatCode>
                <c:ptCount val="7"/>
                <c:pt idx="0">
                  <c:v>11918</c:v>
                </c:pt>
                <c:pt idx="1">
                  <c:v>11582</c:v>
                </c:pt>
                <c:pt idx="2">
                  <c:v>11462</c:v>
                </c:pt>
                <c:pt idx="3">
                  <c:v>11421</c:v>
                </c:pt>
                <c:pt idx="4">
                  <c:v>11561</c:v>
                </c:pt>
                <c:pt idx="5">
                  <c:v>11931</c:v>
                </c:pt>
                <c:pt idx="6">
                  <c:v>12468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B4-47BF-8C7B-EE7A64D307ED}"/>
            </c:ext>
          </c:extLst>
        </c:ser>
        <c:ser>
          <c:idx val="3"/>
          <c:order val="3"/>
          <c:tx>
            <c:strRef>
              <c:f>'Table 12.3'!$S$12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12.3'!$T$12:$Z$12</c:f>
              <c:numCache>
                <c:formatCode>#,##0</c:formatCode>
                <c:ptCount val="7"/>
                <c:pt idx="0">
                  <c:v>1215</c:v>
                </c:pt>
                <c:pt idx="1">
                  <c:v>1156</c:v>
                </c:pt>
                <c:pt idx="2">
                  <c:v>1063</c:v>
                </c:pt>
                <c:pt idx="3">
                  <c:v>1023</c:v>
                </c:pt>
                <c:pt idx="4">
                  <c:v>1067</c:v>
                </c:pt>
                <c:pt idx="5">
                  <c:v>1071</c:v>
                </c:pt>
                <c:pt idx="6">
                  <c:v>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B4-47BF-8C7B-EE7A64D30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12.26'!$S$1</c:f>
              <c:strCache>
                <c:ptCount val="1"/>
                <c:pt idx="0">
                  <c:v>Tasman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12.26'!$T$8:$Z$8</c:f>
              <c:numCache>
                <c:formatCode>#,##0</c:formatCode>
                <c:ptCount val="7"/>
                <c:pt idx="0">
                  <c:v>24447.27</c:v>
                </c:pt>
                <c:pt idx="1">
                  <c:v>25871.119999999999</c:v>
                </c:pt>
                <c:pt idx="2">
                  <c:v>25830</c:v>
                </c:pt>
                <c:pt idx="3">
                  <c:v>27064.83</c:v>
                </c:pt>
                <c:pt idx="4">
                  <c:v>29947</c:v>
                </c:pt>
                <c:pt idx="5">
                  <c:v>31324</c:v>
                </c:pt>
                <c:pt idx="6">
                  <c:v>30117.18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9-4E08-8EDD-0F3540D5C3A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9-4E08-8EDD-0F3540D5C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12.27'!$U$4:$Y$4</c:f>
              <c:numCache>
                <c:formatCode>#,##0</c:formatCode>
                <c:ptCount val="5"/>
                <c:pt idx="0">
                  <c:v>8878</c:v>
                </c:pt>
                <c:pt idx="1">
                  <c:v>8794</c:v>
                </c:pt>
                <c:pt idx="2">
                  <c:v>8797</c:v>
                </c:pt>
                <c:pt idx="3">
                  <c:v>9000</c:v>
                </c:pt>
                <c:pt idx="4">
                  <c:v>9217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C-4264-A70F-51EED41BF894}"/>
            </c:ext>
          </c:extLst>
        </c:ser>
        <c:ser>
          <c:idx val="1"/>
          <c:order val="1"/>
          <c:tx>
            <c:strRef>
              <c:f>'Table 12.27'!$S$7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12.27'!$U$7:$Y$7</c:f>
              <c:numCache>
                <c:formatCode>#,##0</c:formatCode>
                <c:ptCount val="5"/>
                <c:pt idx="0">
                  <c:v>6541</c:v>
                </c:pt>
                <c:pt idx="1">
                  <c:v>6548</c:v>
                </c:pt>
                <c:pt idx="2">
                  <c:v>6613</c:v>
                </c:pt>
                <c:pt idx="3">
                  <c:v>6608</c:v>
                </c:pt>
                <c:pt idx="4">
                  <c:v>6670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C-4264-A70F-51EED41BF894}"/>
            </c:ext>
          </c:extLst>
        </c:ser>
        <c:ser>
          <c:idx val="2"/>
          <c:order val="2"/>
          <c:tx>
            <c:strRef>
              <c:f>'Table 12.27'!$S$11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12.27'!$U$11:$Y$11</c:f>
              <c:numCache>
                <c:formatCode>#,##0</c:formatCode>
                <c:ptCount val="5"/>
                <c:pt idx="0">
                  <c:v>7795</c:v>
                </c:pt>
                <c:pt idx="1">
                  <c:v>7775</c:v>
                </c:pt>
                <c:pt idx="2">
                  <c:v>7803</c:v>
                </c:pt>
                <c:pt idx="3">
                  <c:v>7924</c:v>
                </c:pt>
                <c:pt idx="4">
                  <c:v>8168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DC-4264-A70F-51EED41BF894}"/>
            </c:ext>
          </c:extLst>
        </c:ser>
        <c:ser>
          <c:idx val="3"/>
          <c:order val="3"/>
          <c:tx>
            <c:strRef>
              <c:f>'Table 12.27'!$S$12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12.27'!$U$12:$Y$12</c:f>
              <c:numCache>
                <c:formatCode>#,##0</c:formatCode>
                <c:ptCount val="5"/>
                <c:pt idx="0">
                  <c:v>1084</c:v>
                </c:pt>
                <c:pt idx="1">
                  <c:v>1020</c:v>
                </c:pt>
                <c:pt idx="2">
                  <c:v>996</c:v>
                </c:pt>
                <c:pt idx="3">
                  <c:v>1076</c:v>
                </c:pt>
                <c:pt idx="4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DC-4264-A70F-51EED41BF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12.27'!$AB$15:$AB$33</c:f>
              <c:numCache>
                <c:formatCode>0.0%</c:formatCode>
                <c:ptCount val="19"/>
                <c:pt idx="0">
                  <c:v>8.6956521739130432E-2</c:v>
                </c:pt>
                <c:pt idx="1">
                  <c:v>3.6479321314952282E-2</c:v>
                </c:pt>
                <c:pt idx="2">
                  <c:v>7.9745493107104978E-2</c:v>
                </c:pt>
                <c:pt idx="3">
                  <c:v>5.408271474019088E-3</c:v>
                </c:pt>
                <c:pt idx="4">
                  <c:v>6.4899257688229059E-2</c:v>
                </c:pt>
                <c:pt idx="5">
                  <c:v>2.9692470837751856E-2</c:v>
                </c:pt>
                <c:pt idx="6">
                  <c:v>8.7804878048780483E-2</c:v>
                </c:pt>
                <c:pt idx="7">
                  <c:v>5.6097560975609757E-2</c:v>
                </c:pt>
                <c:pt idx="8">
                  <c:v>4.8886532343584303E-2</c:v>
                </c:pt>
                <c:pt idx="9">
                  <c:v>3.2873806998939556E-3</c:v>
                </c:pt>
                <c:pt idx="10">
                  <c:v>2.0254506892895017E-2</c:v>
                </c:pt>
                <c:pt idx="11">
                  <c:v>1.5906680805938492E-2</c:v>
                </c:pt>
                <c:pt idx="12">
                  <c:v>3.4888653234358427E-2</c:v>
                </c:pt>
                <c:pt idx="13">
                  <c:v>6.5641569459172849E-2</c:v>
                </c:pt>
                <c:pt idx="14">
                  <c:v>4.5493107104984096E-2</c:v>
                </c:pt>
                <c:pt idx="15">
                  <c:v>7.4125132555673379E-2</c:v>
                </c:pt>
                <c:pt idx="16">
                  <c:v>0.13382820784729588</c:v>
                </c:pt>
                <c:pt idx="17">
                  <c:v>6.8928950159066809E-3</c:v>
                </c:pt>
                <c:pt idx="18">
                  <c:v>3.0858960763520678E-2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EB-4386-B93A-65983840712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EB-4386-B93A-659838407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12.27'!$Y$44:$Y$60</c:f>
              <c:numCache>
                <c:formatCode>#,##0</c:formatCode>
                <c:ptCount val="17"/>
                <c:pt idx="0">
                  <c:v>3</c:v>
                </c:pt>
                <c:pt idx="1">
                  <c:v>95</c:v>
                </c:pt>
                <c:pt idx="2">
                  <c:v>297</c:v>
                </c:pt>
                <c:pt idx="3">
                  <c:v>399</c:v>
                </c:pt>
                <c:pt idx="4">
                  <c:v>462</c:v>
                </c:pt>
                <c:pt idx="5">
                  <c:v>468</c:v>
                </c:pt>
                <c:pt idx="6">
                  <c:v>405</c:v>
                </c:pt>
                <c:pt idx="7">
                  <c:v>437</c:v>
                </c:pt>
                <c:pt idx="8">
                  <c:v>436</c:v>
                </c:pt>
                <c:pt idx="9">
                  <c:v>517</c:v>
                </c:pt>
                <c:pt idx="10">
                  <c:v>534</c:v>
                </c:pt>
                <c:pt idx="11">
                  <c:v>396</c:v>
                </c:pt>
                <c:pt idx="12">
                  <c:v>182</c:v>
                </c:pt>
                <c:pt idx="13">
                  <c:v>81</c:v>
                </c:pt>
                <c:pt idx="14">
                  <c:v>27</c:v>
                </c:pt>
                <c:pt idx="15">
                  <c:v>10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A-4B2D-A0D7-65ADF4526AEB}"/>
            </c:ext>
          </c:extLst>
        </c:ser>
        <c:ser>
          <c:idx val="1"/>
          <c:order val="1"/>
          <c:tx>
            <c:strRef>
              <c:f>'Table 12.27'!$S$62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12.27'!$Y$63:$Y$79</c:f>
              <c:numCache>
                <c:formatCode>#,##0</c:formatCode>
                <c:ptCount val="17"/>
                <c:pt idx="0">
                  <c:v>17</c:v>
                </c:pt>
                <c:pt idx="1">
                  <c:v>125</c:v>
                </c:pt>
                <c:pt idx="2">
                  <c:v>305</c:v>
                </c:pt>
                <c:pt idx="3">
                  <c:v>370</c:v>
                </c:pt>
                <c:pt idx="4">
                  <c:v>356</c:v>
                </c:pt>
                <c:pt idx="5">
                  <c:v>416</c:v>
                </c:pt>
                <c:pt idx="6">
                  <c:v>344</c:v>
                </c:pt>
                <c:pt idx="7">
                  <c:v>379</c:v>
                </c:pt>
                <c:pt idx="8">
                  <c:v>526</c:v>
                </c:pt>
                <c:pt idx="9">
                  <c:v>510</c:v>
                </c:pt>
                <c:pt idx="10">
                  <c:v>521</c:v>
                </c:pt>
                <c:pt idx="11">
                  <c:v>362</c:v>
                </c:pt>
                <c:pt idx="12">
                  <c:v>118</c:v>
                </c:pt>
                <c:pt idx="13">
                  <c:v>56</c:v>
                </c:pt>
                <c:pt idx="14">
                  <c:v>28</c:v>
                </c:pt>
                <c:pt idx="15">
                  <c:v>10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CA-4B2D-A0D7-65ADF4526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12.27'!$Y$83:$Y$90</c:f>
              <c:numCache>
                <c:formatCode>#,##0</c:formatCode>
                <c:ptCount val="8"/>
                <c:pt idx="0">
                  <c:v>276</c:v>
                </c:pt>
                <c:pt idx="1">
                  <c:v>293</c:v>
                </c:pt>
                <c:pt idx="2">
                  <c:v>748</c:v>
                </c:pt>
                <c:pt idx="3">
                  <c:v>165</c:v>
                </c:pt>
                <c:pt idx="4">
                  <c:v>113</c:v>
                </c:pt>
                <c:pt idx="5">
                  <c:v>127</c:v>
                </c:pt>
                <c:pt idx="6">
                  <c:v>467</c:v>
                </c:pt>
                <c:pt idx="7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F-4335-A90F-3D9FCEB79FD4}"/>
            </c:ext>
          </c:extLst>
        </c:ser>
        <c:ser>
          <c:idx val="1"/>
          <c:order val="1"/>
          <c:tx>
            <c:strRef>
              <c:f>'Table 12.27'!$S$92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12.27'!$Y$93:$Y$100</c:f>
              <c:numCache>
                <c:formatCode>#,##0</c:formatCode>
                <c:ptCount val="8"/>
                <c:pt idx="0">
                  <c:v>164</c:v>
                </c:pt>
                <c:pt idx="1">
                  <c:v>564</c:v>
                </c:pt>
                <c:pt idx="2">
                  <c:v>117</c:v>
                </c:pt>
                <c:pt idx="3">
                  <c:v>529</c:v>
                </c:pt>
                <c:pt idx="4">
                  <c:v>542</c:v>
                </c:pt>
                <c:pt idx="5">
                  <c:v>380</c:v>
                </c:pt>
                <c:pt idx="6">
                  <c:v>31</c:v>
                </c:pt>
                <c:pt idx="7">
                  <c:v>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AF-4335-A90F-3D9FCEB79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12.27'!$U$8:$Y$8</c:f>
              <c:numCache>
                <c:formatCode>#,##0</c:formatCode>
                <c:ptCount val="5"/>
                <c:pt idx="0">
                  <c:v>35797.93</c:v>
                </c:pt>
                <c:pt idx="1">
                  <c:v>35243</c:v>
                </c:pt>
                <c:pt idx="2">
                  <c:v>37268.35</c:v>
                </c:pt>
                <c:pt idx="3">
                  <c:v>38170.639999999999</c:v>
                </c:pt>
                <c:pt idx="4">
                  <c:v>38007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F-4BBC-B1DC-D6169E88E10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F-4BBC-B1DC-D6169E88E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12.27'!$T$4:$Z$4</c:f>
              <c:numCache>
                <c:formatCode>#,##0</c:formatCode>
                <c:ptCount val="7"/>
                <c:pt idx="0">
                  <c:v>9011</c:v>
                </c:pt>
                <c:pt idx="1">
                  <c:v>8878</c:v>
                </c:pt>
                <c:pt idx="2">
                  <c:v>8794</c:v>
                </c:pt>
                <c:pt idx="3">
                  <c:v>8797</c:v>
                </c:pt>
                <c:pt idx="4">
                  <c:v>9000</c:v>
                </c:pt>
                <c:pt idx="5">
                  <c:v>9217</c:v>
                </c:pt>
                <c:pt idx="6">
                  <c:v>9427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2-4144-89AB-78B2A1A8FABD}"/>
            </c:ext>
          </c:extLst>
        </c:ser>
        <c:ser>
          <c:idx val="1"/>
          <c:order val="1"/>
          <c:tx>
            <c:strRef>
              <c:f>'Table 12.27'!$S$7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12.27'!$T$7:$Z$7</c:f>
              <c:numCache>
                <c:formatCode>#,##0</c:formatCode>
                <c:ptCount val="7"/>
                <c:pt idx="0">
                  <c:v>6667</c:v>
                </c:pt>
                <c:pt idx="1">
                  <c:v>6541</c:v>
                </c:pt>
                <c:pt idx="2">
                  <c:v>6548</c:v>
                </c:pt>
                <c:pt idx="3">
                  <c:v>6613</c:v>
                </c:pt>
                <c:pt idx="4">
                  <c:v>6608</c:v>
                </c:pt>
                <c:pt idx="5">
                  <c:v>6670</c:v>
                </c:pt>
                <c:pt idx="6">
                  <c:v>6780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2-4144-89AB-78B2A1A8FABD}"/>
            </c:ext>
          </c:extLst>
        </c:ser>
        <c:ser>
          <c:idx val="2"/>
          <c:order val="2"/>
          <c:tx>
            <c:strRef>
              <c:f>'Table 12.27'!$S$11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12.27'!$T$11:$Z$11</c:f>
              <c:numCache>
                <c:formatCode>#,##0</c:formatCode>
                <c:ptCount val="7"/>
                <c:pt idx="0">
                  <c:v>7872</c:v>
                </c:pt>
                <c:pt idx="1">
                  <c:v>7795</c:v>
                </c:pt>
                <c:pt idx="2">
                  <c:v>7775</c:v>
                </c:pt>
                <c:pt idx="3">
                  <c:v>7803</c:v>
                </c:pt>
                <c:pt idx="4">
                  <c:v>7924</c:v>
                </c:pt>
                <c:pt idx="5">
                  <c:v>8168</c:v>
                </c:pt>
                <c:pt idx="6">
                  <c:v>8321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62-4144-89AB-78B2A1A8FABD}"/>
            </c:ext>
          </c:extLst>
        </c:ser>
        <c:ser>
          <c:idx val="3"/>
          <c:order val="3"/>
          <c:tx>
            <c:strRef>
              <c:f>'Table 12.27'!$S$12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12.27'!$T$12:$Z$12</c:f>
              <c:numCache>
                <c:formatCode>#,##0</c:formatCode>
                <c:ptCount val="7"/>
                <c:pt idx="0">
                  <c:v>1140</c:v>
                </c:pt>
                <c:pt idx="1">
                  <c:v>1084</c:v>
                </c:pt>
                <c:pt idx="2">
                  <c:v>1020</c:v>
                </c:pt>
                <c:pt idx="3">
                  <c:v>996</c:v>
                </c:pt>
                <c:pt idx="4">
                  <c:v>1076</c:v>
                </c:pt>
                <c:pt idx="5">
                  <c:v>1049</c:v>
                </c:pt>
                <c:pt idx="6">
                  <c:v>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62-4144-89AB-78B2A1A8F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12.27'!$AB$15:$AB$33</c:f>
              <c:numCache>
                <c:formatCode>0.0%</c:formatCode>
                <c:ptCount val="19"/>
                <c:pt idx="0">
                  <c:v>8.6956521739130432E-2</c:v>
                </c:pt>
                <c:pt idx="1">
                  <c:v>3.6479321314952282E-2</c:v>
                </c:pt>
                <c:pt idx="2">
                  <c:v>7.9745493107104978E-2</c:v>
                </c:pt>
                <c:pt idx="3">
                  <c:v>5.408271474019088E-3</c:v>
                </c:pt>
                <c:pt idx="4">
                  <c:v>6.4899257688229059E-2</c:v>
                </c:pt>
                <c:pt idx="5">
                  <c:v>2.9692470837751856E-2</c:v>
                </c:pt>
                <c:pt idx="6">
                  <c:v>8.7804878048780483E-2</c:v>
                </c:pt>
                <c:pt idx="7">
                  <c:v>5.6097560975609757E-2</c:v>
                </c:pt>
                <c:pt idx="8">
                  <c:v>4.8886532343584303E-2</c:v>
                </c:pt>
                <c:pt idx="9">
                  <c:v>3.2873806998939556E-3</c:v>
                </c:pt>
                <c:pt idx="10">
                  <c:v>2.0254506892895017E-2</c:v>
                </c:pt>
                <c:pt idx="11">
                  <c:v>1.5906680805938492E-2</c:v>
                </c:pt>
                <c:pt idx="12">
                  <c:v>3.4888653234358427E-2</c:v>
                </c:pt>
                <c:pt idx="13">
                  <c:v>6.5641569459172849E-2</c:v>
                </c:pt>
                <c:pt idx="14">
                  <c:v>4.5493107104984096E-2</c:v>
                </c:pt>
                <c:pt idx="15">
                  <c:v>7.4125132555673379E-2</c:v>
                </c:pt>
                <c:pt idx="16">
                  <c:v>0.13382820784729588</c:v>
                </c:pt>
                <c:pt idx="17">
                  <c:v>6.8928950159066809E-3</c:v>
                </c:pt>
                <c:pt idx="18">
                  <c:v>3.0858960763520678E-2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9D-4773-A9CE-0B5DCE49097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9D-4773-A9CE-0B5DCE490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12.27'!$Z$44:$Z$60</c:f>
              <c:numCache>
                <c:formatCode>#,##0</c:formatCode>
                <c:ptCount val="17"/>
                <c:pt idx="0">
                  <c:v>5</c:v>
                </c:pt>
                <c:pt idx="1">
                  <c:v>109</c:v>
                </c:pt>
                <c:pt idx="2">
                  <c:v>292</c:v>
                </c:pt>
                <c:pt idx="3">
                  <c:v>422</c:v>
                </c:pt>
                <c:pt idx="4">
                  <c:v>537</c:v>
                </c:pt>
                <c:pt idx="5">
                  <c:v>456</c:v>
                </c:pt>
                <c:pt idx="6">
                  <c:v>430</c:v>
                </c:pt>
                <c:pt idx="7">
                  <c:v>428</c:v>
                </c:pt>
                <c:pt idx="8">
                  <c:v>446</c:v>
                </c:pt>
                <c:pt idx="9">
                  <c:v>493</c:v>
                </c:pt>
                <c:pt idx="10">
                  <c:v>589</c:v>
                </c:pt>
                <c:pt idx="11">
                  <c:v>417</c:v>
                </c:pt>
                <c:pt idx="12">
                  <c:v>188</c:v>
                </c:pt>
                <c:pt idx="13">
                  <c:v>98</c:v>
                </c:pt>
                <c:pt idx="14">
                  <c:v>31</c:v>
                </c:pt>
                <c:pt idx="15">
                  <c:v>13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F-44C1-B547-D53CEFA1F8F5}"/>
            </c:ext>
          </c:extLst>
        </c:ser>
        <c:ser>
          <c:idx val="1"/>
          <c:order val="1"/>
          <c:tx>
            <c:strRef>
              <c:f>'Table 12.27'!$S$62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12.27'!$Z$63:$Z$79</c:f>
              <c:numCache>
                <c:formatCode>#,##0</c:formatCode>
                <c:ptCount val="17"/>
                <c:pt idx="0">
                  <c:v>4</c:v>
                </c:pt>
                <c:pt idx="1">
                  <c:v>137</c:v>
                </c:pt>
                <c:pt idx="2">
                  <c:v>292</c:v>
                </c:pt>
                <c:pt idx="3">
                  <c:v>356</c:v>
                </c:pt>
                <c:pt idx="4">
                  <c:v>400</c:v>
                </c:pt>
                <c:pt idx="5">
                  <c:v>454</c:v>
                </c:pt>
                <c:pt idx="6">
                  <c:v>357</c:v>
                </c:pt>
                <c:pt idx="7">
                  <c:v>379</c:v>
                </c:pt>
                <c:pt idx="8">
                  <c:v>491</c:v>
                </c:pt>
                <c:pt idx="9">
                  <c:v>509</c:v>
                </c:pt>
                <c:pt idx="10">
                  <c:v>483</c:v>
                </c:pt>
                <c:pt idx="11">
                  <c:v>384</c:v>
                </c:pt>
                <c:pt idx="12">
                  <c:v>128</c:v>
                </c:pt>
                <c:pt idx="13">
                  <c:v>43</c:v>
                </c:pt>
                <c:pt idx="14">
                  <c:v>33</c:v>
                </c:pt>
                <c:pt idx="15">
                  <c:v>9</c:v>
                </c:pt>
                <c:pt idx="1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F-44C1-B547-D53CEFA1F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12.27'!$Z$83:$Z$90</c:f>
              <c:numCache>
                <c:formatCode>#,##0</c:formatCode>
                <c:ptCount val="8"/>
                <c:pt idx="0">
                  <c:v>296</c:v>
                </c:pt>
                <c:pt idx="1">
                  <c:v>291</c:v>
                </c:pt>
                <c:pt idx="2">
                  <c:v>795</c:v>
                </c:pt>
                <c:pt idx="3">
                  <c:v>182</c:v>
                </c:pt>
                <c:pt idx="4">
                  <c:v>109</c:v>
                </c:pt>
                <c:pt idx="5">
                  <c:v>129</c:v>
                </c:pt>
                <c:pt idx="6">
                  <c:v>511</c:v>
                </c:pt>
                <c:pt idx="7">
                  <c:v>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3-4AE5-9E7D-1491DC21C037}"/>
            </c:ext>
          </c:extLst>
        </c:ser>
        <c:ser>
          <c:idx val="1"/>
          <c:order val="1"/>
          <c:tx>
            <c:strRef>
              <c:f>'Table 12.27'!$S$92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12.27'!$Z$93:$Z$100</c:f>
              <c:numCache>
                <c:formatCode>#,##0</c:formatCode>
                <c:ptCount val="8"/>
                <c:pt idx="0">
                  <c:v>168</c:v>
                </c:pt>
                <c:pt idx="1">
                  <c:v>587</c:v>
                </c:pt>
                <c:pt idx="2">
                  <c:v>123</c:v>
                </c:pt>
                <c:pt idx="3">
                  <c:v>544</c:v>
                </c:pt>
                <c:pt idx="4">
                  <c:v>548</c:v>
                </c:pt>
                <c:pt idx="5">
                  <c:v>367</c:v>
                </c:pt>
                <c:pt idx="6">
                  <c:v>35</c:v>
                </c:pt>
                <c:pt idx="7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E3-4AE5-9E7D-1491DC21C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12.3'!$S$15:$S$33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12.3'!$AB$15:$AB$33</c:f>
              <c:numCache>
                <c:formatCode>0.0%</c:formatCode>
                <c:ptCount val="19"/>
                <c:pt idx="0">
                  <c:v>5.8693081017149616E-2</c:v>
                </c:pt>
                <c:pt idx="1">
                  <c:v>2.8681253696037846E-2</c:v>
                </c:pt>
                <c:pt idx="2">
                  <c:v>7.9169130691898279E-2</c:v>
                </c:pt>
                <c:pt idx="3">
                  <c:v>5.3222945002956833E-3</c:v>
                </c:pt>
                <c:pt idx="4">
                  <c:v>5.4183914843287995E-2</c:v>
                </c:pt>
                <c:pt idx="5">
                  <c:v>2.6537551744529864E-2</c:v>
                </c:pt>
                <c:pt idx="6">
                  <c:v>0.10518923713778829</c:v>
                </c:pt>
                <c:pt idx="7">
                  <c:v>8.2125960969840331E-2</c:v>
                </c:pt>
                <c:pt idx="8">
                  <c:v>5.0413956238911886E-2</c:v>
                </c:pt>
                <c:pt idx="9">
                  <c:v>5.839739798935541E-3</c:v>
                </c:pt>
                <c:pt idx="10">
                  <c:v>2.0032525133057363E-2</c:v>
                </c:pt>
                <c:pt idx="11">
                  <c:v>1.8997634535777647E-2</c:v>
                </c:pt>
                <c:pt idx="12">
                  <c:v>3.1194559432288587E-2</c:v>
                </c:pt>
                <c:pt idx="13">
                  <c:v>7.4512123004139563E-2</c:v>
                </c:pt>
                <c:pt idx="14">
                  <c:v>5.6475458308693084E-2</c:v>
                </c:pt>
                <c:pt idx="15">
                  <c:v>6.6972205795387346E-2</c:v>
                </c:pt>
                <c:pt idx="16">
                  <c:v>0.13801005322294499</c:v>
                </c:pt>
                <c:pt idx="17">
                  <c:v>1.0570668243642814E-2</c:v>
                </c:pt>
                <c:pt idx="18">
                  <c:v>3.8143110585452396E-2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B4-455C-BDCA-A6E5CBBBBF6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B4-455C-BDCA-A6E5CBBBB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12.27'!$S$1</c:f>
              <c:strCache>
                <c:ptCount val="1"/>
                <c:pt idx="0">
                  <c:v>Waratah/Wynyard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12.27'!$T$8:$Z$8</c:f>
              <c:numCache>
                <c:formatCode>#,##0</c:formatCode>
                <c:ptCount val="7"/>
                <c:pt idx="0">
                  <c:v>34996.5</c:v>
                </c:pt>
                <c:pt idx="1">
                  <c:v>35797.93</c:v>
                </c:pt>
                <c:pt idx="2">
                  <c:v>35243</c:v>
                </c:pt>
                <c:pt idx="3">
                  <c:v>37268.35</c:v>
                </c:pt>
                <c:pt idx="4">
                  <c:v>38170.639999999999</c:v>
                </c:pt>
                <c:pt idx="5">
                  <c:v>38007</c:v>
                </c:pt>
                <c:pt idx="6">
                  <c:v>40757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6-461A-9C0D-3BF3689AEF72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6-461A-9C0D-3BF3689AE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12.28'!$U$4:$Y$4</c:f>
              <c:numCache>
                <c:formatCode>#,##0</c:formatCode>
                <c:ptCount val="5"/>
                <c:pt idx="0">
                  <c:v>2703</c:v>
                </c:pt>
                <c:pt idx="1">
                  <c:v>2822</c:v>
                </c:pt>
                <c:pt idx="2">
                  <c:v>2724</c:v>
                </c:pt>
                <c:pt idx="3">
                  <c:v>2561</c:v>
                </c:pt>
                <c:pt idx="4">
                  <c:v>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1-45BE-B27D-275D4014A633}"/>
            </c:ext>
          </c:extLst>
        </c:ser>
        <c:ser>
          <c:idx val="1"/>
          <c:order val="1"/>
          <c:tx>
            <c:strRef>
              <c:f>'Table 12.28'!$S$7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12.28'!$U$7:$Y$7</c:f>
              <c:numCache>
                <c:formatCode>#,##0</c:formatCode>
                <c:ptCount val="5"/>
                <c:pt idx="0">
                  <c:v>2133</c:v>
                </c:pt>
                <c:pt idx="1">
                  <c:v>2072</c:v>
                </c:pt>
                <c:pt idx="2">
                  <c:v>1963</c:v>
                </c:pt>
                <c:pt idx="3">
                  <c:v>1911</c:v>
                </c:pt>
                <c:pt idx="4">
                  <c:v>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1-45BE-B27D-275D4014A633}"/>
            </c:ext>
          </c:extLst>
        </c:ser>
        <c:ser>
          <c:idx val="2"/>
          <c:order val="2"/>
          <c:tx>
            <c:strRef>
              <c:f>'Table 12.28'!$S$11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12.28'!$U$11:$Y$11</c:f>
              <c:numCache>
                <c:formatCode>#,##0</c:formatCode>
                <c:ptCount val="5"/>
                <c:pt idx="0">
                  <c:v>2537</c:v>
                </c:pt>
                <c:pt idx="1">
                  <c:v>2664</c:v>
                </c:pt>
                <c:pt idx="2">
                  <c:v>2562</c:v>
                </c:pt>
                <c:pt idx="3">
                  <c:v>2389</c:v>
                </c:pt>
                <c:pt idx="4">
                  <c:v>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31-45BE-B27D-275D4014A633}"/>
            </c:ext>
          </c:extLst>
        </c:ser>
        <c:ser>
          <c:idx val="3"/>
          <c:order val="3"/>
          <c:tx>
            <c:strRef>
              <c:f>'Table 12.28'!$S$12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12.28'!$U$12:$Y$12</c:f>
              <c:numCache>
                <c:formatCode>#,##0</c:formatCode>
                <c:ptCount val="5"/>
                <c:pt idx="0">
                  <c:v>164</c:v>
                </c:pt>
                <c:pt idx="1">
                  <c:v>160</c:v>
                </c:pt>
                <c:pt idx="2">
                  <c:v>168</c:v>
                </c:pt>
                <c:pt idx="3">
                  <c:v>172</c:v>
                </c:pt>
                <c:pt idx="4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31-45BE-B27D-275D4014A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12.28'!$AB$15:$AB$33</c:f>
              <c:numCache>
                <c:formatCode>0.0%</c:formatCode>
                <c:ptCount val="19"/>
                <c:pt idx="0">
                  <c:v>5.3180021559468202E-2</c:v>
                </c:pt>
                <c:pt idx="1">
                  <c:v>0.17283507006827165</c:v>
                </c:pt>
                <c:pt idx="2">
                  <c:v>4.8508803449514915E-2</c:v>
                </c:pt>
                <c:pt idx="3">
                  <c:v>1.006108515989939E-2</c:v>
                </c:pt>
                <c:pt idx="4">
                  <c:v>5.9288537549407112E-2</c:v>
                </c:pt>
                <c:pt idx="5">
                  <c:v>3.952569169960474E-3</c:v>
                </c:pt>
                <c:pt idx="6">
                  <c:v>6.0366510959396331E-2</c:v>
                </c:pt>
                <c:pt idx="7">
                  <c:v>0.15163492633848366</c:v>
                </c:pt>
                <c:pt idx="8">
                  <c:v>5.2820697089471791E-2</c:v>
                </c:pt>
                <c:pt idx="9">
                  <c:v>3.952569169960474E-3</c:v>
                </c:pt>
                <c:pt idx="10">
                  <c:v>1.0779734099892203E-2</c:v>
                </c:pt>
                <c:pt idx="11">
                  <c:v>1.6528925619834711E-2</c:v>
                </c:pt>
                <c:pt idx="12">
                  <c:v>3.4854473589651457E-2</c:v>
                </c:pt>
                <c:pt idx="13">
                  <c:v>5.9647862019403523E-2</c:v>
                </c:pt>
                <c:pt idx="14">
                  <c:v>5.9288537549407112E-2</c:v>
                </c:pt>
                <c:pt idx="15">
                  <c:v>6.0007186489399927E-2</c:v>
                </c:pt>
                <c:pt idx="16">
                  <c:v>6.2163133309378366E-2</c:v>
                </c:pt>
                <c:pt idx="17">
                  <c:v>5.7491915199425082E-3</c:v>
                </c:pt>
                <c:pt idx="18">
                  <c:v>2.5152712899748474E-2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E-4397-85CF-F9F70821382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E-4397-85CF-F9F708213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12.28'!$Y$44:$Y$60</c:f>
              <c:numCache>
                <c:formatCode>#,##0</c:formatCode>
                <c:ptCount val="17"/>
                <c:pt idx="0">
                  <c:v>7</c:v>
                </c:pt>
                <c:pt idx="1">
                  <c:v>21</c:v>
                </c:pt>
                <c:pt idx="2">
                  <c:v>58</c:v>
                </c:pt>
                <c:pt idx="3">
                  <c:v>150</c:v>
                </c:pt>
                <c:pt idx="4">
                  <c:v>152</c:v>
                </c:pt>
                <c:pt idx="5">
                  <c:v>130</c:v>
                </c:pt>
                <c:pt idx="6">
                  <c:v>143</c:v>
                </c:pt>
                <c:pt idx="7">
                  <c:v>130</c:v>
                </c:pt>
                <c:pt idx="8">
                  <c:v>181</c:v>
                </c:pt>
                <c:pt idx="9">
                  <c:v>153</c:v>
                </c:pt>
                <c:pt idx="10">
                  <c:v>148</c:v>
                </c:pt>
                <c:pt idx="11">
                  <c:v>122</c:v>
                </c:pt>
                <c:pt idx="12">
                  <c:v>34</c:v>
                </c:pt>
                <c:pt idx="13">
                  <c:v>15</c:v>
                </c:pt>
                <c:pt idx="14">
                  <c:v>9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E-4596-94D0-724109F945A7}"/>
            </c:ext>
          </c:extLst>
        </c:ser>
        <c:ser>
          <c:idx val="1"/>
          <c:order val="1"/>
          <c:tx>
            <c:strRef>
              <c:f>'Table 12.28'!$S$62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12.28'!$Y$63:$Y$79</c:f>
              <c:numCache>
                <c:formatCode>#,##0</c:formatCode>
                <c:ptCount val="17"/>
                <c:pt idx="0">
                  <c:v>5</c:v>
                </c:pt>
                <c:pt idx="1">
                  <c:v>27</c:v>
                </c:pt>
                <c:pt idx="2">
                  <c:v>64</c:v>
                </c:pt>
                <c:pt idx="3">
                  <c:v>102</c:v>
                </c:pt>
                <c:pt idx="4">
                  <c:v>124</c:v>
                </c:pt>
                <c:pt idx="5">
                  <c:v>113</c:v>
                </c:pt>
                <c:pt idx="6">
                  <c:v>119</c:v>
                </c:pt>
                <c:pt idx="7">
                  <c:v>113</c:v>
                </c:pt>
                <c:pt idx="8">
                  <c:v>155</c:v>
                </c:pt>
                <c:pt idx="9">
                  <c:v>137</c:v>
                </c:pt>
                <c:pt idx="10">
                  <c:v>148</c:v>
                </c:pt>
                <c:pt idx="11">
                  <c:v>73</c:v>
                </c:pt>
                <c:pt idx="12">
                  <c:v>38</c:v>
                </c:pt>
                <c:pt idx="13">
                  <c:v>11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CE-4596-94D0-724109F94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12.28'!$Y$83:$Y$90</c:f>
              <c:numCache>
                <c:formatCode>#,##0</c:formatCode>
                <c:ptCount val="8"/>
                <c:pt idx="0">
                  <c:v>62</c:v>
                </c:pt>
                <c:pt idx="1">
                  <c:v>70</c:v>
                </c:pt>
                <c:pt idx="2">
                  <c:v>209</c:v>
                </c:pt>
                <c:pt idx="3">
                  <c:v>43</c:v>
                </c:pt>
                <c:pt idx="4">
                  <c:v>18</c:v>
                </c:pt>
                <c:pt idx="5">
                  <c:v>30</c:v>
                </c:pt>
                <c:pt idx="6">
                  <c:v>247</c:v>
                </c:pt>
                <c:pt idx="7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B4-4783-B2F1-8EEE0D0872EE}"/>
            </c:ext>
          </c:extLst>
        </c:ser>
        <c:ser>
          <c:idx val="1"/>
          <c:order val="1"/>
          <c:tx>
            <c:strRef>
              <c:f>'Table 12.28'!$S$92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12.28'!$Y$93:$Y$100</c:f>
              <c:numCache>
                <c:formatCode>#,##0</c:formatCode>
                <c:ptCount val="8"/>
                <c:pt idx="0">
                  <c:v>61</c:v>
                </c:pt>
                <c:pt idx="1">
                  <c:v>85</c:v>
                </c:pt>
                <c:pt idx="2">
                  <c:v>45</c:v>
                </c:pt>
                <c:pt idx="3">
                  <c:v>156</c:v>
                </c:pt>
                <c:pt idx="4">
                  <c:v>111</c:v>
                </c:pt>
                <c:pt idx="5">
                  <c:v>102</c:v>
                </c:pt>
                <c:pt idx="6">
                  <c:v>12</c:v>
                </c:pt>
                <c:pt idx="7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B4-4783-B2F1-8EEE0D087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12.28'!$U$8:$Y$8</c:f>
              <c:numCache>
                <c:formatCode>#,##0</c:formatCode>
                <c:ptCount val="5"/>
                <c:pt idx="0">
                  <c:v>45928.91</c:v>
                </c:pt>
                <c:pt idx="1">
                  <c:v>41698.54</c:v>
                </c:pt>
                <c:pt idx="2">
                  <c:v>39586.58</c:v>
                </c:pt>
                <c:pt idx="3">
                  <c:v>43433.67</c:v>
                </c:pt>
                <c:pt idx="4">
                  <c:v>40475.129999999997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D-4025-8B8A-A9F16568F05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D-4025-8B8A-A9F16568F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12.28'!$T$4:$Z$4</c:f>
              <c:numCache>
                <c:formatCode>#,##0</c:formatCode>
                <c:ptCount val="7"/>
                <c:pt idx="0">
                  <c:v>2826</c:v>
                </c:pt>
                <c:pt idx="1">
                  <c:v>2703</c:v>
                </c:pt>
                <c:pt idx="2">
                  <c:v>2822</c:v>
                </c:pt>
                <c:pt idx="3">
                  <c:v>2724</c:v>
                </c:pt>
                <c:pt idx="4">
                  <c:v>2561</c:v>
                </c:pt>
                <c:pt idx="5">
                  <c:v>2684</c:v>
                </c:pt>
                <c:pt idx="6">
                  <c:v>2784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E-4248-9344-2307DE77F857}"/>
            </c:ext>
          </c:extLst>
        </c:ser>
        <c:ser>
          <c:idx val="1"/>
          <c:order val="1"/>
          <c:tx>
            <c:strRef>
              <c:f>'Table 12.28'!$S$7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12.28'!$T$7:$Z$7</c:f>
              <c:numCache>
                <c:formatCode>#,##0</c:formatCode>
                <c:ptCount val="7"/>
                <c:pt idx="0">
                  <c:v>2209</c:v>
                </c:pt>
                <c:pt idx="1">
                  <c:v>2133</c:v>
                </c:pt>
                <c:pt idx="2">
                  <c:v>2072</c:v>
                </c:pt>
                <c:pt idx="3">
                  <c:v>1963</c:v>
                </c:pt>
                <c:pt idx="4">
                  <c:v>1911</c:v>
                </c:pt>
                <c:pt idx="5">
                  <c:v>1922</c:v>
                </c:pt>
                <c:pt idx="6">
                  <c:v>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E-4248-9344-2307DE77F857}"/>
            </c:ext>
          </c:extLst>
        </c:ser>
        <c:ser>
          <c:idx val="2"/>
          <c:order val="2"/>
          <c:tx>
            <c:strRef>
              <c:f>'Table 12.28'!$S$11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12.28'!$T$11:$Z$11</c:f>
              <c:numCache>
                <c:formatCode>#,##0</c:formatCode>
                <c:ptCount val="7"/>
                <c:pt idx="0">
                  <c:v>2641</c:v>
                </c:pt>
                <c:pt idx="1">
                  <c:v>2537</c:v>
                </c:pt>
                <c:pt idx="2">
                  <c:v>2664</c:v>
                </c:pt>
                <c:pt idx="3">
                  <c:v>2562</c:v>
                </c:pt>
                <c:pt idx="4">
                  <c:v>2389</c:v>
                </c:pt>
                <c:pt idx="5">
                  <c:v>2495</c:v>
                </c:pt>
                <c:pt idx="6">
                  <c:v>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BE-4248-9344-2307DE77F857}"/>
            </c:ext>
          </c:extLst>
        </c:ser>
        <c:ser>
          <c:idx val="3"/>
          <c:order val="3"/>
          <c:tx>
            <c:strRef>
              <c:f>'Table 12.28'!$S$12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12.28'!$T$12:$Z$12</c:f>
              <c:numCache>
                <c:formatCode>#,##0</c:formatCode>
                <c:ptCount val="7"/>
                <c:pt idx="0">
                  <c:v>184</c:v>
                </c:pt>
                <c:pt idx="1">
                  <c:v>164</c:v>
                </c:pt>
                <c:pt idx="2">
                  <c:v>160</c:v>
                </c:pt>
                <c:pt idx="3">
                  <c:v>168</c:v>
                </c:pt>
                <c:pt idx="4">
                  <c:v>172</c:v>
                </c:pt>
                <c:pt idx="5">
                  <c:v>189</c:v>
                </c:pt>
                <c:pt idx="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BE-4248-9344-2307DE77F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12.28'!$AB$15:$AB$33</c:f>
              <c:numCache>
                <c:formatCode>0.0%</c:formatCode>
                <c:ptCount val="19"/>
                <c:pt idx="0">
                  <c:v>5.3180021559468202E-2</c:v>
                </c:pt>
                <c:pt idx="1">
                  <c:v>0.17283507006827165</c:v>
                </c:pt>
                <c:pt idx="2">
                  <c:v>4.8508803449514915E-2</c:v>
                </c:pt>
                <c:pt idx="3">
                  <c:v>1.006108515989939E-2</c:v>
                </c:pt>
                <c:pt idx="4">
                  <c:v>5.9288537549407112E-2</c:v>
                </c:pt>
                <c:pt idx="5">
                  <c:v>3.952569169960474E-3</c:v>
                </c:pt>
                <c:pt idx="6">
                  <c:v>6.0366510959396331E-2</c:v>
                </c:pt>
                <c:pt idx="7">
                  <c:v>0.15163492633848366</c:v>
                </c:pt>
                <c:pt idx="8">
                  <c:v>5.2820697089471791E-2</c:v>
                </c:pt>
                <c:pt idx="9">
                  <c:v>3.952569169960474E-3</c:v>
                </c:pt>
                <c:pt idx="10">
                  <c:v>1.0779734099892203E-2</c:v>
                </c:pt>
                <c:pt idx="11">
                  <c:v>1.6528925619834711E-2</c:v>
                </c:pt>
                <c:pt idx="12">
                  <c:v>3.4854473589651457E-2</c:v>
                </c:pt>
                <c:pt idx="13">
                  <c:v>5.9647862019403523E-2</c:v>
                </c:pt>
                <c:pt idx="14">
                  <c:v>5.9288537549407112E-2</c:v>
                </c:pt>
                <c:pt idx="15">
                  <c:v>6.0007186489399927E-2</c:v>
                </c:pt>
                <c:pt idx="16">
                  <c:v>6.2163133309378366E-2</c:v>
                </c:pt>
                <c:pt idx="17">
                  <c:v>5.7491915199425082E-3</c:v>
                </c:pt>
                <c:pt idx="18">
                  <c:v>2.5152712899748474E-2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4-4B71-9506-24405B68E9B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44-4B71-9506-24405B68E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12.28'!$Z$44:$Z$60</c:f>
              <c:numCache>
                <c:formatCode>#,##0</c:formatCode>
                <c:ptCount val="17"/>
                <c:pt idx="0">
                  <c:v>8</c:v>
                </c:pt>
                <c:pt idx="1">
                  <c:v>33</c:v>
                </c:pt>
                <c:pt idx="2">
                  <c:v>65</c:v>
                </c:pt>
                <c:pt idx="3">
                  <c:v>130</c:v>
                </c:pt>
                <c:pt idx="4">
                  <c:v>141</c:v>
                </c:pt>
                <c:pt idx="5">
                  <c:v>139</c:v>
                </c:pt>
                <c:pt idx="6">
                  <c:v>158</c:v>
                </c:pt>
                <c:pt idx="7">
                  <c:v>149</c:v>
                </c:pt>
                <c:pt idx="8">
                  <c:v>155</c:v>
                </c:pt>
                <c:pt idx="9">
                  <c:v>185</c:v>
                </c:pt>
                <c:pt idx="10">
                  <c:v>143</c:v>
                </c:pt>
                <c:pt idx="11">
                  <c:v>130</c:v>
                </c:pt>
                <c:pt idx="12">
                  <c:v>42</c:v>
                </c:pt>
                <c:pt idx="13">
                  <c:v>17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C-41AE-9369-91BEF7D159CB}"/>
            </c:ext>
          </c:extLst>
        </c:ser>
        <c:ser>
          <c:idx val="1"/>
          <c:order val="1"/>
          <c:tx>
            <c:strRef>
              <c:f>'Table 12.28'!$S$62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12.28'!$Z$63:$Z$79</c:f>
              <c:numCache>
                <c:formatCode>#,##0</c:formatCode>
                <c:ptCount val="17"/>
                <c:pt idx="0">
                  <c:v>6</c:v>
                </c:pt>
                <c:pt idx="1">
                  <c:v>25</c:v>
                </c:pt>
                <c:pt idx="2">
                  <c:v>77</c:v>
                </c:pt>
                <c:pt idx="3">
                  <c:v>109</c:v>
                </c:pt>
                <c:pt idx="4">
                  <c:v>133</c:v>
                </c:pt>
                <c:pt idx="5">
                  <c:v>133</c:v>
                </c:pt>
                <c:pt idx="6">
                  <c:v>101</c:v>
                </c:pt>
                <c:pt idx="7">
                  <c:v>99</c:v>
                </c:pt>
                <c:pt idx="8">
                  <c:v>158</c:v>
                </c:pt>
                <c:pt idx="9">
                  <c:v>145</c:v>
                </c:pt>
                <c:pt idx="10">
                  <c:v>137</c:v>
                </c:pt>
                <c:pt idx="11">
                  <c:v>86</c:v>
                </c:pt>
                <c:pt idx="12">
                  <c:v>41</c:v>
                </c:pt>
                <c:pt idx="13">
                  <c:v>11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9C-41AE-9369-91BEF7D15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12.28'!$Z$83:$Z$90</c:f>
              <c:numCache>
                <c:formatCode>#,##0</c:formatCode>
                <c:ptCount val="8"/>
                <c:pt idx="0">
                  <c:v>63</c:v>
                </c:pt>
                <c:pt idx="1">
                  <c:v>66</c:v>
                </c:pt>
                <c:pt idx="2">
                  <c:v>221</c:v>
                </c:pt>
                <c:pt idx="3">
                  <c:v>47</c:v>
                </c:pt>
                <c:pt idx="4">
                  <c:v>20</c:v>
                </c:pt>
                <c:pt idx="5">
                  <c:v>23</c:v>
                </c:pt>
                <c:pt idx="6">
                  <c:v>250</c:v>
                </c:pt>
                <c:pt idx="7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7-4B8C-8081-E24721E588CA}"/>
            </c:ext>
          </c:extLst>
        </c:ser>
        <c:ser>
          <c:idx val="1"/>
          <c:order val="1"/>
          <c:tx>
            <c:strRef>
              <c:f>'Table 12.28'!$S$92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12.28'!$Z$93:$Z$100</c:f>
              <c:numCache>
                <c:formatCode>#,##0</c:formatCode>
                <c:ptCount val="8"/>
                <c:pt idx="0">
                  <c:v>69</c:v>
                </c:pt>
                <c:pt idx="1">
                  <c:v>84</c:v>
                </c:pt>
                <c:pt idx="2">
                  <c:v>55</c:v>
                </c:pt>
                <c:pt idx="3">
                  <c:v>169</c:v>
                </c:pt>
                <c:pt idx="4">
                  <c:v>95</c:v>
                </c:pt>
                <c:pt idx="5">
                  <c:v>105</c:v>
                </c:pt>
                <c:pt idx="6">
                  <c:v>12</c:v>
                </c:pt>
                <c:pt idx="7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57-4B8C-8081-E24721E58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12.3'!$Z$44:$Z$60</c:f>
              <c:numCache>
                <c:formatCode>#,##0</c:formatCode>
                <c:ptCount val="17"/>
                <c:pt idx="0">
                  <c:v>6</c:v>
                </c:pt>
                <c:pt idx="1">
                  <c:v>178</c:v>
                </c:pt>
                <c:pt idx="2">
                  <c:v>459</c:v>
                </c:pt>
                <c:pt idx="3">
                  <c:v>715</c:v>
                </c:pt>
                <c:pt idx="4">
                  <c:v>864</c:v>
                </c:pt>
                <c:pt idx="5">
                  <c:v>745</c:v>
                </c:pt>
                <c:pt idx="6">
                  <c:v>629</c:v>
                </c:pt>
                <c:pt idx="7">
                  <c:v>579</c:v>
                </c:pt>
                <c:pt idx="8">
                  <c:v>711</c:v>
                </c:pt>
                <c:pt idx="9">
                  <c:v>715</c:v>
                </c:pt>
                <c:pt idx="10">
                  <c:v>620</c:v>
                </c:pt>
                <c:pt idx="11">
                  <c:v>498</c:v>
                </c:pt>
                <c:pt idx="12">
                  <c:v>229</c:v>
                </c:pt>
                <c:pt idx="13">
                  <c:v>88</c:v>
                </c:pt>
                <c:pt idx="14">
                  <c:v>34</c:v>
                </c:pt>
                <c:pt idx="15">
                  <c:v>10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6-48AD-800B-8832A32423CC}"/>
            </c:ext>
          </c:extLst>
        </c:ser>
        <c:ser>
          <c:idx val="1"/>
          <c:order val="1"/>
          <c:tx>
            <c:strRef>
              <c:f>'Table 12.3'!$S$62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12.3'!$S$63:$S$79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12.3'!$Z$63:$Z$79</c:f>
              <c:numCache>
                <c:formatCode>#,##0</c:formatCode>
                <c:ptCount val="17"/>
                <c:pt idx="0">
                  <c:v>14</c:v>
                </c:pt>
                <c:pt idx="1">
                  <c:v>237</c:v>
                </c:pt>
                <c:pt idx="2">
                  <c:v>512</c:v>
                </c:pt>
                <c:pt idx="3">
                  <c:v>646</c:v>
                </c:pt>
                <c:pt idx="4">
                  <c:v>660</c:v>
                </c:pt>
                <c:pt idx="5">
                  <c:v>544</c:v>
                </c:pt>
                <c:pt idx="6">
                  <c:v>553</c:v>
                </c:pt>
                <c:pt idx="7">
                  <c:v>551</c:v>
                </c:pt>
                <c:pt idx="8">
                  <c:v>750</c:v>
                </c:pt>
                <c:pt idx="9">
                  <c:v>666</c:v>
                </c:pt>
                <c:pt idx="10">
                  <c:v>607</c:v>
                </c:pt>
                <c:pt idx="11">
                  <c:v>401</c:v>
                </c:pt>
                <c:pt idx="12">
                  <c:v>174</c:v>
                </c:pt>
                <c:pt idx="13">
                  <c:v>57</c:v>
                </c:pt>
                <c:pt idx="14">
                  <c:v>27</c:v>
                </c:pt>
                <c:pt idx="15">
                  <c:v>17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E6-48AD-800B-8832A3242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12.28'!$S$1</c:f>
              <c:strCache>
                <c:ptCount val="1"/>
                <c:pt idx="0">
                  <c:v>West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12.28'!$T$8:$Z$8</c:f>
              <c:numCache>
                <c:formatCode>#,##0</c:formatCode>
                <c:ptCount val="7"/>
                <c:pt idx="0">
                  <c:v>42032.6</c:v>
                </c:pt>
                <c:pt idx="1">
                  <c:v>45928.91</c:v>
                </c:pt>
                <c:pt idx="2">
                  <c:v>41698.54</c:v>
                </c:pt>
                <c:pt idx="3">
                  <c:v>39586.58</c:v>
                </c:pt>
                <c:pt idx="4">
                  <c:v>43433.67</c:v>
                </c:pt>
                <c:pt idx="5">
                  <c:v>40475.129999999997</c:v>
                </c:pt>
                <c:pt idx="6">
                  <c:v>44063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B-443E-A5A9-B4BA09F1D240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B-443E-A5A9-B4BA09F1D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12.29'!$S$4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12.29'!$U$4:$Y$4</c:f>
              <c:numCache>
                <c:formatCode>#,##0</c:formatCode>
                <c:ptCount val="5"/>
                <c:pt idx="0">
                  <c:v>16223</c:v>
                </c:pt>
                <c:pt idx="1">
                  <c:v>16478</c:v>
                </c:pt>
                <c:pt idx="2">
                  <c:v>16553</c:v>
                </c:pt>
                <c:pt idx="3">
                  <c:v>16481</c:v>
                </c:pt>
                <c:pt idx="4">
                  <c:v>17038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6-4200-81CE-E73C7B402B16}"/>
            </c:ext>
          </c:extLst>
        </c:ser>
        <c:ser>
          <c:idx val="1"/>
          <c:order val="1"/>
          <c:tx>
            <c:strRef>
              <c:f>'Table 12.29'!$S$7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12.29'!$U$7:$Y$7</c:f>
              <c:numCache>
                <c:formatCode>#,##0</c:formatCode>
                <c:ptCount val="5"/>
                <c:pt idx="0">
                  <c:v>11779</c:v>
                </c:pt>
                <c:pt idx="1">
                  <c:v>11813</c:v>
                </c:pt>
                <c:pt idx="2">
                  <c:v>11927</c:v>
                </c:pt>
                <c:pt idx="3">
                  <c:v>11973</c:v>
                </c:pt>
                <c:pt idx="4">
                  <c:v>12191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6-4200-81CE-E73C7B402B16}"/>
            </c:ext>
          </c:extLst>
        </c:ser>
        <c:ser>
          <c:idx val="2"/>
          <c:order val="2"/>
          <c:tx>
            <c:strRef>
              <c:f>'Table 12.29'!$S$11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12.29'!$U$11:$Y$11</c:f>
              <c:numCache>
                <c:formatCode>#,##0</c:formatCode>
                <c:ptCount val="5"/>
                <c:pt idx="0">
                  <c:v>14102</c:v>
                </c:pt>
                <c:pt idx="1">
                  <c:v>14499</c:v>
                </c:pt>
                <c:pt idx="2">
                  <c:v>14654</c:v>
                </c:pt>
                <c:pt idx="3">
                  <c:v>14611</c:v>
                </c:pt>
                <c:pt idx="4">
                  <c:v>15138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96-4200-81CE-E73C7B402B16}"/>
            </c:ext>
          </c:extLst>
        </c:ser>
        <c:ser>
          <c:idx val="3"/>
          <c:order val="3"/>
          <c:tx>
            <c:strRef>
              <c:f>'Table 12.29'!$S$12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12.29'!$U$12:$Y$12</c:f>
              <c:numCache>
                <c:formatCode>#,##0</c:formatCode>
                <c:ptCount val="5"/>
                <c:pt idx="0">
                  <c:v>2122</c:v>
                </c:pt>
                <c:pt idx="1">
                  <c:v>1978</c:v>
                </c:pt>
                <c:pt idx="2">
                  <c:v>1898</c:v>
                </c:pt>
                <c:pt idx="3">
                  <c:v>1869</c:v>
                </c:pt>
                <c:pt idx="4">
                  <c:v>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96-4200-81CE-E73C7B402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12.29'!$AB$15:$AB$33</c:f>
              <c:numCache>
                <c:formatCode>0.0%</c:formatCode>
                <c:ptCount val="19"/>
                <c:pt idx="0">
                  <c:v>5.003926848423651E-2</c:v>
                </c:pt>
                <c:pt idx="1">
                  <c:v>1.4865926175249636E-2</c:v>
                </c:pt>
                <c:pt idx="2">
                  <c:v>5.5592954111971279E-2</c:v>
                </c:pt>
                <c:pt idx="3">
                  <c:v>9.3122405475148662E-3</c:v>
                </c:pt>
                <c:pt idx="4">
                  <c:v>6.703691237518232E-2</c:v>
                </c:pt>
                <c:pt idx="5">
                  <c:v>2.731964546168518E-2</c:v>
                </c:pt>
                <c:pt idx="6">
                  <c:v>8.8129698193649728E-2</c:v>
                </c:pt>
                <c:pt idx="7">
                  <c:v>7.5844272411084934E-2</c:v>
                </c:pt>
                <c:pt idx="8">
                  <c:v>3.6295299001458545E-2</c:v>
                </c:pt>
                <c:pt idx="9">
                  <c:v>7.4610120049366097E-3</c:v>
                </c:pt>
                <c:pt idx="10">
                  <c:v>3.3939189947268036E-2</c:v>
                </c:pt>
                <c:pt idx="11">
                  <c:v>1.7278133064063728E-2</c:v>
                </c:pt>
                <c:pt idx="12">
                  <c:v>5.8958824189386291E-2</c:v>
                </c:pt>
                <c:pt idx="13">
                  <c:v>6.0697857062717381E-2</c:v>
                </c:pt>
                <c:pt idx="14">
                  <c:v>4.6280713564456413E-2</c:v>
                </c:pt>
                <c:pt idx="15">
                  <c:v>9.3010209805901495E-2</c:v>
                </c:pt>
                <c:pt idx="16">
                  <c:v>0.14147873892067767</c:v>
                </c:pt>
                <c:pt idx="17">
                  <c:v>2.0587905306855156E-2</c:v>
                </c:pt>
                <c:pt idx="18">
                  <c:v>3.8427016717154719E-2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1-4644-AB4F-883E89A5967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1-4644-AB4F-883E89A59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12.29'!$Y$44:$Y$60</c:f>
              <c:numCache>
                <c:formatCode>#,##0</c:formatCode>
                <c:ptCount val="17"/>
                <c:pt idx="0">
                  <c:v>10</c:v>
                </c:pt>
                <c:pt idx="1">
                  <c:v>183</c:v>
                </c:pt>
                <c:pt idx="2">
                  <c:v>514</c:v>
                </c:pt>
                <c:pt idx="3">
                  <c:v>747</c:v>
                </c:pt>
                <c:pt idx="4">
                  <c:v>897</c:v>
                </c:pt>
                <c:pt idx="5">
                  <c:v>737</c:v>
                </c:pt>
                <c:pt idx="6">
                  <c:v>745</c:v>
                </c:pt>
                <c:pt idx="7">
                  <c:v>799</c:v>
                </c:pt>
                <c:pt idx="8">
                  <c:v>925</c:v>
                </c:pt>
                <c:pt idx="9">
                  <c:v>895</c:v>
                </c:pt>
                <c:pt idx="10">
                  <c:v>849</c:v>
                </c:pt>
                <c:pt idx="11">
                  <c:v>704</c:v>
                </c:pt>
                <c:pt idx="12">
                  <c:v>358</c:v>
                </c:pt>
                <c:pt idx="13">
                  <c:v>154</c:v>
                </c:pt>
                <c:pt idx="14">
                  <c:v>70</c:v>
                </c:pt>
                <c:pt idx="15">
                  <c:v>22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B-434F-9882-7AF0B6FB9315}"/>
            </c:ext>
          </c:extLst>
        </c:ser>
        <c:ser>
          <c:idx val="1"/>
          <c:order val="1"/>
          <c:tx>
            <c:strRef>
              <c:f>'Table 12.29'!$S$62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12.29'!$Y$63:$Y$79</c:f>
              <c:numCache>
                <c:formatCode>#,##0</c:formatCode>
                <c:ptCount val="17"/>
                <c:pt idx="0">
                  <c:v>11</c:v>
                </c:pt>
                <c:pt idx="1">
                  <c:v>222</c:v>
                </c:pt>
                <c:pt idx="2">
                  <c:v>574</c:v>
                </c:pt>
                <c:pt idx="3">
                  <c:v>733</c:v>
                </c:pt>
                <c:pt idx="4">
                  <c:v>791</c:v>
                </c:pt>
                <c:pt idx="5">
                  <c:v>689</c:v>
                </c:pt>
                <c:pt idx="6">
                  <c:v>697</c:v>
                </c:pt>
                <c:pt idx="7">
                  <c:v>812</c:v>
                </c:pt>
                <c:pt idx="8">
                  <c:v>983</c:v>
                </c:pt>
                <c:pt idx="9">
                  <c:v>913</c:v>
                </c:pt>
                <c:pt idx="10">
                  <c:v>895</c:v>
                </c:pt>
                <c:pt idx="11">
                  <c:v>645</c:v>
                </c:pt>
                <c:pt idx="12">
                  <c:v>279</c:v>
                </c:pt>
                <c:pt idx="13">
                  <c:v>91</c:v>
                </c:pt>
                <c:pt idx="14">
                  <c:v>44</c:v>
                </c:pt>
                <c:pt idx="15">
                  <c:v>28</c:v>
                </c:pt>
                <c:pt idx="1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9B-434F-9882-7AF0B6FB9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12.29'!$Y$83:$Y$90</c:f>
              <c:numCache>
                <c:formatCode>#,##0</c:formatCode>
                <c:ptCount val="8"/>
                <c:pt idx="0">
                  <c:v>662</c:v>
                </c:pt>
                <c:pt idx="1">
                  <c:v>898</c:v>
                </c:pt>
                <c:pt idx="2">
                  <c:v>1151</c:v>
                </c:pt>
                <c:pt idx="3">
                  <c:v>341</c:v>
                </c:pt>
                <c:pt idx="4">
                  <c:v>262</c:v>
                </c:pt>
                <c:pt idx="5">
                  <c:v>297</c:v>
                </c:pt>
                <c:pt idx="6">
                  <c:v>536</c:v>
                </c:pt>
                <c:pt idx="7">
                  <c:v>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5-4BC1-945D-7993E9C5651C}"/>
            </c:ext>
          </c:extLst>
        </c:ser>
        <c:ser>
          <c:idx val="1"/>
          <c:order val="1"/>
          <c:tx>
            <c:strRef>
              <c:f>'Table 12.29'!$S$92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12.29'!$Y$93:$Y$100</c:f>
              <c:numCache>
                <c:formatCode>#,##0</c:formatCode>
                <c:ptCount val="8"/>
                <c:pt idx="0">
                  <c:v>402</c:v>
                </c:pt>
                <c:pt idx="1">
                  <c:v>1318</c:v>
                </c:pt>
                <c:pt idx="2">
                  <c:v>223</c:v>
                </c:pt>
                <c:pt idx="3">
                  <c:v>918</c:v>
                </c:pt>
                <c:pt idx="4">
                  <c:v>1061</c:v>
                </c:pt>
                <c:pt idx="5">
                  <c:v>624</c:v>
                </c:pt>
                <c:pt idx="6">
                  <c:v>36</c:v>
                </c:pt>
                <c:pt idx="7">
                  <c:v>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D5-4BC1-945D-7993E9C56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12.29'!$U$8:$Y$8</c:f>
              <c:numCache>
                <c:formatCode>#,##0</c:formatCode>
                <c:ptCount val="5"/>
                <c:pt idx="0">
                  <c:v>35154</c:v>
                </c:pt>
                <c:pt idx="1">
                  <c:v>34628.5</c:v>
                </c:pt>
                <c:pt idx="2">
                  <c:v>35395.18</c:v>
                </c:pt>
                <c:pt idx="3">
                  <c:v>37551.15</c:v>
                </c:pt>
                <c:pt idx="4">
                  <c:v>37438.57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8-4FF3-97D5-149BAE02DCAB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8-4FF3-97D5-149BAE02D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12.29'!$S$4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12.29'!$T$4:$Z$4</c:f>
              <c:numCache>
                <c:formatCode>#,##0</c:formatCode>
                <c:ptCount val="7"/>
                <c:pt idx="0">
                  <c:v>16446</c:v>
                </c:pt>
                <c:pt idx="1">
                  <c:v>16223</c:v>
                </c:pt>
                <c:pt idx="2">
                  <c:v>16478</c:v>
                </c:pt>
                <c:pt idx="3">
                  <c:v>16553</c:v>
                </c:pt>
                <c:pt idx="4">
                  <c:v>16481</c:v>
                </c:pt>
                <c:pt idx="5">
                  <c:v>17038</c:v>
                </c:pt>
                <c:pt idx="6">
                  <c:v>17826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6-4759-8EFB-4349D9449AE0}"/>
            </c:ext>
          </c:extLst>
        </c:ser>
        <c:ser>
          <c:idx val="1"/>
          <c:order val="1"/>
          <c:tx>
            <c:strRef>
              <c:f>'Table 12.29'!$S$7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12.29'!$T$7:$Z$7</c:f>
              <c:numCache>
                <c:formatCode>#,##0</c:formatCode>
                <c:ptCount val="7"/>
                <c:pt idx="0">
                  <c:v>11896</c:v>
                </c:pt>
                <c:pt idx="1">
                  <c:v>11779</c:v>
                </c:pt>
                <c:pt idx="2">
                  <c:v>11813</c:v>
                </c:pt>
                <c:pt idx="3">
                  <c:v>11927</c:v>
                </c:pt>
                <c:pt idx="4">
                  <c:v>11973</c:v>
                </c:pt>
                <c:pt idx="5">
                  <c:v>12191</c:v>
                </c:pt>
                <c:pt idx="6">
                  <c:v>12653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6-4759-8EFB-4349D9449AE0}"/>
            </c:ext>
          </c:extLst>
        </c:ser>
        <c:ser>
          <c:idx val="2"/>
          <c:order val="2"/>
          <c:tx>
            <c:strRef>
              <c:f>'Table 12.29'!$S$11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12.29'!$T$2:$Z$2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12.29'!$T$11:$Z$11</c:f>
              <c:numCache>
                <c:formatCode>#,##0</c:formatCode>
                <c:ptCount val="7"/>
                <c:pt idx="0">
                  <c:v>14277</c:v>
                </c:pt>
                <c:pt idx="1">
                  <c:v>14102</c:v>
                </c:pt>
                <c:pt idx="2">
                  <c:v>14499</c:v>
                </c:pt>
                <c:pt idx="3">
                  <c:v>14654</c:v>
                </c:pt>
                <c:pt idx="4">
                  <c:v>14611</c:v>
                </c:pt>
                <c:pt idx="5">
                  <c:v>15138</c:v>
                </c:pt>
                <c:pt idx="6">
                  <c:v>15837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D6-4759-8EFB-4349D9449AE0}"/>
            </c:ext>
          </c:extLst>
        </c:ser>
        <c:ser>
          <c:idx val="3"/>
          <c:order val="3"/>
          <c:tx>
            <c:strRef>
              <c:f>'Table 12.29'!$S$12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12.29'!$T$2:$Z$2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12.29'!$T$12:$Z$12</c:f>
              <c:numCache>
                <c:formatCode>#,##0</c:formatCode>
                <c:ptCount val="7"/>
                <c:pt idx="0">
                  <c:v>2166</c:v>
                </c:pt>
                <c:pt idx="1">
                  <c:v>2122</c:v>
                </c:pt>
                <c:pt idx="2">
                  <c:v>1978</c:v>
                </c:pt>
                <c:pt idx="3">
                  <c:v>1898</c:v>
                </c:pt>
                <c:pt idx="4">
                  <c:v>1869</c:v>
                </c:pt>
                <c:pt idx="5">
                  <c:v>1900</c:v>
                </c:pt>
                <c:pt idx="6">
                  <c:v>1987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D6-4759-8EFB-4349D9449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12.29'!$AB$15:$AB$33</c:f>
              <c:numCache>
                <c:formatCode>0.0%</c:formatCode>
                <c:ptCount val="19"/>
                <c:pt idx="0">
                  <c:v>5.003926848423651E-2</c:v>
                </c:pt>
                <c:pt idx="1">
                  <c:v>1.4865926175249636E-2</c:v>
                </c:pt>
                <c:pt idx="2">
                  <c:v>5.5592954111971279E-2</c:v>
                </c:pt>
                <c:pt idx="3">
                  <c:v>9.3122405475148662E-3</c:v>
                </c:pt>
                <c:pt idx="4">
                  <c:v>6.703691237518232E-2</c:v>
                </c:pt>
                <c:pt idx="5">
                  <c:v>2.731964546168518E-2</c:v>
                </c:pt>
                <c:pt idx="6">
                  <c:v>8.8129698193649728E-2</c:v>
                </c:pt>
                <c:pt idx="7">
                  <c:v>7.5844272411084934E-2</c:v>
                </c:pt>
                <c:pt idx="8">
                  <c:v>3.6295299001458545E-2</c:v>
                </c:pt>
                <c:pt idx="9">
                  <c:v>7.4610120049366097E-3</c:v>
                </c:pt>
                <c:pt idx="10">
                  <c:v>3.3939189947268036E-2</c:v>
                </c:pt>
                <c:pt idx="11">
                  <c:v>1.7278133064063728E-2</c:v>
                </c:pt>
                <c:pt idx="12">
                  <c:v>5.8958824189386291E-2</c:v>
                </c:pt>
                <c:pt idx="13">
                  <c:v>6.0697857062717381E-2</c:v>
                </c:pt>
                <c:pt idx="14">
                  <c:v>4.6280713564456413E-2</c:v>
                </c:pt>
                <c:pt idx="15">
                  <c:v>9.3010209805901495E-2</c:v>
                </c:pt>
                <c:pt idx="16">
                  <c:v>0.14147873892067767</c:v>
                </c:pt>
                <c:pt idx="17">
                  <c:v>2.0587905306855156E-2</c:v>
                </c:pt>
                <c:pt idx="18">
                  <c:v>3.8427016717154719E-2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0-4EA5-8A7D-DE0457A7327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F0-4EA5-8A7D-DE0457A73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12.29'!$Z$44:$Z$60</c:f>
              <c:numCache>
                <c:formatCode>#,##0</c:formatCode>
                <c:ptCount val="17"/>
                <c:pt idx="0">
                  <c:v>7</c:v>
                </c:pt>
                <c:pt idx="1">
                  <c:v>210</c:v>
                </c:pt>
                <c:pt idx="2">
                  <c:v>624</c:v>
                </c:pt>
                <c:pt idx="3">
                  <c:v>793</c:v>
                </c:pt>
                <c:pt idx="4">
                  <c:v>867</c:v>
                </c:pt>
                <c:pt idx="5">
                  <c:v>805</c:v>
                </c:pt>
                <c:pt idx="6">
                  <c:v>792</c:v>
                </c:pt>
                <c:pt idx="7">
                  <c:v>762</c:v>
                </c:pt>
                <c:pt idx="8">
                  <c:v>949</c:v>
                </c:pt>
                <c:pt idx="9">
                  <c:v>904</c:v>
                </c:pt>
                <c:pt idx="10">
                  <c:v>868</c:v>
                </c:pt>
                <c:pt idx="11">
                  <c:v>707</c:v>
                </c:pt>
                <c:pt idx="12">
                  <c:v>394</c:v>
                </c:pt>
                <c:pt idx="13">
                  <c:v>173</c:v>
                </c:pt>
                <c:pt idx="14">
                  <c:v>64</c:v>
                </c:pt>
                <c:pt idx="15">
                  <c:v>18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67-4219-A3E3-34A1166FA1AA}"/>
            </c:ext>
          </c:extLst>
        </c:ser>
        <c:ser>
          <c:idx val="1"/>
          <c:order val="1"/>
          <c:tx>
            <c:strRef>
              <c:f>'Table 12.29'!$S$62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12.29'!$S$63:$S$79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12.29'!$Z$63:$Z$79</c:f>
              <c:numCache>
                <c:formatCode>#,##0</c:formatCode>
                <c:ptCount val="17"/>
                <c:pt idx="0">
                  <c:v>14</c:v>
                </c:pt>
                <c:pt idx="1">
                  <c:v>256</c:v>
                </c:pt>
                <c:pt idx="2">
                  <c:v>583</c:v>
                </c:pt>
                <c:pt idx="3">
                  <c:v>763</c:v>
                </c:pt>
                <c:pt idx="4">
                  <c:v>894</c:v>
                </c:pt>
                <c:pt idx="5">
                  <c:v>713</c:v>
                </c:pt>
                <c:pt idx="6">
                  <c:v>744</c:v>
                </c:pt>
                <c:pt idx="7">
                  <c:v>818</c:v>
                </c:pt>
                <c:pt idx="8">
                  <c:v>1020</c:v>
                </c:pt>
                <c:pt idx="9">
                  <c:v>944</c:v>
                </c:pt>
                <c:pt idx="10">
                  <c:v>943</c:v>
                </c:pt>
                <c:pt idx="11">
                  <c:v>699</c:v>
                </c:pt>
                <c:pt idx="12">
                  <c:v>286</c:v>
                </c:pt>
                <c:pt idx="13">
                  <c:v>94</c:v>
                </c:pt>
                <c:pt idx="14">
                  <c:v>51</c:v>
                </c:pt>
                <c:pt idx="15">
                  <c:v>20</c:v>
                </c:pt>
                <c:pt idx="16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67-4219-A3E3-34A1166FA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12.29'!$S$82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12.29'!$Z$83:$Z$90</c:f>
              <c:numCache>
                <c:formatCode>#,##0</c:formatCode>
                <c:ptCount val="8"/>
                <c:pt idx="0">
                  <c:v>704</c:v>
                </c:pt>
                <c:pt idx="1">
                  <c:v>937</c:v>
                </c:pt>
                <c:pt idx="2">
                  <c:v>1183</c:v>
                </c:pt>
                <c:pt idx="3">
                  <c:v>343</c:v>
                </c:pt>
                <c:pt idx="4">
                  <c:v>263</c:v>
                </c:pt>
                <c:pt idx="5">
                  <c:v>324</c:v>
                </c:pt>
                <c:pt idx="6">
                  <c:v>575</c:v>
                </c:pt>
                <c:pt idx="7">
                  <c:v>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03-489A-A32D-4CF428316970}"/>
            </c:ext>
          </c:extLst>
        </c:ser>
        <c:ser>
          <c:idx val="1"/>
          <c:order val="1"/>
          <c:tx>
            <c:strRef>
              <c:f>'Table 12.29'!$S$92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12.29'!$S$83:$S$90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12.29'!$Z$93:$Z$100</c:f>
              <c:numCache>
                <c:formatCode>#,##0</c:formatCode>
                <c:ptCount val="8"/>
                <c:pt idx="0">
                  <c:v>435</c:v>
                </c:pt>
                <c:pt idx="1">
                  <c:v>1367</c:v>
                </c:pt>
                <c:pt idx="2">
                  <c:v>225</c:v>
                </c:pt>
                <c:pt idx="3">
                  <c:v>1013</c:v>
                </c:pt>
                <c:pt idx="4">
                  <c:v>1064</c:v>
                </c:pt>
                <c:pt idx="5">
                  <c:v>653</c:v>
                </c:pt>
                <c:pt idx="6">
                  <c:v>34</c:v>
                </c:pt>
                <c:pt idx="7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03-489A-A32D-4CF428316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12.3'!$S$82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12.3'!$Z$83:$Z$90</c:f>
              <c:numCache>
                <c:formatCode>#,##0</c:formatCode>
                <c:ptCount val="8"/>
                <c:pt idx="0">
                  <c:v>446</c:v>
                </c:pt>
                <c:pt idx="1">
                  <c:v>517</c:v>
                </c:pt>
                <c:pt idx="2">
                  <c:v>1114</c:v>
                </c:pt>
                <c:pt idx="3">
                  <c:v>325</c:v>
                </c:pt>
                <c:pt idx="4">
                  <c:v>239</c:v>
                </c:pt>
                <c:pt idx="5">
                  <c:v>293</c:v>
                </c:pt>
                <c:pt idx="6">
                  <c:v>670</c:v>
                </c:pt>
                <c:pt idx="7">
                  <c:v>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2-459D-9747-160BA07F5574}"/>
            </c:ext>
          </c:extLst>
        </c:ser>
        <c:ser>
          <c:idx val="1"/>
          <c:order val="1"/>
          <c:tx>
            <c:strRef>
              <c:f>'Table 12.3'!$S$92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12.3'!$S$83:$S$90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12.3'!$Z$93:$Z$100</c:f>
              <c:numCache>
                <c:formatCode>#,##0</c:formatCode>
                <c:ptCount val="8"/>
                <c:pt idx="0">
                  <c:v>279</c:v>
                </c:pt>
                <c:pt idx="1">
                  <c:v>744</c:v>
                </c:pt>
                <c:pt idx="2">
                  <c:v>206</c:v>
                </c:pt>
                <c:pt idx="3">
                  <c:v>826</c:v>
                </c:pt>
                <c:pt idx="4">
                  <c:v>819</c:v>
                </c:pt>
                <c:pt idx="5">
                  <c:v>681</c:v>
                </c:pt>
                <c:pt idx="6">
                  <c:v>51</c:v>
                </c:pt>
                <c:pt idx="7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D2-459D-9747-160BA07F5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12.29'!$S$1</c:f>
              <c:strCache>
                <c:ptCount val="1"/>
                <c:pt idx="0">
                  <c:v>West Tamar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12.29'!$T$2:$Z$2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12.29'!$T$8:$Z$8</c:f>
              <c:numCache>
                <c:formatCode>#,##0</c:formatCode>
                <c:ptCount val="7"/>
                <c:pt idx="0">
                  <c:v>34317</c:v>
                </c:pt>
                <c:pt idx="1">
                  <c:v>35154</c:v>
                </c:pt>
                <c:pt idx="2">
                  <c:v>34628.5</c:v>
                </c:pt>
                <c:pt idx="3">
                  <c:v>35395.18</c:v>
                </c:pt>
                <c:pt idx="4">
                  <c:v>37551.15</c:v>
                </c:pt>
                <c:pt idx="5">
                  <c:v>37438.57</c:v>
                </c:pt>
                <c:pt idx="6">
                  <c:v>37997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2-4ACD-98A5-4F14A954E3F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12.29'!$T$2:$Z$2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2-4ACD-98A5-4F14A954E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12.1'!$Y$44:$Y$60</c:f>
              <c:numCache>
                <c:formatCode>#,##0</c:formatCode>
                <c:ptCount val="17"/>
                <c:pt idx="0">
                  <c:v>3</c:v>
                </c:pt>
                <c:pt idx="1">
                  <c:v>43</c:v>
                </c:pt>
                <c:pt idx="2">
                  <c:v>119</c:v>
                </c:pt>
                <c:pt idx="3">
                  <c:v>92</c:v>
                </c:pt>
                <c:pt idx="4">
                  <c:v>143</c:v>
                </c:pt>
                <c:pt idx="5">
                  <c:v>121</c:v>
                </c:pt>
                <c:pt idx="6">
                  <c:v>158</c:v>
                </c:pt>
                <c:pt idx="7">
                  <c:v>137</c:v>
                </c:pt>
                <c:pt idx="8">
                  <c:v>165</c:v>
                </c:pt>
                <c:pt idx="9">
                  <c:v>193</c:v>
                </c:pt>
                <c:pt idx="10">
                  <c:v>213</c:v>
                </c:pt>
                <c:pt idx="11">
                  <c:v>194</c:v>
                </c:pt>
                <c:pt idx="12">
                  <c:v>80</c:v>
                </c:pt>
                <c:pt idx="13">
                  <c:v>36</c:v>
                </c:pt>
                <c:pt idx="14">
                  <c:v>15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AE-4651-94FF-A405E5ADEB46}"/>
            </c:ext>
          </c:extLst>
        </c:ser>
        <c:ser>
          <c:idx val="1"/>
          <c:order val="1"/>
          <c:tx>
            <c:strRef>
              <c:f>'Table 12.1'!$S$62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12.1'!$Y$63:$Y$79</c:f>
              <c:numCache>
                <c:formatCode>#,##0</c:formatCode>
                <c:ptCount val="17"/>
                <c:pt idx="0">
                  <c:v>3</c:v>
                </c:pt>
                <c:pt idx="1">
                  <c:v>44</c:v>
                </c:pt>
                <c:pt idx="2">
                  <c:v>85</c:v>
                </c:pt>
                <c:pt idx="3">
                  <c:v>114</c:v>
                </c:pt>
                <c:pt idx="4">
                  <c:v>113</c:v>
                </c:pt>
                <c:pt idx="5">
                  <c:v>125</c:v>
                </c:pt>
                <c:pt idx="6">
                  <c:v>145</c:v>
                </c:pt>
                <c:pt idx="7">
                  <c:v>156</c:v>
                </c:pt>
                <c:pt idx="8">
                  <c:v>191</c:v>
                </c:pt>
                <c:pt idx="9">
                  <c:v>217</c:v>
                </c:pt>
                <c:pt idx="10">
                  <c:v>247</c:v>
                </c:pt>
                <c:pt idx="11">
                  <c:v>179</c:v>
                </c:pt>
                <c:pt idx="12">
                  <c:v>71</c:v>
                </c:pt>
                <c:pt idx="13">
                  <c:v>23</c:v>
                </c:pt>
                <c:pt idx="14">
                  <c:v>7</c:v>
                </c:pt>
                <c:pt idx="15">
                  <c:v>0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AE-4651-94FF-A405E5ADE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12.3'!$S$1</c:f>
              <c:strCache>
                <c:ptCount val="1"/>
                <c:pt idx="0">
                  <c:v>Burnie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12.3'!$T$8:$Z$8</c:f>
              <c:numCache>
                <c:formatCode>#,##0</c:formatCode>
                <c:ptCount val="7"/>
                <c:pt idx="0">
                  <c:v>35596</c:v>
                </c:pt>
                <c:pt idx="1">
                  <c:v>36457.97</c:v>
                </c:pt>
                <c:pt idx="2">
                  <c:v>36939</c:v>
                </c:pt>
                <c:pt idx="3">
                  <c:v>38186.42</c:v>
                </c:pt>
                <c:pt idx="4">
                  <c:v>38803</c:v>
                </c:pt>
                <c:pt idx="5">
                  <c:v>38561</c:v>
                </c:pt>
                <c:pt idx="6">
                  <c:v>40226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4F-4C7E-94D4-C66F4B4650A7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12.3'!$T$2:$Z$2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4F-4C7E-94D4-C66F4B465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12.4'!$U$4:$Y$4</c:f>
              <c:numCache>
                <c:formatCode>#,##0</c:formatCode>
                <c:ptCount val="5"/>
                <c:pt idx="0">
                  <c:v>15142</c:v>
                </c:pt>
                <c:pt idx="1">
                  <c:v>14944</c:v>
                </c:pt>
                <c:pt idx="2">
                  <c:v>14816</c:v>
                </c:pt>
                <c:pt idx="3">
                  <c:v>14984</c:v>
                </c:pt>
                <c:pt idx="4">
                  <c:v>15583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B4-47DD-960D-FAB469E479B2}"/>
            </c:ext>
          </c:extLst>
        </c:ser>
        <c:ser>
          <c:idx val="1"/>
          <c:order val="1"/>
          <c:tx>
            <c:strRef>
              <c:f>'Table 12.4'!$S$7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12.4'!$U$7:$Y$7</c:f>
              <c:numCache>
                <c:formatCode>#,##0</c:formatCode>
                <c:ptCount val="5"/>
                <c:pt idx="0">
                  <c:v>10903</c:v>
                </c:pt>
                <c:pt idx="1">
                  <c:v>10869</c:v>
                </c:pt>
                <c:pt idx="2">
                  <c:v>10861</c:v>
                </c:pt>
                <c:pt idx="3">
                  <c:v>10920</c:v>
                </c:pt>
                <c:pt idx="4">
                  <c:v>11167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B4-47DD-960D-FAB469E479B2}"/>
            </c:ext>
          </c:extLst>
        </c:ser>
        <c:ser>
          <c:idx val="2"/>
          <c:order val="2"/>
          <c:tx>
            <c:strRef>
              <c:f>'Table 12.4'!$S$11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12.4'!$U$11:$Y$11</c:f>
              <c:numCache>
                <c:formatCode>#,##0</c:formatCode>
                <c:ptCount val="5"/>
                <c:pt idx="0">
                  <c:v>13113</c:v>
                </c:pt>
                <c:pt idx="1">
                  <c:v>13002</c:v>
                </c:pt>
                <c:pt idx="2">
                  <c:v>12979</c:v>
                </c:pt>
                <c:pt idx="3">
                  <c:v>13133</c:v>
                </c:pt>
                <c:pt idx="4">
                  <c:v>13732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B4-47DD-960D-FAB469E479B2}"/>
            </c:ext>
          </c:extLst>
        </c:ser>
        <c:ser>
          <c:idx val="3"/>
          <c:order val="3"/>
          <c:tx>
            <c:strRef>
              <c:f>'Table 12.4'!$S$12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12.4'!$U$2:$Y$2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12.4'!$U$12:$Y$12</c:f>
              <c:numCache>
                <c:formatCode>#,##0</c:formatCode>
                <c:ptCount val="5"/>
                <c:pt idx="0">
                  <c:v>2029</c:v>
                </c:pt>
                <c:pt idx="1">
                  <c:v>1940</c:v>
                </c:pt>
                <c:pt idx="2">
                  <c:v>1839</c:v>
                </c:pt>
                <c:pt idx="3">
                  <c:v>1849</c:v>
                </c:pt>
                <c:pt idx="4">
                  <c:v>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B4-47DD-960D-FAB469E47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12.4'!$AB$15:$AB$33</c:f>
              <c:numCache>
                <c:formatCode>0.0%</c:formatCode>
                <c:ptCount val="19"/>
                <c:pt idx="0">
                  <c:v>7.7603640040444899E-2</c:v>
                </c:pt>
                <c:pt idx="1">
                  <c:v>1.7568250758341758E-2</c:v>
                </c:pt>
                <c:pt idx="2">
                  <c:v>8.4112740141557132E-2</c:v>
                </c:pt>
                <c:pt idx="3">
                  <c:v>8.4681496461071794E-3</c:v>
                </c:pt>
                <c:pt idx="4">
                  <c:v>7.0083417593528818E-2</c:v>
                </c:pt>
                <c:pt idx="5">
                  <c:v>2.7995449949443883E-2</c:v>
                </c:pt>
                <c:pt idx="6">
                  <c:v>8.4491911021233573E-2</c:v>
                </c:pt>
                <c:pt idx="7">
                  <c:v>5.9782608695652176E-2</c:v>
                </c:pt>
                <c:pt idx="8">
                  <c:v>4.7901921132457025E-2</c:v>
                </c:pt>
                <c:pt idx="9">
                  <c:v>4.4236602628918101E-3</c:v>
                </c:pt>
                <c:pt idx="10">
                  <c:v>2.2307886754297269E-2</c:v>
                </c:pt>
                <c:pt idx="11">
                  <c:v>2.148634984833165E-2</c:v>
                </c:pt>
                <c:pt idx="12">
                  <c:v>3.7221941354903941E-2</c:v>
                </c:pt>
                <c:pt idx="13">
                  <c:v>6.5217391304347824E-2</c:v>
                </c:pt>
                <c:pt idx="14">
                  <c:v>4.9924165824064712E-2</c:v>
                </c:pt>
                <c:pt idx="15">
                  <c:v>7.9057128412537911E-2</c:v>
                </c:pt>
                <c:pt idx="16">
                  <c:v>0.12778058645096058</c:v>
                </c:pt>
                <c:pt idx="17">
                  <c:v>1.0679979777553084E-2</c:v>
                </c:pt>
                <c:pt idx="18">
                  <c:v>3.4694135490394337E-2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BD-41B5-ABF8-CF613547437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BD-41B5-ABF8-CF6135474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12.4'!$Y$44:$Y$60</c:f>
              <c:numCache>
                <c:formatCode>#,##0</c:formatCode>
                <c:ptCount val="17"/>
                <c:pt idx="0">
                  <c:v>8</c:v>
                </c:pt>
                <c:pt idx="1">
                  <c:v>186</c:v>
                </c:pt>
                <c:pt idx="2">
                  <c:v>472</c:v>
                </c:pt>
                <c:pt idx="3">
                  <c:v>746</c:v>
                </c:pt>
                <c:pt idx="4">
                  <c:v>810</c:v>
                </c:pt>
                <c:pt idx="5">
                  <c:v>683</c:v>
                </c:pt>
                <c:pt idx="6">
                  <c:v>666</c:v>
                </c:pt>
                <c:pt idx="7">
                  <c:v>722</c:v>
                </c:pt>
                <c:pt idx="8">
                  <c:v>814</c:v>
                </c:pt>
                <c:pt idx="9">
                  <c:v>889</c:v>
                </c:pt>
                <c:pt idx="10">
                  <c:v>890</c:v>
                </c:pt>
                <c:pt idx="11">
                  <c:v>626</c:v>
                </c:pt>
                <c:pt idx="12">
                  <c:v>329</c:v>
                </c:pt>
                <c:pt idx="13">
                  <c:v>127</c:v>
                </c:pt>
                <c:pt idx="14">
                  <c:v>62</c:v>
                </c:pt>
                <c:pt idx="15">
                  <c:v>35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A-46B3-A731-D0E898464DD7}"/>
            </c:ext>
          </c:extLst>
        </c:ser>
        <c:ser>
          <c:idx val="1"/>
          <c:order val="1"/>
          <c:tx>
            <c:strRef>
              <c:f>'Table 12.4'!$S$62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12.4'!$Y$63:$Y$79</c:f>
              <c:numCache>
                <c:formatCode>#,##0</c:formatCode>
                <c:ptCount val="17"/>
                <c:pt idx="0">
                  <c:v>10</c:v>
                </c:pt>
                <c:pt idx="1">
                  <c:v>211</c:v>
                </c:pt>
                <c:pt idx="2">
                  <c:v>512</c:v>
                </c:pt>
                <c:pt idx="3">
                  <c:v>639</c:v>
                </c:pt>
                <c:pt idx="4">
                  <c:v>697</c:v>
                </c:pt>
                <c:pt idx="5">
                  <c:v>632</c:v>
                </c:pt>
                <c:pt idx="6">
                  <c:v>606</c:v>
                </c:pt>
                <c:pt idx="7">
                  <c:v>716</c:v>
                </c:pt>
                <c:pt idx="8">
                  <c:v>885</c:v>
                </c:pt>
                <c:pt idx="9">
                  <c:v>899</c:v>
                </c:pt>
                <c:pt idx="10">
                  <c:v>849</c:v>
                </c:pt>
                <c:pt idx="11">
                  <c:v>500</c:v>
                </c:pt>
                <c:pt idx="12">
                  <c:v>188</c:v>
                </c:pt>
                <c:pt idx="13">
                  <c:v>86</c:v>
                </c:pt>
                <c:pt idx="14">
                  <c:v>40</c:v>
                </c:pt>
                <c:pt idx="15">
                  <c:v>22</c:v>
                </c:pt>
                <c:pt idx="16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EA-46B3-A731-D0E898464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12.4'!$Y$83:$Y$90</c:f>
              <c:numCache>
                <c:formatCode>#,##0</c:formatCode>
                <c:ptCount val="8"/>
                <c:pt idx="0">
                  <c:v>499</c:v>
                </c:pt>
                <c:pt idx="1">
                  <c:v>577</c:v>
                </c:pt>
                <c:pt idx="2">
                  <c:v>1309</c:v>
                </c:pt>
                <c:pt idx="3">
                  <c:v>267</c:v>
                </c:pt>
                <c:pt idx="4">
                  <c:v>199</c:v>
                </c:pt>
                <c:pt idx="5">
                  <c:v>233</c:v>
                </c:pt>
                <c:pt idx="6">
                  <c:v>703</c:v>
                </c:pt>
                <c:pt idx="7">
                  <c:v>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6-4338-88A6-C053D500D310}"/>
            </c:ext>
          </c:extLst>
        </c:ser>
        <c:ser>
          <c:idx val="1"/>
          <c:order val="1"/>
          <c:tx>
            <c:strRef>
              <c:f>'Table 12.4'!$S$92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12.4'!$Y$93:$Y$100</c:f>
              <c:numCache>
                <c:formatCode>#,##0</c:formatCode>
                <c:ptCount val="8"/>
                <c:pt idx="0">
                  <c:v>323</c:v>
                </c:pt>
                <c:pt idx="1">
                  <c:v>984</c:v>
                </c:pt>
                <c:pt idx="2">
                  <c:v>199</c:v>
                </c:pt>
                <c:pt idx="3">
                  <c:v>899</c:v>
                </c:pt>
                <c:pt idx="4">
                  <c:v>807</c:v>
                </c:pt>
                <c:pt idx="5">
                  <c:v>633</c:v>
                </c:pt>
                <c:pt idx="6">
                  <c:v>59</c:v>
                </c:pt>
                <c:pt idx="7">
                  <c:v>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B6-4338-88A6-C053D500D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12.4'!$U$8:$Y$8</c:f>
              <c:numCache>
                <c:formatCode>#,##0</c:formatCode>
                <c:ptCount val="5"/>
                <c:pt idx="0">
                  <c:v>34037</c:v>
                </c:pt>
                <c:pt idx="1">
                  <c:v>34225</c:v>
                </c:pt>
                <c:pt idx="2">
                  <c:v>35747</c:v>
                </c:pt>
                <c:pt idx="3">
                  <c:v>36649.5</c:v>
                </c:pt>
                <c:pt idx="4">
                  <c:v>36912.35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9-4C29-8220-19334BA71CF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9-4C29-8220-19334BA71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12.4'!$S$4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12.4'!$T$4:$Z$4</c:f>
              <c:numCache>
                <c:formatCode>#,##0</c:formatCode>
                <c:ptCount val="7"/>
                <c:pt idx="0">
                  <c:v>15195</c:v>
                </c:pt>
                <c:pt idx="1">
                  <c:v>15142</c:v>
                </c:pt>
                <c:pt idx="2">
                  <c:v>14944</c:v>
                </c:pt>
                <c:pt idx="3">
                  <c:v>14816</c:v>
                </c:pt>
                <c:pt idx="4">
                  <c:v>14984</c:v>
                </c:pt>
                <c:pt idx="5">
                  <c:v>15583</c:v>
                </c:pt>
                <c:pt idx="6">
                  <c:v>15824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6-4B7C-9983-31678E151048}"/>
            </c:ext>
          </c:extLst>
        </c:ser>
        <c:ser>
          <c:idx val="1"/>
          <c:order val="1"/>
          <c:tx>
            <c:strRef>
              <c:f>'Table 12.4'!$S$7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12.4'!$T$7:$Z$7</c:f>
              <c:numCache>
                <c:formatCode>#,##0</c:formatCode>
                <c:ptCount val="7"/>
                <c:pt idx="0">
                  <c:v>10971</c:v>
                </c:pt>
                <c:pt idx="1">
                  <c:v>10903</c:v>
                </c:pt>
                <c:pt idx="2">
                  <c:v>10869</c:v>
                </c:pt>
                <c:pt idx="3">
                  <c:v>10861</c:v>
                </c:pt>
                <c:pt idx="4">
                  <c:v>10920</c:v>
                </c:pt>
                <c:pt idx="5">
                  <c:v>11167</c:v>
                </c:pt>
                <c:pt idx="6">
                  <c:v>11389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6-4B7C-9983-31678E151048}"/>
            </c:ext>
          </c:extLst>
        </c:ser>
        <c:ser>
          <c:idx val="2"/>
          <c:order val="2"/>
          <c:tx>
            <c:strRef>
              <c:f>'Table 12.4'!$S$11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12.4'!$T$11:$Z$11</c:f>
              <c:numCache>
                <c:formatCode>#,##0</c:formatCode>
                <c:ptCount val="7"/>
                <c:pt idx="0">
                  <c:v>13156</c:v>
                </c:pt>
                <c:pt idx="1">
                  <c:v>13113</c:v>
                </c:pt>
                <c:pt idx="2">
                  <c:v>13002</c:v>
                </c:pt>
                <c:pt idx="3">
                  <c:v>12979</c:v>
                </c:pt>
                <c:pt idx="4">
                  <c:v>13133</c:v>
                </c:pt>
                <c:pt idx="5">
                  <c:v>13732</c:v>
                </c:pt>
                <c:pt idx="6">
                  <c:v>13897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86-4B7C-9983-31678E151048}"/>
            </c:ext>
          </c:extLst>
        </c:ser>
        <c:ser>
          <c:idx val="3"/>
          <c:order val="3"/>
          <c:tx>
            <c:strRef>
              <c:f>'Table 12.4'!$S$12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12.4'!$T$12:$Z$12</c:f>
              <c:numCache>
                <c:formatCode>#,##0</c:formatCode>
                <c:ptCount val="7"/>
                <c:pt idx="0">
                  <c:v>2040</c:v>
                </c:pt>
                <c:pt idx="1">
                  <c:v>2029</c:v>
                </c:pt>
                <c:pt idx="2">
                  <c:v>1940</c:v>
                </c:pt>
                <c:pt idx="3">
                  <c:v>1839</c:v>
                </c:pt>
                <c:pt idx="4">
                  <c:v>1849</c:v>
                </c:pt>
                <c:pt idx="5">
                  <c:v>1851</c:v>
                </c:pt>
                <c:pt idx="6">
                  <c:v>1930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86-4B7C-9983-31678E151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12.4'!$S$15:$S$33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12.4'!$AB$15:$AB$33</c:f>
              <c:numCache>
                <c:formatCode>0.0%</c:formatCode>
                <c:ptCount val="19"/>
                <c:pt idx="0">
                  <c:v>7.7603640040444899E-2</c:v>
                </c:pt>
                <c:pt idx="1">
                  <c:v>1.7568250758341758E-2</c:v>
                </c:pt>
                <c:pt idx="2">
                  <c:v>8.4112740141557132E-2</c:v>
                </c:pt>
                <c:pt idx="3">
                  <c:v>8.4681496461071794E-3</c:v>
                </c:pt>
                <c:pt idx="4">
                  <c:v>7.0083417593528818E-2</c:v>
                </c:pt>
                <c:pt idx="5">
                  <c:v>2.7995449949443883E-2</c:v>
                </c:pt>
                <c:pt idx="6">
                  <c:v>8.4491911021233573E-2</c:v>
                </c:pt>
                <c:pt idx="7">
                  <c:v>5.9782608695652176E-2</c:v>
                </c:pt>
                <c:pt idx="8">
                  <c:v>4.7901921132457025E-2</c:v>
                </c:pt>
                <c:pt idx="9">
                  <c:v>4.4236602628918101E-3</c:v>
                </c:pt>
                <c:pt idx="10">
                  <c:v>2.2307886754297269E-2</c:v>
                </c:pt>
                <c:pt idx="11">
                  <c:v>2.148634984833165E-2</c:v>
                </c:pt>
                <c:pt idx="12">
                  <c:v>3.7221941354903941E-2</c:v>
                </c:pt>
                <c:pt idx="13">
                  <c:v>6.5217391304347824E-2</c:v>
                </c:pt>
                <c:pt idx="14">
                  <c:v>4.9924165824064712E-2</c:v>
                </c:pt>
                <c:pt idx="15">
                  <c:v>7.9057128412537911E-2</c:v>
                </c:pt>
                <c:pt idx="16">
                  <c:v>0.12778058645096058</c:v>
                </c:pt>
                <c:pt idx="17">
                  <c:v>1.0679979777553084E-2</c:v>
                </c:pt>
                <c:pt idx="18">
                  <c:v>3.4694135490394337E-2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7E-40D0-84A4-C4DBD970A0A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E-40D0-84A4-C4DBD970A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12.4'!$Z$44:$Z$60</c:f>
              <c:numCache>
                <c:formatCode>#,##0</c:formatCode>
                <c:ptCount val="17"/>
                <c:pt idx="0">
                  <c:v>13</c:v>
                </c:pt>
                <c:pt idx="1">
                  <c:v>193</c:v>
                </c:pt>
                <c:pt idx="2">
                  <c:v>506</c:v>
                </c:pt>
                <c:pt idx="3">
                  <c:v>718</c:v>
                </c:pt>
                <c:pt idx="4">
                  <c:v>838</c:v>
                </c:pt>
                <c:pt idx="5">
                  <c:v>736</c:v>
                </c:pt>
                <c:pt idx="6">
                  <c:v>690</c:v>
                </c:pt>
                <c:pt idx="7">
                  <c:v>675</c:v>
                </c:pt>
                <c:pt idx="8">
                  <c:v>810</c:v>
                </c:pt>
                <c:pt idx="9">
                  <c:v>841</c:v>
                </c:pt>
                <c:pt idx="10">
                  <c:v>931</c:v>
                </c:pt>
                <c:pt idx="11">
                  <c:v>675</c:v>
                </c:pt>
                <c:pt idx="12">
                  <c:v>366</c:v>
                </c:pt>
                <c:pt idx="13">
                  <c:v>148</c:v>
                </c:pt>
                <c:pt idx="14">
                  <c:v>49</c:v>
                </c:pt>
                <c:pt idx="15">
                  <c:v>33</c:v>
                </c:pt>
                <c:pt idx="1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9C-463F-9A7B-6535E2F1FCE6}"/>
            </c:ext>
          </c:extLst>
        </c:ser>
        <c:ser>
          <c:idx val="1"/>
          <c:order val="1"/>
          <c:tx>
            <c:strRef>
              <c:f>'Table 12.4'!$S$62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12.4'!$S$63:$S$79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12.4'!$Z$63:$Z$79</c:f>
              <c:numCache>
                <c:formatCode>#,##0</c:formatCode>
                <c:ptCount val="17"/>
                <c:pt idx="0">
                  <c:v>6</c:v>
                </c:pt>
                <c:pt idx="1">
                  <c:v>178</c:v>
                </c:pt>
                <c:pt idx="2">
                  <c:v>536</c:v>
                </c:pt>
                <c:pt idx="3">
                  <c:v>626</c:v>
                </c:pt>
                <c:pt idx="4">
                  <c:v>705</c:v>
                </c:pt>
                <c:pt idx="5">
                  <c:v>649</c:v>
                </c:pt>
                <c:pt idx="6">
                  <c:v>603</c:v>
                </c:pt>
                <c:pt idx="7">
                  <c:v>727</c:v>
                </c:pt>
                <c:pt idx="8">
                  <c:v>884</c:v>
                </c:pt>
                <c:pt idx="9">
                  <c:v>920</c:v>
                </c:pt>
                <c:pt idx="10">
                  <c:v>838</c:v>
                </c:pt>
                <c:pt idx="11">
                  <c:v>527</c:v>
                </c:pt>
                <c:pt idx="12">
                  <c:v>214</c:v>
                </c:pt>
                <c:pt idx="13">
                  <c:v>102</c:v>
                </c:pt>
                <c:pt idx="14">
                  <c:v>48</c:v>
                </c:pt>
                <c:pt idx="15">
                  <c:v>20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9C-463F-9A7B-6535E2F1F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12.4'!$S$82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12.4'!$Z$83:$Z$90</c:f>
              <c:numCache>
                <c:formatCode>#,##0</c:formatCode>
                <c:ptCount val="8"/>
                <c:pt idx="0">
                  <c:v>519</c:v>
                </c:pt>
                <c:pt idx="1">
                  <c:v>594</c:v>
                </c:pt>
                <c:pt idx="2">
                  <c:v>1340</c:v>
                </c:pt>
                <c:pt idx="3">
                  <c:v>273</c:v>
                </c:pt>
                <c:pt idx="4">
                  <c:v>202</c:v>
                </c:pt>
                <c:pt idx="5">
                  <c:v>249</c:v>
                </c:pt>
                <c:pt idx="6">
                  <c:v>727</c:v>
                </c:pt>
                <c:pt idx="7">
                  <c:v>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3-4865-B102-EB72DB8F17D5}"/>
            </c:ext>
          </c:extLst>
        </c:ser>
        <c:ser>
          <c:idx val="1"/>
          <c:order val="1"/>
          <c:tx>
            <c:strRef>
              <c:f>'Table 12.4'!$S$92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12.4'!$S$83:$S$90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12.4'!$Z$93:$Z$100</c:f>
              <c:numCache>
                <c:formatCode>#,##0</c:formatCode>
                <c:ptCount val="8"/>
                <c:pt idx="0">
                  <c:v>339</c:v>
                </c:pt>
                <c:pt idx="1">
                  <c:v>1010</c:v>
                </c:pt>
                <c:pt idx="2">
                  <c:v>218</c:v>
                </c:pt>
                <c:pt idx="3">
                  <c:v>937</c:v>
                </c:pt>
                <c:pt idx="4">
                  <c:v>797</c:v>
                </c:pt>
                <c:pt idx="5">
                  <c:v>653</c:v>
                </c:pt>
                <c:pt idx="6">
                  <c:v>64</c:v>
                </c:pt>
                <c:pt idx="7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3-4865-B102-EB72DB8F1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12.1'!$Y$83:$Y$90</c:f>
              <c:numCache>
                <c:formatCode>#,##0</c:formatCode>
                <c:ptCount val="8"/>
                <c:pt idx="0">
                  <c:v>120</c:v>
                </c:pt>
                <c:pt idx="1">
                  <c:v>93</c:v>
                </c:pt>
                <c:pt idx="2">
                  <c:v>183</c:v>
                </c:pt>
                <c:pt idx="3">
                  <c:v>49</c:v>
                </c:pt>
                <c:pt idx="4">
                  <c:v>27</c:v>
                </c:pt>
                <c:pt idx="5">
                  <c:v>49</c:v>
                </c:pt>
                <c:pt idx="6">
                  <c:v>151</c:v>
                </c:pt>
                <c:pt idx="7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13-4F92-96BD-9798997D1900}"/>
            </c:ext>
          </c:extLst>
        </c:ser>
        <c:ser>
          <c:idx val="1"/>
          <c:order val="1"/>
          <c:tx>
            <c:strRef>
              <c:f>'Table 12.1'!$S$92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12.1'!$Y$93:$Y$100</c:f>
              <c:numCache>
                <c:formatCode>#,##0</c:formatCode>
                <c:ptCount val="8"/>
                <c:pt idx="0">
                  <c:v>77</c:v>
                </c:pt>
                <c:pt idx="1">
                  <c:v>177</c:v>
                </c:pt>
                <c:pt idx="2">
                  <c:v>49</c:v>
                </c:pt>
                <c:pt idx="3">
                  <c:v>211</c:v>
                </c:pt>
                <c:pt idx="4">
                  <c:v>137</c:v>
                </c:pt>
                <c:pt idx="5">
                  <c:v>138</c:v>
                </c:pt>
                <c:pt idx="6">
                  <c:v>7</c:v>
                </c:pt>
                <c:pt idx="7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13-4F92-96BD-9798997D1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12.4'!$S$1</c:f>
              <c:strCache>
                <c:ptCount val="1"/>
                <c:pt idx="0">
                  <c:v>Central Coast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12.4'!$T$8:$Z$8</c:f>
              <c:numCache>
                <c:formatCode>#,##0</c:formatCode>
                <c:ptCount val="7"/>
                <c:pt idx="0">
                  <c:v>33530</c:v>
                </c:pt>
                <c:pt idx="1">
                  <c:v>34037</c:v>
                </c:pt>
                <c:pt idx="2">
                  <c:v>34225</c:v>
                </c:pt>
                <c:pt idx="3">
                  <c:v>35747</c:v>
                </c:pt>
                <c:pt idx="4">
                  <c:v>36649.5</c:v>
                </c:pt>
                <c:pt idx="5">
                  <c:v>36912.35</c:v>
                </c:pt>
                <c:pt idx="6">
                  <c:v>40110.94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1-4FE2-AEA7-9CF16EFBE2E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12.4'!$T$2:$Z$2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1-4FE2-AEA7-9CF16EFBE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12.5'!$U$4:$Y$4</c:f>
              <c:numCache>
                <c:formatCode>#,##0</c:formatCode>
                <c:ptCount val="5"/>
                <c:pt idx="0">
                  <c:v>1474</c:v>
                </c:pt>
                <c:pt idx="1">
                  <c:v>1421</c:v>
                </c:pt>
                <c:pt idx="2">
                  <c:v>1536</c:v>
                </c:pt>
                <c:pt idx="3">
                  <c:v>1541</c:v>
                </c:pt>
                <c:pt idx="4">
                  <c:v>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D-43B8-A228-B6AC6FC92681}"/>
            </c:ext>
          </c:extLst>
        </c:ser>
        <c:ser>
          <c:idx val="1"/>
          <c:order val="1"/>
          <c:tx>
            <c:strRef>
              <c:f>'Table 12.5'!$S$7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12.5'!$U$7:$Y$7</c:f>
              <c:numCache>
                <c:formatCode>#,##0</c:formatCode>
                <c:ptCount val="5"/>
                <c:pt idx="0">
                  <c:v>990</c:v>
                </c:pt>
                <c:pt idx="1">
                  <c:v>972</c:v>
                </c:pt>
                <c:pt idx="2">
                  <c:v>1009</c:v>
                </c:pt>
                <c:pt idx="3">
                  <c:v>989</c:v>
                </c:pt>
                <c:pt idx="4">
                  <c:v>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D-43B8-A228-B6AC6FC92681}"/>
            </c:ext>
          </c:extLst>
        </c:ser>
        <c:ser>
          <c:idx val="2"/>
          <c:order val="2"/>
          <c:tx>
            <c:strRef>
              <c:f>'Table 12.5'!$S$11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12.5'!$U$11:$Y$11</c:f>
              <c:numCache>
                <c:formatCode>#,##0</c:formatCode>
                <c:ptCount val="5"/>
                <c:pt idx="0">
                  <c:v>1227</c:v>
                </c:pt>
                <c:pt idx="1">
                  <c:v>1174</c:v>
                </c:pt>
                <c:pt idx="2">
                  <c:v>1296</c:v>
                </c:pt>
                <c:pt idx="3">
                  <c:v>1316</c:v>
                </c:pt>
                <c:pt idx="4">
                  <c:v>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BD-43B8-A228-B6AC6FC92681}"/>
            </c:ext>
          </c:extLst>
        </c:ser>
        <c:ser>
          <c:idx val="3"/>
          <c:order val="3"/>
          <c:tx>
            <c:strRef>
              <c:f>'Table 12.5'!$S$12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12.5'!$U$2:$Y$2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12.5'!$U$12:$Y$12</c:f>
              <c:numCache>
                <c:formatCode>#,##0</c:formatCode>
                <c:ptCount val="5"/>
                <c:pt idx="0">
                  <c:v>253</c:v>
                </c:pt>
                <c:pt idx="1">
                  <c:v>245</c:v>
                </c:pt>
                <c:pt idx="2">
                  <c:v>241</c:v>
                </c:pt>
                <c:pt idx="3">
                  <c:v>223</c:v>
                </c:pt>
                <c:pt idx="4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BD-43B8-A228-B6AC6FC92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12.5'!$AB$15:$AB$33</c:f>
              <c:numCache>
                <c:formatCode>0.0%</c:formatCode>
                <c:ptCount val="19"/>
                <c:pt idx="0">
                  <c:v>0.30383162439287642</c:v>
                </c:pt>
                <c:pt idx="1">
                  <c:v>1.0793308148947653E-3</c:v>
                </c:pt>
                <c:pt idx="2">
                  <c:v>5.2347544522396115E-2</c:v>
                </c:pt>
                <c:pt idx="3">
                  <c:v>1.5110631408526714E-2</c:v>
                </c:pt>
                <c:pt idx="4">
                  <c:v>4.317323259579061E-2</c:v>
                </c:pt>
                <c:pt idx="5">
                  <c:v>1.4031300593631947E-2</c:v>
                </c:pt>
                <c:pt idx="6">
                  <c:v>4.0474905558553695E-2</c:v>
                </c:pt>
                <c:pt idx="7">
                  <c:v>9.0124123043712895E-2</c:v>
                </c:pt>
                <c:pt idx="8">
                  <c:v>3.5078251484079871E-2</c:v>
                </c:pt>
                <c:pt idx="9">
                  <c:v>4.317323259579061E-3</c:v>
                </c:pt>
                <c:pt idx="10">
                  <c:v>1.0253642741500269E-2</c:v>
                </c:pt>
                <c:pt idx="11">
                  <c:v>1.4570966001079331E-2</c:v>
                </c:pt>
                <c:pt idx="12">
                  <c:v>3.0221262817053427E-2</c:v>
                </c:pt>
                <c:pt idx="13">
                  <c:v>4.3712898003237993E-2</c:v>
                </c:pt>
                <c:pt idx="14">
                  <c:v>4.5871559633027525E-2</c:v>
                </c:pt>
                <c:pt idx="15">
                  <c:v>3.9395574743658929E-2</c:v>
                </c:pt>
                <c:pt idx="16">
                  <c:v>6.2061521856449003E-2</c:v>
                </c:pt>
                <c:pt idx="17">
                  <c:v>3.7776578521316784E-3</c:v>
                </c:pt>
                <c:pt idx="18">
                  <c:v>2.3205612520237454E-2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D3-4C30-B80C-C29B58CF99C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D3-4C30-B80C-C29B58CF9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12.5'!$Y$44:$Y$60</c:f>
              <c:numCache>
                <c:formatCode>#,##0</c:formatCode>
                <c:ptCount val="17"/>
                <c:pt idx="0">
                  <c:v>0</c:v>
                </c:pt>
                <c:pt idx="1">
                  <c:v>9</c:v>
                </c:pt>
                <c:pt idx="2">
                  <c:v>54</c:v>
                </c:pt>
                <c:pt idx="3">
                  <c:v>44</c:v>
                </c:pt>
                <c:pt idx="4">
                  <c:v>97</c:v>
                </c:pt>
                <c:pt idx="5">
                  <c:v>86</c:v>
                </c:pt>
                <c:pt idx="6">
                  <c:v>93</c:v>
                </c:pt>
                <c:pt idx="7">
                  <c:v>55</c:v>
                </c:pt>
                <c:pt idx="8">
                  <c:v>108</c:v>
                </c:pt>
                <c:pt idx="9">
                  <c:v>87</c:v>
                </c:pt>
                <c:pt idx="10">
                  <c:v>82</c:v>
                </c:pt>
                <c:pt idx="11">
                  <c:v>71</c:v>
                </c:pt>
                <c:pt idx="12">
                  <c:v>54</c:v>
                </c:pt>
                <c:pt idx="13">
                  <c:v>14</c:v>
                </c:pt>
                <c:pt idx="14">
                  <c:v>6</c:v>
                </c:pt>
                <c:pt idx="15">
                  <c:v>5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D-40AF-AF8F-702BD3E5B4F8}"/>
            </c:ext>
          </c:extLst>
        </c:ser>
        <c:ser>
          <c:idx val="1"/>
          <c:order val="1"/>
          <c:tx>
            <c:strRef>
              <c:f>'Table 12.5'!$S$62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12.5'!$Y$63:$Y$79</c:f>
              <c:numCache>
                <c:formatCode>#,##0</c:formatCode>
                <c:ptCount val="17"/>
                <c:pt idx="0">
                  <c:v>0</c:v>
                </c:pt>
                <c:pt idx="1">
                  <c:v>19</c:v>
                </c:pt>
                <c:pt idx="2">
                  <c:v>50</c:v>
                </c:pt>
                <c:pt idx="3">
                  <c:v>65</c:v>
                </c:pt>
                <c:pt idx="4">
                  <c:v>80</c:v>
                </c:pt>
                <c:pt idx="5">
                  <c:v>86</c:v>
                </c:pt>
                <c:pt idx="6">
                  <c:v>77</c:v>
                </c:pt>
                <c:pt idx="7">
                  <c:v>56</c:v>
                </c:pt>
                <c:pt idx="8">
                  <c:v>57</c:v>
                </c:pt>
                <c:pt idx="9">
                  <c:v>67</c:v>
                </c:pt>
                <c:pt idx="10">
                  <c:v>78</c:v>
                </c:pt>
                <c:pt idx="11">
                  <c:v>56</c:v>
                </c:pt>
                <c:pt idx="12">
                  <c:v>33</c:v>
                </c:pt>
                <c:pt idx="13">
                  <c:v>19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FD-40AF-AF8F-702BD3E5B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12.5'!$Y$83:$Y$90</c:f>
              <c:numCache>
                <c:formatCode>#,##0</c:formatCode>
                <c:ptCount val="8"/>
                <c:pt idx="0">
                  <c:v>64</c:v>
                </c:pt>
                <c:pt idx="1">
                  <c:v>28</c:v>
                </c:pt>
                <c:pt idx="2">
                  <c:v>97</c:v>
                </c:pt>
                <c:pt idx="3">
                  <c:v>16</c:v>
                </c:pt>
                <c:pt idx="4">
                  <c:v>6</c:v>
                </c:pt>
                <c:pt idx="5">
                  <c:v>5</c:v>
                </c:pt>
                <c:pt idx="6">
                  <c:v>69</c:v>
                </c:pt>
                <c:pt idx="7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0-48EC-B74D-D2D7780F6D87}"/>
            </c:ext>
          </c:extLst>
        </c:ser>
        <c:ser>
          <c:idx val="1"/>
          <c:order val="1"/>
          <c:tx>
            <c:strRef>
              <c:f>'Table 12.5'!$S$92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12.5'!$Y$93:$Y$100</c:f>
              <c:numCache>
                <c:formatCode>#,##0</c:formatCode>
                <c:ptCount val="8"/>
                <c:pt idx="0">
                  <c:v>34</c:v>
                </c:pt>
                <c:pt idx="1">
                  <c:v>44</c:v>
                </c:pt>
                <c:pt idx="2">
                  <c:v>25</c:v>
                </c:pt>
                <c:pt idx="3">
                  <c:v>75</c:v>
                </c:pt>
                <c:pt idx="4">
                  <c:v>55</c:v>
                </c:pt>
                <c:pt idx="5">
                  <c:v>33</c:v>
                </c:pt>
                <c:pt idx="6">
                  <c:v>9</c:v>
                </c:pt>
                <c:pt idx="7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A0-48EC-B74D-D2D7780F6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12.5'!$U$8:$Y$8</c:f>
              <c:numCache>
                <c:formatCode>#,##0</c:formatCode>
                <c:ptCount val="5"/>
                <c:pt idx="0">
                  <c:v>23759.96</c:v>
                </c:pt>
                <c:pt idx="1">
                  <c:v>22332</c:v>
                </c:pt>
                <c:pt idx="2">
                  <c:v>23717.58</c:v>
                </c:pt>
                <c:pt idx="3">
                  <c:v>27166</c:v>
                </c:pt>
                <c:pt idx="4">
                  <c:v>25726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F-4325-8C63-691EC0F4773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F-4325-8C63-691EC0F47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12.5'!$S$4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12.5'!$T$4:$Z$4</c:f>
              <c:numCache>
                <c:formatCode>#,##0</c:formatCode>
                <c:ptCount val="7"/>
                <c:pt idx="0">
                  <c:v>1490</c:v>
                </c:pt>
                <c:pt idx="1">
                  <c:v>1474</c:v>
                </c:pt>
                <c:pt idx="2">
                  <c:v>1421</c:v>
                </c:pt>
                <c:pt idx="3">
                  <c:v>1536</c:v>
                </c:pt>
                <c:pt idx="4">
                  <c:v>1541</c:v>
                </c:pt>
                <c:pt idx="5">
                  <c:v>1615</c:v>
                </c:pt>
                <c:pt idx="6">
                  <c:v>1851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6-49DC-AA6E-F5CCB9B4C46A}"/>
            </c:ext>
          </c:extLst>
        </c:ser>
        <c:ser>
          <c:idx val="1"/>
          <c:order val="1"/>
          <c:tx>
            <c:strRef>
              <c:f>'Table 12.5'!$S$7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12.5'!$T$7:$Z$7</c:f>
              <c:numCache>
                <c:formatCode>#,##0</c:formatCode>
                <c:ptCount val="7"/>
                <c:pt idx="0">
                  <c:v>986</c:v>
                </c:pt>
                <c:pt idx="1">
                  <c:v>990</c:v>
                </c:pt>
                <c:pt idx="2">
                  <c:v>972</c:v>
                </c:pt>
                <c:pt idx="3">
                  <c:v>1009</c:v>
                </c:pt>
                <c:pt idx="4">
                  <c:v>989</c:v>
                </c:pt>
                <c:pt idx="5">
                  <c:v>1044</c:v>
                </c:pt>
                <c:pt idx="6">
                  <c:v>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6-49DC-AA6E-F5CCB9B4C46A}"/>
            </c:ext>
          </c:extLst>
        </c:ser>
        <c:ser>
          <c:idx val="2"/>
          <c:order val="2"/>
          <c:tx>
            <c:strRef>
              <c:f>'Table 12.5'!$S$11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12.5'!$T$11:$Z$11</c:f>
              <c:numCache>
                <c:formatCode>#,##0</c:formatCode>
                <c:ptCount val="7"/>
                <c:pt idx="0">
                  <c:v>1254</c:v>
                </c:pt>
                <c:pt idx="1">
                  <c:v>1227</c:v>
                </c:pt>
                <c:pt idx="2">
                  <c:v>1174</c:v>
                </c:pt>
                <c:pt idx="3">
                  <c:v>1296</c:v>
                </c:pt>
                <c:pt idx="4">
                  <c:v>1316</c:v>
                </c:pt>
                <c:pt idx="5">
                  <c:v>1379</c:v>
                </c:pt>
                <c:pt idx="6">
                  <c:v>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66-49DC-AA6E-F5CCB9B4C46A}"/>
            </c:ext>
          </c:extLst>
        </c:ser>
        <c:ser>
          <c:idx val="3"/>
          <c:order val="3"/>
          <c:tx>
            <c:strRef>
              <c:f>'Table 12.5'!$S$12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12.5'!$T$12:$Z$12</c:f>
              <c:numCache>
                <c:formatCode>#,##0</c:formatCode>
                <c:ptCount val="7"/>
                <c:pt idx="0">
                  <c:v>241</c:v>
                </c:pt>
                <c:pt idx="1">
                  <c:v>253</c:v>
                </c:pt>
                <c:pt idx="2">
                  <c:v>245</c:v>
                </c:pt>
                <c:pt idx="3">
                  <c:v>241</c:v>
                </c:pt>
                <c:pt idx="4">
                  <c:v>223</c:v>
                </c:pt>
                <c:pt idx="5">
                  <c:v>236</c:v>
                </c:pt>
                <c:pt idx="6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66-49DC-AA6E-F5CCB9B4C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12.5'!$S$15:$S$33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12.5'!$AB$15:$AB$33</c:f>
              <c:numCache>
                <c:formatCode>0.0%</c:formatCode>
                <c:ptCount val="19"/>
                <c:pt idx="0">
                  <c:v>0.30383162439287642</c:v>
                </c:pt>
                <c:pt idx="1">
                  <c:v>1.0793308148947653E-3</c:v>
                </c:pt>
                <c:pt idx="2">
                  <c:v>5.2347544522396115E-2</c:v>
                </c:pt>
                <c:pt idx="3">
                  <c:v>1.5110631408526714E-2</c:v>
                </c:pt>
                <c:pt idx="4">
                  <c:v>4.317323259579061E-2</c:v>
                </c:pt>
                <c:pt idx="5">
                  <c:v>1.4031300593631947E-2</c:v>
                </c:pt>
                <c:pt idx="6">
                  <c:v>4.0474905558553695E-2</c:v>
                </c:pt>
                <c:pt idx="7">
                  <c:v>9.0124123043712895E-2</c:v>
                </c:pt>
                <c:pt idx="8">
                  <c:v>3.5078251484079871E-2</c:v>
                </c:pt>
                <c:pt idx="9">
                  <c:v>4.317323259579061E-3</c:v>
                </c:pt>
                <c:pt idx="10">
                  <c:v>1.0253642741500269E-2</c:v>
                </c:pt>
                <c:pt idx="11">
                  <c:v>1.4570966001079331E-2</c:v>
                </c:pt>
                <c:pt idx="12">
                  <c:v>3.0221262817053427E-2</c:v>
                </c:pt>
                <c:pt idx="13">
                  <c:v>4.3712898003237993E-2</c:v>
                </c:pt>
                <c:pt idx="14">
                  <c:v>4.5871559633027525E-2</c:v>
                </c:pt>
                <c:pt idx="15">
                  <c:v>3.9395574743658929E-2</c:v>
                </c:pt>
                <c:pt idx="16">
                  <c:v>6.2061521856449003E-2</c:v>
                </c:pt>
                <c:pt idx="17">
                  <c:v>3.7776578521316784E-3</c:v>
                </c:pt>
                <c:pt idx="18">
                  <c:v>2.3205612520237454E-2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3-4075-B8DE-32AA717F80E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13-4075-B8DE-32AA717F8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12.5'!$Z$44:$Z$60</c:f>
              <c:numCache>
                <c:formatCode>#,##0</c:formatCode>
                <c:ptCount val="17"/>
                <c:pt idx="0">
                  <c:v>0</c:v>
                </c:pt>
                <c:pt idx="1">
                  <c:v>10</c:v>
                </c:pt>
                <c:pt idx="2">
                  <c:v>67</c:v>
                </c:pt>
                <c:pt idx="3">
                  <c:v>67</c:v>
                </c:pt>
                <c:pt idx="4">
                  <c:v>73</c:v>
                </c:pt>
                <c:pt idx="5">
                  <c:v>103</c:v>
                </c:pt>
                <c:pt idx="6">
                  <c:v>78</c:v>
                </c:pt>
                <c:pt idx="7">
                  <c:v>74</c:v>
                </c:pt>
                <c:pt idx="8">
                  <c:v>98</c:v>
                </c:pt>
                <c:pt idx="9">
                  <c:v>96</c:v>
                </c:pt>
                <c:pt idx="10">
                  <c:v>93</c:v>
                </c:pt>
                <c:pt idx="11">
                  <c:v>83</c:v>
                </c:pt>
                <c:pt idx="12">
                  <c:v>58</c:v>
                </c:pt>
                <c:pt idx="13">
                  <c:v>20</c:v>
                </c:pt>
                <c:pt idx="14">
                  <c:v>10</c:v>
                </c:pt>
                <c:pt idx="15">
                  <c:v>9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E-4A43-9372-4B525BBAF4B4}"/>
            </c:ext>
          </c:extLst>
        </c:ser>
        <c:ser>
          <c:idx val="1"/>
          <c:order val="1"/>
          <c:tx>
            <c:strRef>
              <c:f>'Table 12.5'!$S$62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12.5'!$S$63:$S$79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12.5'!$Z$63:$Z$79</c:f>
              <c:numCache>
                <c:formatCode>#,##0</c:formatCode>
                <c:ptCount val="17"/>
                <c:pt idx="0">
                  <c:v>0</c:v>
                </c:pt>
                <c:pt idx="1">
                  <c:v>12</c:v>
                </c:pt>
                <c:pt idx="2">
                  <c:v>48</c:v>
                </c:pt>
                <c:pt idx="3">
                  <c:v>59</c:v>
                </c:pt>
                <c:pt idx="4">
                  <c:v>105</c:v>
                </c:pt>
                <c:pt idx="5">
                  <c:v>78</c:v>
                </c:pt>
                <c:pt idx="6">
                  <c:v>63</c:v>
                </c:pt>
                <c:pt idx="7">
                  <c:v>54</c:v>
                </c:pt>
                <c:pt idx="8">
                  <c:v>56</c:v>
                </c:pt>
                <c:pt idx="9">
                  <c:v>72</c:v>
                </c:pt>
                <c:pt idx="10">
                  <c:v>72</c:v>
                </c:pt>
                <c:pt idx="11">
                  <c:v>53</c:v>
                </c:pt>
                <c:pt idx="12">
                  <c:v>45</c:v>
                </c:pt>
                <c:pt idx="13">
                  <c:v>15</c:v>
                </c:pt>
                <c:pt idx="14">
                  <c:v>7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E-4A43-9372-4B525BBAF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12.5'!$S$82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12.5'!$Z$83:$Z$90</c:f>
              <c:numCache>
                <c:formatCode>#,##0</c:formatCode>
                <c:ptCount val="8"/>
                <c:pt idx="0">
                  <c:v>74</c:v>
                </c:pt>
                <c:pt idx="1">
                  <c:v>29</c:v>
                </c:pt>
                <c:pt idx="2">
                  <c:v>105</c:v>
                </c:pt>
                <c:pt idx="3">
                  <c:v>21</c:v>
                </c:pt>
                <c:pt idx="4">
                  <c:v>13</c:v>
                </c:pt>
                <c:pt idx="5">
                  <c:v>7</c:v>
                </c:pt>
                <c:pt idx="6">
                  <c:v>78</c:v>
                </c:pt>
                <c:pt idx="7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8-42EA-A5EF-5025B4C87671}"/>
            </c:ext>
          </c:extLst>
        </c:ser>
        <c:ser>
          <c:idx val="1"/>
          <c:order val="1"/>
          <c:tx>
            <c:strRef>
              <c:f>'Table 12.5'!$S$92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12.5'!$S$83:$S$90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12.5'!$Z$93:$Z$100</c:f>
              <c:numCache>
                <c:formatCode>#,##0</c:formatCode>
                <c:ptCount val="8"/>
                <c:pt idx="0">
                  <c:v>39</c:v>
                </c:pt>
                <c:pt idx="1">
                  <c:v>40</c:v>
                </c:pt>
                <c:pt idx="2">
                  <c:v>30</c:v>
                </c:pt>
                <c:pt idx="3">
                  <c:v>76</c:v>
                </c:pt>
                <c:pt idx="4">
                  <c:v>57</c:v>
                </c:pt>
                <c:pt idx="5">
                  <c:v>36</c:v>
                </c:pt>
                <c:pt idx="6">
                  <c:v>7</c:v>
                </c:pt>
                <c:pt idx="7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A8-42EA-A5EF-5025B4C87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12.1'!$U$8:$Y$8</c:f>
              <c:numCache>
                <c:formatCode>#,##0</c:formatCode>
                <c:ptCount val="5"/>
                <c:pt idx="0">
                  <c:v>27182</c:v>
                </c:pt>
                <c:pt idx="1">
                  <c:v>26239.32</c:v>
                </c:pt>
                <c:pt idx="2">
                  <c:v>25517.200000000001</c:v>
                </c:pt>
                <c:pt idx="3">
                  <c:v>28587.7</c:v>
                </c:pt>
                <c:pt idx="4">
                  <c:v>28122.53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A-4F4F-B2C7-D1D63E6C04E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A-4F4F-B2C7-D1D63E6C0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12.5'!$S$1</c:f>
              <c:strCache>
                <c:ptCount val="1"/>
                <c:pt idx="0">
                  <c:v>Central Highlands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12.5'!$T$8:$Z$8</c:f>
              <c:numCache>
                <c:formatCode>#,##0</c:formatCode>
                <c:ptCount val="7"/>
                <c:pt idx="0">
                  <c:v>21300</c:v>
                </c:pt>
                <c:pt idx="1">
                  <c:v>23759.96</c:v>
                </c:pt>
                <c:pt idx="2">
                  <c:v>22332</c:v>
                </c:pt>
                <c:pt idx="3">
                  <c:v>23717.58</c:v>
                </c:pt>
                <c:pt idx="4">
                  <c:v>27166</c:v>
                </c:pt>
                <c:pt idx="5">
                  <c:v>25726</c:v>
                </c:pt>
                <c:pt idx="6">
                  <c:v>26731.27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A-4E28-9776-4D39D7758FA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12.5'!$T$2:$Z$2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A-4E28-9776-4D39D7758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12.6'!$U$4:$Y$4</c:f>
              <c:numCache>
                <c:formatCode>#,##0</c:formatCode>
                <c:ptCount val="5"/>
                <c:pt idx="0">
                  <c:v>6110</c:v>
                </c:pt>
                <c:pt idx="1">
                  <c:v>6318</c:v>
                </c:pt>
                <c:pt idx="2">
                  <c:v>6249</c:v>
                </c:pt>
                <c:pt idx="3">
                  <c:v>6265</c:v>
                </c:pt>
                <c:pt idx="4">
                  <c:v>6288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7-4831-85D6-A6A41B5D7A6C}"/>
            </c:ext>
          </c:extLst>
        </c:ser>
        <c:ser>
          <c:idx val="1"/>
          <c:order val="1"/>
          <c:tx>
            <c:strRef>
              <c:f>'Table 12.6'!$S$7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12.6'!$U$7:$Y$7</c:f>
              <c:numCache>
                <c:formatCode>#,##0</c:formatCode>
                <c:ptCount val="5"/>
                <c:pt idx="0">
                  <c:v>4391</c:v>
                </c:pt>
                <c:pt idx="1">
                  <c:v>4445</c:v>
                </c:pt>
                <c:pt idx="2">
                  <c:v>4392</c:v>
                </c:pt>
                <c:pt idx="3">
                  <c:v>4393</c:v>
                </c:pt>
                <c:pt idx="4">
                  <c:v>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7-4831-85D6-A6A41B5D7A6C}"/>
            </c:ext>
          </c:extLst>
        </c:ser>
        <c:ser>
          <c:idx val="2"/>
          <c:order val="2"/>
          <c:tx>
            <c:strRef>
              <c:f>'Table 12.6'!$S$11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12.6'!$U$11:$Y$11</c:f>
              <c:numCache>
                <c:formatCode>#,##0</c:formatCode>
                <c:ptCount val="5"/>
                <c:pt idx="0">
                  <c:v>4955</c:v>
                </c:pt>
                <c:pt idx="1">
                  <c:v>5188</c:v>
                </c:pt>
                <c:pt idx="2">
                  <c:v>5121</c:v>
                </c:pt>
                <c:pt idx="3">
                  <c:v>5172</c:v>
                </c:pt>
                <c:pt idx="4">
                  <c:v>5169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C7-4831-85D6-A6A41B5D7A6C}"/>
            </c:ext>
          </c:extLst>
        </c:ser>
        <c:ser>
          <c:idx val="3"/>
          <c:order val="3"/>
          <c:tx>
            <c:strRef>
              <c:f>'Table 12.6'!$S$12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12.6'!$U$2:$Y$2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12.6'!$U$12:$Y$12</c:f>
              <c:numCache>
                <c:formatCode>#,##0</c:formatCode>
                <c:ptCount val="5"/>
                <c:pt idx="0">
                  <c:v>1155</c:v>
                </c:pt>
                <c:pt idx="1">
                  <c:v>1133</c:v>
                </c:pt>
                <c:pt idx="2">
                  <c:v>1127</c:v>
                </c:pt>
                <c:pt idx="3">
                  <c:v>1096</c:v>
                </c:pt>
                <c:pt idx="4">
                  <c:v>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C7-4831-85D6-A6A41B5D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12.6'!$AB$15:$AB$33</c:f>
              <c:numCache>
                <c:formatCode>0.0%</c:formatCode>
                <c:ptCount val="19"/>
                <c:pt idx="0">
                  <c:v>0.22043996333638863</c:v>
                </c:pt>
                <c:pt idx="1">
                  <c:v>1.5429269783073633E-2</c:v>
                </c:pt>
                <c:pt idx="2">
                  <c:v>0.13382218148487626</c:v>
                </c:pt>
                <c:pt idx="3">
                  <c:v>4.124656278643446E-3</c:v>
                </c:pt>
                <c:pt idx="4">
                  <c:v>4.7815459822792547E-2</c:v>
                </c:pt>
                <c:pt idx="5">
                  <c:v>2.7039413382218148E-2</c:v>
                </c:pt>
                <c:pt idx="6">
                  <c:v>5.4537121906507793E-2</c:v>
                </c:pt>
                <c:pt idx="7">
                  <c:v>6.6300030553009467E-2</c:v>
                </c:pt>
                <c:pt idx="8">
                  <c:v>4.1704857928505958E-2</c:v>
                </c:pt>
                <c:pt idx="9">
                  <c:v>4.2774213260006111E-3</c:v>
                </c:pt>
                <c:pt idx="10">
                  <c:v>1.0540788267644362E-2</c:v>
                </c:pt>
                <c:pt idx="11">
                  <c:v>2.0776046440574396E-2</c:v>
                </c:pt>
                <c:pt idx="12">
                  <c:v>1.9706691109074245E-2</c:v>
                </c:pt>
                <c:pt idx="13">
                  <c:v>5.1329055912007336E-2</c:v>
                </c:pt>
                <c:pt idx="14">
                  <c:v>3.0247479376718608E-2</c:v>
                </c:pt>
                <c:pt idx="15">
                  <c:v>5.1023525817293004E-2</c:v>
                </c:pt>
                <c:pt idx="16">
                  <c:v>5.514818209593645E-2</c:v>
                </c:pt>
                <c:pt idx="17">
                  <c:v>4.8884815154292697E-3</c:v>
                </c:pt>
                <c:pt idx="18">
                  <c:v>3.5441490986862209E-2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0-481E-AFAF-574EB6636AC9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E0-481E-AFAF-574EB6636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12.6'!$Y$44:$Y$60</c:f>
              <c:numCache>
                <c:formatCode>#,##0</c:formatCode>
                <c:ptCount val="17"/>
                <c:pt idx="0">
                  <c:v>7</c:v>
                </c:pt>
                <c:pt idx="1">
                  <c:v>75</c:v>
                </c:pt>
                <c:pt idx="2">
                  <c:v>230</c:v>
                </c:pt>
                <c:pt idx="3">
                  <c:v>320</c:v>
                </c:pt>
                <c:pt idx="4">
                  <c:v>320</c:v>
                </c:pt>
                <c:pt idx="5">
                  <c:v>302</c:v>
                </c:pt>
                <c:pt idx="6">
                  <c:v>270</c:v>
                </c:pt>
                <c:pt idx="7">
                  <c:v>284</c:v>
                </c:pt>
                <c:pt idx="8">
                  <c:v>294</c:v>
                </c:pt>
                <c:pt idx="9">
                  <c:v>309</c:v>
                </c:pt>
                <c:pt idx="10">
                  <c:v>343</c:v>
                </c:pt>
                <c:pt idx="11">
                  <c:v>233</c:v>
                </c:pt>
                <c:pt idx="12">
                  <c:v>154</c:v>
                </c:pt>
                <c:pt idx="13">
                  <c:v>68</c:v>
                </c:pt>
                <c:pt idx="14">
                  <c:v>22</c:v>
                </c:pt>
                <c:pt idx="15">
                  <c:v>17</c:v>
                </c:pt>
                <c:pt idx="1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1-49D4-A1EF-90C08B17B9AA}"/>
            </c:ext>
          </c:extLst>
        </c:ser>
        <c:ser>
          <c:idx val="1"/>
          <c:order val="1"/>
          <c:tx>
            <c:strRef>
              <c:f>'Table 12.6'!$S$62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12.6'!$Y$63:$Y$79</c:f>
              <c:numCache>
                <c:formatCode>#,##0</c:formatCode>
                <c:ptCount val="17"/>
                <c:pt idx="0">
                  <c:v>9</c:v>
                </c:pt>
                <c:pt idx="1">
                  <c:v>83</c:v>
                </c:pt>
                <c:pt idx="2">
                  <c:v>219</c:v>
                </c:pt>
                <c:pt idx="3">
                  <c:v>298</c:v>
                </c:pt>
                <c:pt idx="4">
                  <c:v>267</c:v>
                </c:pt>
                <c:pt idx="5">
                  <c:v>280</c:v>
                </c:pt>
                <c:pt idx="6">
                  <c:v>281</c:v>
                </c:pt>
                <c:pt idx="7">
                  <c:v>278</c:v>
                </c:pt>
                <c:pt idx="8">
                  <c:v>338</c:v>
                </c:pt>
                <c:pt idx="9">
                  <c:v>295</c:v>
                </c:pt>
                <c:pt idx="10">
                  <c:v>321</c:v>
                </c:pt>
                <c:pt idx="11">
                  <c:v>180</c:v>
                </c:pt>
                <c:pt idx="12">
                  <c:v>90</c:v>
                </c:pt>
                <c:pt idx="13">
                  <c:v>58</c:v>
                </c:pt>
                <c:pt idx="14">
                  <c:v>23</c:v>
                </c:pt>
                <c:pt idx="15">
                  <c:v>10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A1-49D4-A1EF-90C08B17B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12.6'!$Y$83:$Y$90</c:f>
              <c:numCache>
                <c:formatCode>#,##0</c:formatCode>
                <c:ptCount val="8"/>
                <c:pt idx="0">
                  <c:v>231</c:v>
                </c:pt>
                <c:pt idx="1">
                  <c:v>101</c:v>
                </c:pt>
                <c:pt idx="2">
                  <c:v>303</c:v>
                </c:pt>
                <c:pt idx="3">
                  <c:v>62</c:v>
                </c:pt>
                <c:pt idx="4">
                  <c:v>42</c:v>
                </c:pt>
                <c:pt idx="5">
                  <c:v>53</c:v>
                </c:pt>
                <c:pt idx="6">
                  <c:v>289</c:v>
                </c:pt>
                <c:pt idx="7">
                  <c:v>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7-4730-B9B0-7988F24010ED}"/>
            </c:ext>
          </c:extLst>
        </c:ser>
        <c:ser>
          <c:idx val="1"/>
          <c:order val="1"/>
          <c:tx>
            <c:strRef>
              <c:f>'Table 12.6'!$S$92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12.6'!$Y$93:$Y$100</c:f>
              <c:numCache>
                <c:formatCode>#,##0</c:formatCode>
                <c:ptCount val="8"/>
                <c:pt idx="0">
                  <c:v>109</c:v>
                </c:pt>
                <c:pt idx="1">
                  <c:v>197</c:v>
                </c:pt>
                <c:pt idx="2">
                  <c:v>70</c:v>
                </c:pt>
                <c:pt idx="3">
                  <c:v>306</c:v>
                </c:pt>
                <c:pt idx="4">
                  <c:v>258</c:v>
                </c:pt>
                <c:pt idx="5">
                  <c:v>208</c:v>
                </c:pt>
                <c:pt idx="6">
                  <c:v>34</c:v>
                </c:pt>
                <c:pt idx="7">
                  <c:v>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C7-4730-B9B0-7988F2401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12.6'!$U$8:$Y$8</c:f>
              <c:numCache>
                <c:formatCode>#,##0</c:formatCode>
                <c:ptCount val="5"/>
                <c:pt idx="0">
                  <c:v>33955.5</c:v>
                </c:pt>
                <c:pt idx="1">
                  <c:v>33783</c:v>
                </c:pt>
                <c:pt idx="2">
                  <c:v>34337</c:v>
                </c:pt>
                <c:pt idx="3">
                  <c:v>35121.21</c:v>
                </c:pt>
                <c:pt idx="4">
                  <c:v>33656.11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5-4315-AB6C-F7317DF95F66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5-4315-AB6C-F7317DF95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12.6'!$S$4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12.6'!$T$4:$Z$4</c:f>
              <c:numCache>
                <c:formatCode>#,##0</c:formatCode>
                <c:ptCount val="7"/>
                <c:pt idx="0">
                  <c:v>6327</c:v>
                </c:pt>
                <c:pt idx="1">
                  <c:v>6110</c:v>
                </c:pt>
                <c:pt idx="2">
                  <c:v>6318</c:v>
                </c:pt>
                <c:pt idx="3">
                  <c:v>6249</c:v>
                </c:pt>
                <c:pt idx="4">
                  <c:v>6265</c:v>
                </c:pt>
                <c:pt idx="5">
                  <c:v>6288</c:v>
                </c:pt>
                <c:pt idx="6">
                  <c:v>6546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6-4F72-8833-21BF63649A24}"/>
            </c:ext>
          </c:extLst>
        </c:ser>
        <c:ser>
          <c:idx val="1"/>
          <c:order val="1"/>
          <c:tx>
            <c:strRef>
              <c:f>'Table 12.6'!$S$7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12.6'!$T$7:$Z$7</c:f>
              <c:numCache>
                <c:formatCode>#,##0</c:formatCode>
                <c:ptCount val="7"/>
                <c:pt idx="0">
                  <c:v>4457</c:v>
                </c:pt>
                <c:pt idx="1">
                  <c:v>4391</c:v>
                </c:pt>
                <c:pt idx="2">
                  <c:v>4445</c:v>
                </c:pt>
                <c:pt idx="3">
                  <c:v>4392</c:v>
                </c:pt>
                <c:pt idx="4">
                  <c:v>4393</c:v>
                </c:pt>
                <c:pt idx="5">
                  <c:v>4416</c:v>
                </c:pt>
                <c:pt idx="6">
                  <c:v>4514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6-4F72-8833-21BF63649A24}"/>
            </c:ext>
          </c:extLst>
        </c:ser>
        <c:ser>
          <c:idx val="2"/>
          <c:order val="2"/>
          <c:tx>
            <c:strRef>
              <c:f>'Table 12.6'!$S$11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12.6'!$T$11:$Z$11</c:f>
              <c:numCache>
                <c:formatCode>#,##0</c:formatCode>
                <c:ptCount val="7"/>
                <c:pt idx="0">
                  <c:v>5131</c:v>
                </c:pt>
                <c:pt idx="1">
                  <c:v>4955</c:v>
                </c:pt>
                <c:pt idx="2">
                  <c:v>5188</c:v>
                </c:pt>
                <c:pt idx="3">
                  <c:v>5121</c:v>
                </c:pt>
                <c:pt idx="4">
                  <c:v>5172</c:v>
                </c:pt>
                <c:pt idx="5">
                  <c:v>5169</c:v>
                </c:pt>
                <c:pt idx="6">
                  <c:v>5430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C6-4F72-8833-21BF63649A24}"/>
            </c:ext>
          </c:extLst>
        </c:ser>
        <c:ser>
          <c:idx val="3"/>
          <c:order val="3"/>
          <c:tx>
            <c:strRef>
              <c:f>'Table 12.6'!$S$12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12.6'!$T$12:$Z$12</c:f>
              <c:numCache>
                <c:formatCode>#,##0</c:formatCode>
                <c:ptCount val="7"/>
                <c:pt idx="0">
                  <c:v>1197</c:v>
                </c:pt>
                <c:pt idx="1">
                  <c:v>1155</c:v>
                </c:pt>
                <c:pt idx="2">
                  <c:v>1133</c:v>
                </c:pt>
                <c:pt idx="3">
                  <c:v>1127</c:v>
                </c:pt>
                <c:pt idx="4">
                  <c:v>1096</c:v>
                </c:pt>
                <c:pt idx="5">
                  <c:v>1119</c:v>
                </c:pt>
                <c:pt idx="6">
                  <c:v>1115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C6-4F72-8833-21BF63649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12.6'!$S$15:$S$33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12.6'!$AB$15:$AB$33</c:f>
              <c:numCache>
                <c:formatCode>0.0%</c:formatCode>
                <c:ptCount val="19"/>
                <c:pt idx="0">
                  <c:v>0.22043996333638863</c:v>
                </c:pt>
                <c:pt idx="1">
                  <c:v>1.5429269783073633E-2</c:v>
                </c:pt>
                <c:pt idx="2">
                  <c:v>0.13382218148487626</c:v>
                </c:pt>
                <c:pt idx="3">
                  <c:v>4.124656278643446E-3</c:v>
                </c:pt>
                <c:pt idx="4">
                  <c:v>4.7815459822792547E-2</c:v>
                </c:pt>
                <c:pt idx="5">
                  <c:v>2.7039413382218148E-2</c:v>
                </c:pt>
                <c:pt idx="6">
                  <c:v>5.4537121906507793E-2</c:v>
                </c:pt>
                <c:pt idx="7">
                  <c:v>6.6300030553009467E-2</c:v>
                </c:pt>
                <c:pt idx="8">
                  <c:v>4.1704857928505958E-2</c:v>
                </c:pt>
                <c:pt idx="9">
                  <c:v>4.2774213260006111E-3</c:v>
                </c:pt>
                <c:pt idx="10">
                  <c:v>1.0540788267644362E-2</c:v>
                </c:pt>
                <c:pt idx="11">
                  <c:v>2.0776046440574396E-2</c:v>
                </c:pt>
                <c:pt idx="12">
                  <c:v>1.9706691109074245E-2</c:v>
                </c:pt>
                <c:pt idx="13">
                  <c:v>5.1329055912007336E-2</c:v>
                </c:pt>
                <c:pt idx="14">
                  <c:v>3.0247479376718608E-2</c:v>
                </c:pt>
                <c:pt idx="15">
                  <c:v>5.1023525817293004E-2</c:v>
                </c:pt>
                <c:pt idx="16">
                  <c:v>5.514818209593645E-2</c:v>
                </c:pt>
                <c:pt idx="17">
                  <c:v>4.8884815154292697E-3</c:v>
                </c:pt>
                <c:pt idx="18">
                  <c:v>3.5441490986862209E-2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2-443F-BDDA-FD0E36579D3F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D2-443F-BDDA-FD0E36579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12.6'!$Z$44:$Z$60</c:f>
              <c:numCache>
                <c:formatCode>#,##0</c:formatCode>
                <c:ptCount val="17"/>
                <c:pt idx="0">
                  <c:v>3</c:v>
                </c:pt>
                <c:pt idx="1">
                  <c:v>106</c:v>
                </c:pt>
                <c:pt idx="2">
                  <c:v>227</c:v>
                </c:pt>
                <c:pt idx="3">
                  <c:v>340</c:v>
                </c:pt>
                <c:pt idx="4">
                  <c:v>405</c:v>
                </c:pt>
                <c:pt idx="5">
                  <c:v>333</c:v>
                </c:pt>
                <c:pt idx="6">
                  <c:v>322</c:v>
                </c:pt>
                <c:pt idx="7">
                  <c:v>261</c:v>
                </c:pt>
                <c:pt idx="8">
                  <c:v>304</c:v>
                </c:pt>
                <c:pt idx="9">
                  <c:v>318</c:v>
                </c:pt>
                <c:pt idx="10">
                  <c:v>333</c:v>
                </c:pt>
                <c:pt idx="11">
                  <c:v>263</c:v>
                </c:pt>
                <c:pt idx="12">
                  <c:v>167</c:v>
                </c:pt>
                <c:pt idx="13">
                  <c:v>66</c:v>
                </c:pt>
                <c:pt idx="14">
                  <c:v>32</c:v>
                </c:pt>
                <c:pt idx="15">
                  <c:v>15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5-4172-98A8-36A0BC56A0AB}"/>
            </c:ext>
          </c:extLst>
        </c:ser>
        <c:ser>
          <c:idx val="1"/>
          <c:order val="1"/>
          <c:tx>
            <c:strRef>
              <c:f>'Table 12.6'!$S$62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12.6'!$S$63:$S$79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12.6'!$Z$63:$Z$79</c:f>
              <c:numCache>
                <c:formatCode>#,##0</c:formatCode>
                <c:ptCount val="17"/>
                <c:pt idx="0">
                  <c:v>12</c:v>
                </c:pt>
                <c:pt idx="1">
                  <c:v>65</c:v>
                </c:pt>
                <c:pt idx="2">
                  <c:v>211</c:v>
                </c:pt>
                <c:pt idx="3">
                  <c:v>281</c:v>
                </c:pt>
                <c:pt idx="4">
                  <c:v>273</c:v>
                </c:pt>
                <c:pt idx="5">
                  <c:v>315</c:v>
                </c:pt>
                <c:pt idx="6">
                  <c:v>271</c:v>
                </c:pt>
                <c:pt idx="7">
                  <c:v>253</c:v>
                </c:pt>
                <c:pt idx="8">
                  <c:v>334</c:v>
                </c:pt>
                <c:pt idx="9">
                  <c:v>309</c:v>
                </c:pt>
                <c:pt idx="10">
                  <c:v>342</c:v>
                </c:pt>
                <c:pt idx="11">
                  <c:v>198</c:v>
                </c:pt>
                <c:pt idx="12">
                  <c:v>92</c:v>
                </c:pt>
                <c:pt idx="13">
                  <c:v>40</c:v>
                </c:pt>
                <c:pt idx="14">
                  <c:v>25</c:v>
                </c:pt>
                <c:pt idx="15">
                  <c:v>12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15-4172-98A8-36A0BC56A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12.6'!$S$82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12.6'!$Z$83:$Z$90</c:f>
              <c:numCache>
                <c:formatCode>#,##0</c:formatCode>
                <c:ptCount val="8"/>
                <c:pt idx="0">
                  <c:v>262</c:v>
                </c:pt>
                <c:pt idx="1">
                  <c:v>104</c:v>
                </c:pt>
                <c:pt idx="2">
                  <c:v>322</c:v>
                </c:pt>
                <c:pt idx="3">
                  <c:v>53</c:v>
                </c:pt>
                <c:pt idx="4">
                  <c:v>40</c:v>
                </c:pt>
                <c:pt idx="5">
                  <c:v>49</c:v>
                </c:pt>
                <c:pt idx="6">
                  <c:v>296</c:v>
                </c:pt>
                <c:pt idx="7">
                  <c:v>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9-465C-ABCE-157231CE6909}"/>
            </c:ext>
          </c:extLst>
        </c:ser>
        <c:ser>
          <c:idx val="1"/>
          <c:order val="1"/>
          <c:tx>
            <c:strRef>
              <c:f>'Table 12.6'!$S$92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12.6'!$S$83:$S$90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12.6'!$Z$93:$Z$100</c:f>
              <c:numCache>
                <c:formatCode>#,##0</c:formatCode>
                <c:ptCount val="8"/>
                <c:pt idx="0">
                  <c:v>142</c:v>
                </c:pt>
                <c:pt idx="1">
                  <c:v>194</c:v>
                </c:pt>
                <c:pt idx="2">
                  <c:v>72</c:v>
                </c:pt>
                <c:pt idx="3">
                  <c:v>327</c:v>
                </c:pt>
                <c:pt idx="4">
                  <c:v>252</c:v>
                </c:pt>
                <c:pt idx="5">
                  <c:v>203</c:v>
                </c:pt>
                <c:pt idx="6">
                  <c:v>30</c:v>
                </c:pt>
                <c:pt idx="7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69-465C-ABCE-157231CE6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12.1'!$T$4:$Z$4</c:f>
              <c:numCache>
                <c:formatCode>#,##0</c:formatCode>
                <c:ptCount val="7"/>
                <c:pt idx="0">
                  <c:v>3389</c:v>
                </c:pt>
                <c:pt idx="1">
                  <c:v>3380</c:v>
                </c:pt>
                <c:pt idx="2">
                  <c:v>3347</c:v>
                </c:pt>
                <c:pt idx="3">
                  <c:v>3456</c:v>
                </c:pt>
                <c:pt idx="4">
                  <c:v>3543</c:v>
                </c:pt>
                <c:pt idx="5">
                  <c:v>3452</c:v>
                </c:pt>
                <c:pt idx="6">
                  <c:v>3616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3-4022-8FA8-4EE902C84CD2}"/>
            </c:ext>
          </c:extLst>
        </c:ser>
        <c:ser>
          <c:idx val="1"/>
          <c:order val="1"/>
          <c:tx>
            <c:strRef>
              <c:f>'Table 12.1'!$S$7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12.1'!$T$7:$Z$7</c:f>
              <c:numCache>
                <c:formatCode>#,##0</c:formatCode>
                <c:ptCount val="7"/>
                <c:pt idx="0">
                  <c:v>2507</c:v>
                </c:pt>
                <c:pt idx="1">
                  <c:v>2509</c:v>
                </c:pt>
                <c:pt idx="2">
                  <c:v>2468</c:v>
                </c:pt>
                <c:pt idx="3">
                  <c:v>2482</c:v>
                </c:pt>
                <c:pt idx="4">
                  <c:v>2572</c:v>
                </c:pt>
                <c:pt idx="5">
                  <c:v>2516</c:v>
                </c:pt>
                <c:pt idx="6">
                  <c:v>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3-4022-8FA8-4EE902C84CD2}"/>
            </c:ext>
          </c:extLst>
        </c:ser>
        <c:ser>
          <c:idx val="2"/>
          <c:order val="2"/>
          <c:tx>
            <c:strRef>
              <c:f>'Table 12.1'!$S$11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12.1'!$T$11:$Z$11</c:f>
              <c:numCache>
                <c:formatCode>#,##0</c:formatCode>
                <c:ptCount val="7"/>
                <c:pt idx="0">
                  <c:v>2708</c:v>
                </c:pt>
                <c:pt idx="1">
                  <c:v>2701</c:v>
                </c:pt>
                <c:pt idx="2">
                  <c:v>2703</c:v>
                </c:pt>
                <c:pt idx="3">
                  <c:v>2812</c:v>
                </c:pt>
                <c:pt idx="4">
                  <c:v>2895</c:v>
                </c:pt>
                <c:pt idx="5">
                  <c:v>2790</c:v>
                </c:pt>
                <c:pt idx="6">
                  <c:v>2892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93-4022-8FA8-4EE902C84CD2}"/>
            </c:ext>
          </c:extLst>
        </c:ser>
        <c:ser>
          <c:idx val="3"/>
          <c:order val="3"/>
          <c:tx>
            <c:strRef>
              <c:f>'Table 12.1'!$S$12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12.1'!$T$12:$Z$12</c:f>
              <c:numCache>
                <c:formatCode>#,##0</c:formatCode>
                <c:ptCount val="7"/>
                <c:pt idx="0">
                  <c:v>678</c:v>
                </c:pt>
                <c:pt idx="1">
                  <c:v>674</c:v>
                </c:pt>
                <c:pt idx="2">
                  <c:v>649</c:v>
                </c:pt>
                <c:pt idx="3">
                  <c:v>637</c:v>
                </c:pt>
                <c:pt idx="4">
                  <c:v>652</c:v>
                </c:pt>
                <c:pt idx="5">
                  <c:v>662</c:v>
                </c:pt>
                <c:pt idx="6">
                  <c:v>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93-4022-8FA8-4EE902C84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12.6'!$S$1</c:f>
              <c:strCache>
                <c:ptCount val="1"/>
                <c:pt idx="0">
                  <c:v>Circular Head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12.6'!$T$8:$Z$8</c:f>
              <c:numCache>
                <c:formatCode>#,##0</c:formatCode>
                <c:ptCount val="7"/>
                <c:pt idx="0">
                  <c:v>32768.720000000001</c:v>
                </c:pt>
                <c:pt idx="1">
                  <c:v>33955.5</c:v>
                </c:pt>
                <c:pt idx="2">
                  <c:v>33783</c:v>
                </c:pt>
                <c:pt idx="3">
                  <c:v>34337</c:v>
                </c:pt>
                <c:pt idx="4">
                  <c:v>35121.21</c:v>
                </c:pt>
                <c:pt idx="5">
                  <c:v>33656.11</c:v>
                </c:pt>
                <c:pt idx="6">
                  <c:v>35592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8-4A61-A945-D6B2986C998A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12.6'!$T$2:$Z$2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8-4A61-A945-D6B2986C9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12.7'!$U$4:$Y$4</c:f>
              <c:numCache>
                <c:formatCode>#,##0</c:formatCode>
                <c:ptCount val="5"/>
                <c:pt idx="0">
                  <c:v>38203</c:v>
                </c:pt>
                <c:pt idx="1">
                  <c:v>38927</c:v>
                </c:pt>
                <c:pt idx="2">
                  <c:v>39275</c:v>
                </c:pt>
                <c:pt idx="3">
                  <c:v>39657</c:v>
                </c:pt>
                <c:pt idx="4">
                  <c:v>41445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2-4DC3-A8E4-C3DFDD5D6477}"/>
            </c:ext>
          </c:extLst>
        </c:ser>
        <c:ser>
          <c:idx val="1"/>
          <c:order val="1"/>
          <c:tx>
            <c:strRef>
              <c:f>'Table 12.7'!$S$7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12.7'!$U$7:$Y$7</c:f>
              <c:numCache>
                <c:formatCode>#,##0</c:formatCode>
                <c:ptCount val="5"/>
                <c:pt idx="0">
                  <c:v>28321</c:v>
                </c:pt>
                <c:pt idx="1">
                  <c:v>28534</c:v>
                </c:pt>
                <c:pt idx="2">
                  <c:v>28775</c:v>
                </c:pt>
                <c:pt idx="3">
                  <c:v>29060</c:v>
                </c:pt>
                <c:pt idx="4">
                  <c:v>30039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2-4DC3-A8E4-C3DFDD5D6477}"/>
            </c:ext>
          </c:extLst>
        </c:ser>
        <c:ser>
          <c:idx val="2"/>
          <c:order val="2"/>
          <c:tx>
            <c:strRef>
              <c:f>'Table 12.7'!$S$11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12.7'!$U$11:$Y$11</c:f>
              <c:numCache>
                <c:formatCode>#,##0</c:formatCode>
                <c:ptCount val="5"/>
                <c:pt idx="0">
                  <c:v>34027</c:v>
                </c:pt>
                <c:pt idx="1">
                  <c:v>34777</c:v>
                </c:pt>
                <c:pt idx="2">
                  <c:v>35260</c:v>
                </c:pt>
                <c:pt idx="3">
                  <c:v>35590</c:v>
                </c:pt>
                <c:pt idx="4">
                  <c:v>37335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62-4DC3-A8E4-C3DFDD5D6477}"/>
            </c:ext>
          </c:extLst>
        </c:ser>
        <c:ser>
          <c:idx val="3"/>
          <c:order val="3"/>
          <c:tx>
            <c:strRef>
              <c:f>'Table 12.7'!$S$12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12.7'!$U$2:$Y$2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12.7'!$U$12:$Y$12</c:f>
              <c:numCache>
                <c:formatCode>#,##0</c:formatCode>
                <c:ptCount val="5"/>
                <c:pt idx="0">
                  <c:v>4175</c:v>
                </c:pt>
                <c:pt idx="1">
                  <c:v>4148</c:v>
                </c:pt>
                <c:pt idx="2">
                  <c:v>4017</c:v>
                </c:pt>
                <c:pt idx="3">
                  <c:v>4068</c:v>
                </c:pt>
                <c:pt idx="4">
                  <c:v>4110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62-4DC3-A8E4-C3DFDD5D6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12.7'!$AB$15:$AB$33</c:f>
              <c:numCache>
                <c:formatCode>0.0%</c:formatCode>
                <c:ptCount val="19"/>
                <c:pt idx="0">
                  <c:v>2.3972926921620598E-2</c:v>
                </c:pt>
                <c:pt idx="1">
                  <c:v>1.6565694812570996E-3</c:v>
                </c:pt>
                <c:pt idx="2">
                  <c:v>4.2005868989019313E-2</c:v>
                </c:pt>
                <c:pt idx="3">
                  <c:v>1.4175501703900037E-2</c:v>
                </c:pt>
                <c:pt idx="4">
                  <c:v>6.8818629307080645E-2</c:v>
                </c:pt>
                <c:pt idx="5">
                  <c:v>2.6386785308595229E-2</c:v>
                </c:pt>
                <c:pt idx="6">
                  <c:v>9.4590117379780389E-2</c:v>
                </c:pt>
                <c:pt idx="7">
                  <c:v>7.3315032184778486E-2</c:v>
                </c:pt>
                <c:pt idx="8">
                  <c:v>3.533226050738357E-2</c:v>
                </c:pt>
                <c:pt idx="9">
                  <c:v>1.2850246118894359E-2</c:v>
                </c:pt>
                <c:pt idx="10">
                  <c:v>3.360469519121545E-2</c:v>
                </c:pt>
                <c:pt idx="11">
                  <c:v>1.8056607345702386E-2</c:v>
                </c:pt>
                <c:pt idx="12">
                  <c:v>5.7175312381673608E-2</c:v>
                </c:pt>
                <c:pt idx="13">
                  <c:v>6.4984854221885643E-2</c:v>
                </c:pt>
                <c:pt idx="14">
                  <c:v>8.4816357440363505E-2</c:v>
                </c:pt>
                <c:pt idx="15">
                  <c:v>0.10197368421052631</c:v>
                </c:pt>
                <c:pt idx="16">
                  <c:v>0.13288053767512306</c:v>
                </c:pt>
                <c:pt idx="17">
                  <c:v>2.3546951912154487E-2</c:v>
                </c:pt>
                <c:pt idx="18">
                  <c:v>4.0112646724725483E-2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0-4E24-B474-D58B4A11E0B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0-4E24-B474-D58B4A11E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12.7'!$Y$44:$Y$60</c:f>
              <c:numCache>
                <c:formatCode>#,##0</c:formatCode>
                <c:ptCount val="17"/>
                <c:pt idx="0">
                  <c:v>20</c:v>
                </c:pt>
                <c:pt idx="1">
                  <c:v>325</c:v>
                </c:pt>
                <c:pt idx="2">
                  <c:v>1085</c:v>
                </c:pt>
                <c:pt idx="3">
                  <c:v>1757</c:v>
                </c:pt>
                <c:pt idx="4">
                  <c:v>2296</c:v>
                </c:pt>
                <c:pt idx="5">
                  <c:v>2167</c:v>
                </c:pt>
                <c:pt idx="6">
                  <c:v>1976</c:v>
                </c:pt>
                <c:pt idx="7">
                  <c:v>1962</c:v>
                </c:pt>
                <c:pt idx="8">
                  <c:v>2063</c:v>
                </c:pt>
                <c:pt idx="9">
                  <c:v>1870</c:v>
                </c:pt>
                <c:pt idx="10">
                  <c:v>1998</c:v>
                </c:pt>
                <c:pt idx="11">
                  <c:v>1371</c:v>
                </c:pt>
                <c:pt idx="12">
                  <c:v>738</c:v>
                </c:pt>
                <c:pt idx="13">
                  <c:v>313</c:v>
                </c:pt>
                <c:pt idx="14">
                  <c:v>109</c:v>
                </c:pt>
                <c:pt idx="15">
                  <c:v>48</c:v>
                </c:pt>
                <c:pt idx="16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B-4DA5-AF11-42E8F143F07E}"/>
            </c:ext>
          </c:extLst>
        </c:ser>
        <c:ser>
          <c:idx val="1"/>
          <c:order val="1"/>
          <c:tx>
            <c:strRef>
              <c:f>'Table 12.7'!$S$62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12.7'!$Y$63:$Y$79</c:f>
              <c:numCache>
                <c:formatCode>#,##0</c:formatCode>
                <c:ptCount val="17"/>
                <c:pt idx="0">
                  <c:v>15</c:v>
                </c:pt>
                <c:pt idx="1">
                  <c:v>488</c:v>
                </c:pt>
                <c:pt idx="2">
                  <c:v>1328</c:v>
                </c:pt>
                <c:pt idx="3">
                  <c:v>1777</c:v>
                </c:pt>
                <c:pt idx="4">
                  <c:v>2268</c:v>
                </c:pt>
                <c:pt idx="5">
                  <c:v>2220</c:v>
                </c:pt>
                <c:pt idx="6">
                  <c:v>2079</c:v>
                </c:pt>
                <c:pt idx="7">
                  <c:v>2089</c:v>
                </c:pt>
                <c:pt idx="8">
                  <c:v>2216</c:v>
                </c:pt>
                <c:pt idx="9">
                  <c:v>2113</c:v>
                </c:pt>
                <c:pt idx="10">
                  <c:v>2241</c:v>
                </c:pt>
                <c:pt idx="11">
                  <c:v>1396</c:v>
                </c:pt>
                <c:pt idx="12">
                  <c:v>607</c:v>
                </c:pt>
                <c:pt idx="13">
                  <c:v>227</c:v>
                </c:pt>
                <c:pt idx="14">
                  <c:v>108</c:v>
                </c:pt>
                <c:pt idx="15">
                  <c:v>58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2B-4DA5-AF11-42E8F143F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12.7'!$Y$83:$Y$90</c:f>
              <c:numCache>
                <c:formatCode>#,##0</c:formatCode>
                <c:ptCount val="8"/>
                <c:pt idx="0">
                  <c:v>1924</c:v>
                </c:pt>
                <c:pt idx="1">
                  <c:v>2283</c:v>
                </c:pt>
                <c:pt idx="2">
                  <c:v>2696</c:v>
                </c:pt>
                <c:pt idx="3">
                  <c:v>1143</c:v>
                </c:pt>
                <c:pt idx="4">
                  <c:v>970</c:v>
                </c:pt>
                <c:pt idx="5">
                  <c:v>857</c:v>
                </c:pt>
                <c:pt idx="6">
                  <c:v>772</c:v>
                </c:pt>
                <c:pt idx="7">
                  <c:v>1334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2-4A10-91C8-B92AFA1DE764}"/>
            </c:ext>
          </c:extLst>
        </c:ser>
        <c:ser>
          <c:idx val="1"/>
          <c:order val="1"/>
          <c:tx>
            <c:strRef>
              <c:f>'Table 12.7'!$S$92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12.7'!$Y$93:$Y$100</c:f>
              <c:numCache>
                <c:formatCode>#,##0</c:formatCode>
                <c:ptCount val="8"/>
                <c:pt idx="0">
                  <c:v>1308</c:v>
                </c:pt>
                <c:pt idx="1">
                  <c:v>3395</c:v>
                </c:pt>
                <c:pt idx="2">
                  <c:v>457</c:v>
                </c:pt>
                <c:pt idx="3">
                  <c:v>2253</c:v>
                </c:pt>
                <c:pt idx="4">
                  <c:v>3229</c:v>
                </c:pt>
                <c:pt idx="5">
                  <c:v>1456</c:v>
                </c:pt>
                <c:pt idx="6">
                  <c:v>82</c:v>
                </c:pt>
                <c:pt idx="7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2-4A10-91C8-B92AFA1DE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12.7'!$U$8:$Y$8</c:f>
              <c:numCache>
                <c:formatCode>#,##0</c:formatCode>
                <c:ptCount val="5"/>
                <c:pt idx="0">
                  <c:v>38615</c:v>
                </c:pt>
                <c:pt idx="1">
                  <c:v>38503.5</c:v>
                </c:pt>
                <c:pt idx="2">
                  <c:v>40175</c:v>
                </c:pt>
                <c:pt idx="3">
                  <c:v>42057.45</c:v>
                </c:pt>
                <c:pt idx="4">
                  <c:v>42477.97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7-4091-95A2-0EF9BD6E995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7-4091-95A2-0EF9BD6E9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12.7'!$S$4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12.7'!$T$4:$Z$4</c:f>
              <c:numCache>
                <c:formatCode>#,##0</c:formatCode>
                <c:ptCount val="7"/>
                <c:pt idx="0">
                  <c:v>38317</c:v>
                </c:pt>
                <c:pt idx="1">
                  <c:v>38203</c:v>
                </c:pt>
                <c:pt idx="2">
                  <c:v>38927</c:v>
                </c:pt>
                <c:pt idx="3">
                  <c:v>39275</c:v>
                </c:pt>
                <c:pt idx="4">
                  <c:v>39657</c:v>
                </c:pt>
                <c:pt idx="5">
                  <c:v>41445</c:v>
                </c:pt>
                <c:pt idx="6">
                  <c:v>42256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EF-4BDC-A069-8E74A506B175}"/>
            </c:ext>
          </c:extLst>
        </c:ser>
        <c:ser>
          <c:idx val="1"/>
          <c:order val="1"/>
          <c:tx>
            <c:strRef>
              <c:f>'Table 12.7'!$S$7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12.7'!$T$7:$Z$7</c:f>
              <c:numCache>
                <c:formatCode>#,##0</c:formatCode>
                <c:ptCount val="7"/>
                <c:pt idx="0">
                  <c:v>28456</c:v>
                </c:pt>
                <c:pt idx="1">
                  <c:v>28321</c:v>
                </c:pt>
                <c:pt idx="2">
                  <c:v>28534</c:v>
                </c:pt>
                <c:pt idx="3">
                  <c:v>28775</c:v>
                </c:pt>
                <c:pt idx="4">
                  <c:v>29060</c:v>
                </c:pt>
                <c:pt idx="5">
                  <c:v>30039</c:v>
                </c:pt>
                <c:pt idx="6">
                  <c:v>30760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F-4BDC-A069-8E74A506B175}"/>
            </c:ext>
          </c:extLst>
        </c:ser>
        <c:ser>
          <c:idx val="2"/>
          <c:order val="2"/>
          <c:tx>
            <c:strRef>
              <c:f>'Table 12.7'!$S$11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12.7'!$T$11:$Z$11</c:f>
              <c:numCache>
                <c:formatCode>#,##0</c:formatCode>
                <c:ptCount val="7"/>
                <c:pt idx="0">
                  <c:v>34054</c:v>
                </c:pt>
                <c:pt idx="1">
                  <c:v>34027</c:v>
                </c:pt>
                <c:pt idx="2">
                  <c:v>34777</c:v>
                </c:pt>
                <c:pt idx="3">
                  <c:v>35260</c:v>
                </c:pt>
                <c:pt idx="4">
                  <c:v>35590</c:v>
                </c:pt>
                <c:pt idx="5">
                  <c:v>37335</c:v>
                </c:pt>
                <c:pt idx="6">
                  <c:v>37977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EF-4BDC-A069-8E74A506B175}"/>
            </c:ext>
          </c:extLst>
        </c:ser>
        <c:ser>
          <c:idx val="3"/>
          <c:order val="3"/>
          <c:tx>
            <c:strRef>
              <c:f>'Table 12.7'!$S$12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12.7'!$T$12:$Z$12</c:f>
              <c:numCache>
                <c:formatCode>#,##0</c:formatCode>
                <c:ptCount val="7"/>
                <c:pt idx="0">
                  <c:v>4265</c:v>
                </c:pt>
                <c:pt idx="1">
                  <c:v>4175</c:v>
                </c:pt>
                <c:pt idx="2">
                  <c:v>4148</c:v>
                </c:pt>
                <c:pt idx="3">
                  <c:v>4017</c:v>
                </c:pt>
                <c:pt idx="4">
                  <c:v>4068</c:v>
                </c:pt>
                <c:pt idx="5">
                  <c:v>4110</c:v>
                </c:pt>
                <c:pt idx="6">
                  <c:v>4277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EF-4BDC-A069-8E74A506B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12.7'!$S$15:$S$33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12.7'!$AB$15:$AB$33</c:f>
              <c:numCache>
                <c:formatCode>0.0%</c:formatCode>
                <c:ptCount val="19"/>
                <c:pt idx="0">
                  <c:v>2.3972926921620598E-2</c:v>
                </c:pt>
                <c:pt idx="1">
                  <c:v>1.6565694812570996E-3</c:v>
                </c:pt>
                <c:pt idx="2">
                  <c:v>4.2005868989019313E-2</c:v>
                </c:pt>
                <c:pt idx="3">
                  <c:v>1.4175501703900037E-2</c:v>
                </c:pt>
                <c:pt idx="4">
                  <c:v>6.8818629307080645E-2</c:v>
                </c:pt>
                <c:pt idx="5">
                  <c:v>2.6386785308595229E-2</c:v>
                </c:pt>
                <c:pt idx="6">
                  <c:v>9.4590117379780389E-2</c:v>
                </c:pt>
                <c:pt idx="7">
                  <c:v>7.3315032184778486E-2</c:v>
                </c:pt>
                <c:pt idx="8">
                  <c:v>3.533226050738357E-2</c:v>
                </c:pt>
                <c:pt idx="9">
                  <c:v>1.2850246118894359E-2</c:v>
                </c:pt>
                <c:pt idx="10">
                  <c:v>3.360469519121545E-2</c:v>
                </c:pt>
                <c:pt idx="11">
                  <c:v>1.8056607345702386E-2</c:v>
                </c:pt>
                <c:pt idx="12">
                  <c:v>5.7175312381673608E-2</c:v>
                </c:pt>
                <c:pt idx="13">
                  <c:v>6.4984854221885643E-2</c:v>
                </c:pt>
                <c:pt idx="14">
                  <c:v>8.4816357440363505E-2</c:v>
                </c:pt>
                <c:pt idx="15">
                  <c:v>0.10197368421052631</c:v>
                </c:pt>
                <c:pt idx="16">
                  <c:v>0.13288053767512306</c:v>
                </c:pt>
                <c:pt idx="17">
                  <c:v>2.3546951912154487E-2</c:v>
                </c:pt>
                <c:pt idx="18">
                  <c:v>4.0112646724725483E-2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0F-4475-8762-64A61B59D0C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0F-4475-8762-64A61B59D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12.7'!$Z$44:$Z$60</c:f>
              <c:numCache>
                <c:formatCode>#,##0</c:formatCode>
                <c:ptCount val="17"/>
                <c:pt idx="0">
                  <c:v>11</c:v>
                </c:pt>
                <c:pt idx="1">
                  <c:v>379</c:v>
                </c:pt>
                <c:pt idx="2">
                  <c:v>1108</c:v>
                </c:pt>
                <c:pt idx="3">
                  <c:v>1846</c:v>
                </c:pt>
                <c:pt idx="4">
                  <c:v>2443</c:v>
                </c:pt>
                <c:pt idx="5">
                  <c:v>2288</c:v>
                </c:pt>
                <c:pt idx="6">
                  <c:v>2121</c:v>
                </c:pt>
                <c:pt idx="7">
                  <c:v>1925</c:v>
                </c:pt>
                <c:pt idx="8">
                  <c:v>2123</c:v>
                </c:pt>
                <c:pt idx="9">
                  <c:v>1828</c:v>
                </c:pt>
                <c:pt idx="10">
                  <c:v>1976</c:v>
                </c:pt>
                <c:pt idx="11">
                  <c:v>1457</c:v>
                </c:pt>
                <c:pt idx="12">
                  <c:v>726</c:v>
                </c:pt>
                <c:pt idx="13">
                  <c:v>328</c:v>
                </c:pt>
                <c:pt idx="14">
                  <c:v>98</c:v>
                </c:pt>
                <c:pt idx="15">
                  <c:v>46</c:v>
                </c:pt>
                <c:pt idx="16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6-4797-96B4-BD040C702527}"/>
            </c:ext>
          </c:extLst>
        </c:ser>
        <c:ser>
          <c:idx val="1"/>
          <c:order val="1"/>
          <c:tx>
            <c:strRef>
              <c:f>'Table 12.7'!$S$62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12.7'!$S$63:$S$79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12.7'!$Z$63:$Z$79</c:f>
              <c:numCache>
                <c:formatCode>#,##0</c:formatCode>
                <c:ptCount val="17"/>
                <c:pt idx="0">
                  <c:v>12</c:v>
                </c:pt>
                <c:pt idx="1">
                  <c:v>491</c:v>
                </c:pt>
                <c:pt idx="2">
                  <c:v>1381</c:v>
                </c:pt>
                <c:pt idx="3">
                  <c:v>1807</c:v>
                </c:pt>
                <c:pt idx="4">
                  <c:v>2297</c:v>
                </c:pt>
                <c:pt idx="5">
                  <c:v>2327</c:v>
                </c:pt>
                <c:pt idx="6">
                  <c:v>2088</c:v>
                </c:pt>
                <c:pt idx="7">
                  <c:v>2076</c:v>
                </c:pt>
                <c:pt idx="8">
                  <c:v>2258</c:v>
                </c:pt>
                <c:pt idx="9">
                  <c:v>2086</c:v>
                </c:pt>
                <c:pt idx="10">
                  <c:v>2162</c:v>
                </c:pt>
                <c:pt idx="11">
                  <c:v>1434</c:v>
                </c:pt>
                <c:pt idx="12">
                  <c:v>610</c:v>
                </c:pt>
                <c:pt idx="13">
                  <c:v>233</c:v>
                </c:pt>
                <c:pt idx="14">
                  <c:v>98</c:v>
                </c:pt>
                <c:pt idx="15">
                  <c:v>56</c:v>
                </c:pt>
                <c:pt idx="16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76-4797-96B4-BD040C702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12.7'!$S$82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12.7'!$Z$83:$Z$90</c:f>
              <c:numCache>
                <c:formatCode>#,##0</c:formatCode>
                <c:ptCount val="8"/>
                <c:pt idx="0">
                  <c:v>1963</c:v>
                </c:pt>
                <c:pt idx="1">
                  <c:v>2406</c:v>
                </c:pt>
                <c:pt idx="2">
                  <c:v>2789</c:v>
                </c:pt>
                <c:pt idx="3">
                  <c:v>1210</c:v>
                </c:pt>
                <c:pt idx="4">
                  <c:v>970</c:v>
                </c:pt>
                <c:pt idx="5">
                  <c:v>921</c:v>
                </c:pt>
                <c:pt idx="6">
                  <c:v>807</c:v>
                </c:pt>
                <c:pt idx="7">
                  <c:v>1444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F-43FD-9C23-DF3D398988A4}"/>
            </c:ext>
          </c:extLst>
        </c:ser>
        <c:ser>
          <c:idx val="1"/>
          <c:order val="1"/>
          <c:tx>
            <c:strRef>
              <c:f>'Table 12.7'!$S$92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12.7'!$S$83:$S$90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12.7'!$Z$93:$Z$100</c:f>
              <c:numCache>
                <c:formatCode>#,##0</c:formatCode>
                <c:ptCount val="8"/>
                <c:pt idx="0">
                  <c:v>1387</c:v>
                </c:pt>
                <c:pt idx="1">
                  <c:v>3534</c:v>
                </c:pt>
                <c:pt idx="2">
                  <c:v>483</c:v>
                </c:pt>
                <c:pt idx="3">
                  <c:v>2353</c:v>
                </c:pt>
                <c:pt idx="4">
                  <c:v>3211</c:v>
                </c:pt>
                <c:pt idx="5">
                  <c:v>1533</c:v>
                </c:pt>
                <c:pt idx="6">
                  <c:v>85</c:v>
                </c:pt>
                <c:pt idx="7">
                  <c:v>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6F-43FD-9C23-DF3D39898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12.1'!$S$1</c:f>
              <c:strCache>
                <c:ptCount val="1"/>
                <c:pt idx="0">
                  <c:v>Break O'Day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12.1'!$AB$15:$AB$33</c:f>
              <c:numCache>
                <c:formatCode>0.0%</c:formatCode>
                <c:ptCount val="19"/>
                <c:pt idx="0">
                  <c:v>9.1135045567522791E-2</c:v>
                </c:pt>
                <c:pt idx="1">
                  <c:v>9.3896713615023476E-3</c:v>
                </c:pt>
                <c:pt idx="2">
                  <c:v>6.1585197459265398E-2</c:v>
                </c:pt>
                <c:pt idx="3">
                  <c:v>7.732670533001933E-3</c:v>
                </c:pt>
                <c:pt idx="4">
                  <c:v>7.0422535211267609E-2</c:v>
                </c:pt>
                <c:pt idx="5">
                  <c:v>1.3532173432753383E-2</c:v>
                </c:pt>
                <c:pt idx="6">
                  <c:v>0.10853355426677713</c:v>
                </c:pt>
                <c:pt idx="7">
                  <c:v>9.5553714443523882E-2</c:v>
                </c:pt>
                <c:pt idx="8">
                  <c:v>3.8663352665009663E-2</c:v>
                </c:pt>
                <c:pt idx="9">
                  <c:v>4.6948356807511738E-3</c:v>
                </c:pt>
                <c:pt idx="10">
                  <c:v>2.0988677161005248E-2</c:v>
                </c:pt>
                <c:pt idx="11">
                  <c:v>3.6177851422259044E-2</c:v>
                </c:pt>
                <c:pt idx="12">
                  <c:v>3.2587682960508145E-2</c:v>
                </c:pt>
                <c:pt idx="13">
                  <c:v>4.1701187517260423E-2</c:v>
                </c:pt>
                <c:pt idx="14">
                  <c:v>4.3358188345760842E-2</c:v>
                </c:pt>
                <c:pt idx="15">
                  <c:v>6.8489367578017116E-2</c:v>
                </c:pt>
                <c:pt idx="16">
                  <c:v>0.11433305716652858</c:v>
                </c:pt>
                <c:pt idx="17">
                  <c:v>8.2850041425020712E-3</c:v>
                </c:pt>
                <c:pt idx="18">
                  <c:v>3.3692350179508425E-2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84-4275-A8CE-741DD69CA99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84-4275-A8CE-741DD69CA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12.7'!$S$1</c:f>
              <c:strCache>
                <c:ptCount val="1"/>
                <c:pt idx="0">
                  <c:v>Clarence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12.7'!$T$8:$Z$8</c:f>
              <c:numCache>
                <c:formatCode>#,##0</c:formatCode>
                <c:ptCount val="7"/>
                <c:pt idx="0">
                  <c:v>37402</c:v>
                </c:pt>
                <c:pt idx="1">
                  <c:v>38615</c:v>
                </c:pt>
                <c:pt idx="2">
                  <c:v>38503.5</c:v>
                </c:pt>
                <c:pt idx="3">
                  <c:v>40175</c:v>
                </c:pt>
                <c:pt idx="4">
                  <c:v>42057.45</c:v>
                </c:pt>
                <c:pt idx="5">
                  <c:v>42477.97</c:v>
                </c:pt>
                <c:pt idx="6">
                  <c:v>43516.99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B-4920-A5AE-234BB1731155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12.7'!$T$2:$Z$2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B-4920-A5AE-234BB1731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12.8'!$U$4:$Y$4</c:f>
              <c:numCache>
                <c:formatCode>#,##0</c:formatCode>
                <c:ptCount val="5"/>
                <c:pt idx="0">
                  <c:v>6340</c:v>
                </c:pt>
                <c:pt idx="1">
                  <c:v>6298</c:v>
                </c:pt>
                <c:pt idx="2">
                  <c:v>6686</c:v>
                </c:pt>
                <c:pt idx="3">
                  <c:v>6436</c:v>
                </c:pt>
                <c:pt idx="4">
                  <c:v>6694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B-4C4F-9FEA-F5061DB73B7F}"/>
            </c:ext>
          </c:extLst>
        </c:ser>
        <c:ser>
          <c:idx val="1"/>
          <c:order val="1"/>
          <c:tx>
            <c:strRef>
              <c:f>'Table 12.8'!$S$7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12.8'!$U$7:$Y$7</c:f>
              <c:numCache>
                <c:formatCode>#,##0</c:formatCode>
                <c:ptCount val="5"/>
                <c:pt idx="0">
                  <c:v>4753</c:v>
                </c:pt>
                <c:pt idx="1">
                  <c:v>4738</c:v>
                </c:pt>
                <c:pt idx="2">
                  <c:v>4838</c:v>
                </c:pt>
                <c:pt idx="3">
                  <c:v>4832</c:v>
                </c:pt>
                <c:pt idx="4">
                  <c:v>4955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B-4C4F-9FEA-F5061DB73B7F}"/>
            </c:ext>
          </c:extLst>
        </c:ser>
        <c:ser>
          <c:idx val="2"/>
          <c:order val="2"/>
          <c:tx>
            <c:strRef>
              <c:f>'Table 12.8'!$S$11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12.8'!$U$11:$Y$11</c:f>
              <c:numCache>
                <c:formatCode>#,##0</c:formatCode>
                <c:ptCount val="5"/>
                <c:pt idx="0">
                  <c:v>5601</c:v>
                </c:pt>
                <c:pt idx="1">
                  <c:v>5600</c:v>
                </c:pt>
                <c:pt idx="2">
                  <c:v>5985</c:v>
                </c:pt>
                <c:pt idx="3">
                  <c:v>5749</c:v>
                </c:pt>
                <c:pt idx="4">
                  <c:v>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8B-4C4F-9FEA-F5061DB73B7F}"/>
            </c:ext>
          </c:extLst>
        </c:ser>
        <c:ser>
          <c:idx val="3"/>
          <c:order val="3"/>
          <c:tx>
            <c:strRef>
              <c:f>'Table 12.8'!$S$12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12.8'!$U$2:$Y$2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12.8'!$U$12:$Y$12</c:f>
              <c:numCache>
                <c:formatCode>#,##0</c:formatCode>
                <c:ptCount val="5"/>
                <c:pt idx="0">
                  <c:v>735</c:v>
                </c:pt>
                <c:pt idx="1">
                  <c:v>699</c:v>
                </c:pt>
                <c:pt idx="2">
                  <c:v>702</c:v>
                </c:pt>
                <c:pt idx="3">
                  <c:v>688</c:v>
                </c:pt>
                <c:pt idx="4">
                  <c:v>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8B-4C4F-9FEA-F5061DB73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12.8'!$AB$15:$AB$33</c:f>
              <c:numCache>
                <c:formatCode>0.0%</c:formatCode>
                <c:ptCount val="19"/>
                <c:pt idx="0">
                  <c:v>8.5173052271756158E-2</c:v>
                </c:pt>
                <c:pt idx="1">
                  <c:v>3.8456060390257797E-3</c:v>
                </c:pt>
                <c:pt idx="2">
                  <c:v>7.7624270047001856E-2</c:v>
                </c:pt>
                <c:pt idx="3">
                  <c:v>1.8373451075345392E-2</c:v>
                </c:pt>
                <c:pt idx="4">
                  <c:v>8.0045577553055122E-2</c:v>
                </c:pt>
                <c:pt idx="5">
                  <c:v>2.2646346674262924E-2</c:v>
                </c:pt>
                <c:pt idx="6">
                  <c:v>8.9588377723970949E-2</c:v>
                </c:pt>
                <c:pt idx="7">
                  <c:v>6.736932060959977E-2</c:v>
                </c:pt>
                <c:pt idx="8">
                  <c:v>3.9453069363338554E-2</c:v>
                </c:pt>
                <c:pt idx="9">
                  <c:v>7.4063523714570575E-3</c:v>
                </c:pt>
                <c:pt idx="10">
                  <c:v>1.9940179461615155E-2</c:v>
                </c:pt>
                <c:pt idx="11">
                  <c:v>1.3815695769833358E-2</c:v>
                </c:pt>
                <c:pt idx="12">
                  <c:v>3.6319612590799029E-2</c:v>
                </c:pt>
                <c:pt idx="13">
                  <c:v>7.8051559606893611E-2</c:v>
                </c:pt>
                <c:pt idx="14">
                  <c:v>5.7114371172197691E-2</c:v>
                </c:pt>
                <c:pt idx="15">
                  <c:v>5.782652043868395E-2</c:v>
                </c:pt>
                <c:pt idx="16">
                  <c:v>0.13032331576698475</c:v>
                </c:pt>
                <c:pt idx="17">
                  <c:v>1.5952143569292122E-2</c:v>
                </c:pt>
                <c:pt idx="18">
                  <c:v>4.3298675402364338E-2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C-4736-8FA4-9D86FD60FF9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0C-4736-8FA4-9D86FD60F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12.8'!$Y$44:$Y$60</c:f>
              <c:numCache>
                <c:formatCode>#,##0</c:formatCode>
                <c:ptCount val="17"/>
                <c:pt idx="0">
                  <c:v>5</c:v>
                </c:pt>
                <c:pt idx="1">
                  <c:v>58</c:v>
                </c:pt>
                <c:pt idx="2">
                  <c:v>194</c:v>
                </c:pt>
                <c:pt idx="3">
                  <c:v>299</c:v>
                </c:pt>
                <c:pt idx="4">
                  <c:v>365</c:v>
                </c:pt>
                <c:pt idx="5">
                  <c:v>357</c:v>
                </c:pt>
                <c:pt idx="6">
                  <c:v>342</c:v>
                </c:pt>
                <c:pt idx="7">
                  <c:v>388</c:v>
                </c:pt>
                <c:pt idx="8">
                  <c:v>367</c:v>
                </c:pt>
                <c:pt idx="9">
                  <c:v>338</c:v>
                </c:pt>
                <c:pt idx="10">
                  <c:v>418</c:v>
                </c:pt>
                <c:pt idx="11">
                  <c:v>208</c:v>
                </c:pt>
                <c:pt idx="12">
                  <c:v>126</c:v>
                </c:pt>
                <c:pt idx="13">
                  <c:v>44</c:v>
                </c:pt>
                <c:pt idx="14">
                  <c:v>17</c:v>
                </c:pt>
                <c:pt idx="15">
                  <c:v>8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5-4BE6-AEB2-92886F16F479}"/>
            </c:ext>
          </c:extLst>
        </c:ser>
        <c:ser>
          <c:idx val="1"/>
          <c:order val="1"/>
          <c:tx>
            <c:strRef>
              <c:f>'Table 12.8'!$S$62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12.8'!$Y$63:$Y$79</c:f>
              <c:numCache>
                <c:formatCode>#,##0</c:formatCode>
                <c:ptCount val="17"/>
                <c:pt idx="0">
                  <c:v>3</c:v>
                </c:pt>
                <c:pt idx="1">
                  <c:v>64</c:v>
                </c:pt>
                <c:pt idx="2">
                  <c:v>236</c:v>
                </c:pt>
                <c:pt idx="3">
                  <c:v>248</c:v>
                </c:pt>
                <c:pt idx="4">
                  <c:v>359</c:v>
                </c:pt>
                <c:pt idx="5">
                  <c:v>276</c:v>
                </c:pt>
                <c:pt idx="6">
                  <c:v>299</c:v>
                </c:pt>
                <c:pt idx="7">
                  <c:v>330</c:v>
                </c:pt>
                <c:pt idx="8">
                  <c:v>343</c:v>
                </c:pt>
                <c:pt idx="9">
                  <c:v>383</c:v>
                </c:pt>
                <c:pt idx="10">
                  <c:v>294</c:v>
                </c:pt>
                <c:pt idx="11">
                  <c:v>210</c:v>
                </c:pt>
                <c:pt idx="12">
                  <c:v>69</c:v>
                </c:pt>
                <c:pt idx="13">
                  <c:v>29</c:v>
                </c:pt>
                <c:pt idx="14">
                  <c:v>9</c:v>
                </c:pt>
                <c:pt idx="15">
                  <c:v>6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85-4BE6-AEB2-92886F16F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12.8'!$Y$83:$Y$90</c:f>
              <c:numCache>
                <c:formatCode>#,##0</c:formatCode>
                <c:ptCount val="8"/>
                <c:pt idx="0">
                  <c:v>186</c:v>
                </c:pt>
                <c:pt idx="1">
                  <c:v>143</c:v>
                </c:pt>
                <c:pt idx="2">
                  <c:v>542</c:v>
                </c:pt>
                <c:pt idx="3">
                  <c:v>180</c:v>
                </c:pt>
                <c:pt idx="4">
                  <c:v>81</c:v>
                </c:pt>
                <c:pt idx="5">
                  <c:v>108</c:v>
                </c:pt>
                <c:pt idx="6">
                  <c:v>390</c:v>
                </c:pt>
                <c:pt idx="7">
                  <c:v>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D6-4BE7-8070-40B872B123DA}"/>
            </c:ext>
          </c:extLst>
        </c:ser>
        <c:ser>
          <c:idx val="1"/>
          <c:order val="1"/>
          <c:tx>
            <c:strRef>
              <c:f>'Table 12.8'!$S$92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12.8'!$Y$93:$Y$100</c:f>
              <c:numCache>
                <c:formatCode>#,##0</c:formatCode>
                <c:ptCount val="8"/>
                <c:pt idx="0">
                  <c:v>140</c:v>
                </c:pt>
                <c:pt idx="1">
                  <c:v>264</c:v>
                </c:pt>
                <c:pt idx="2">
                  <c:v>89</c:v>
                </c:pt>
                <c:pt idx="3">
                  <c:v>529</c:v>
                </c:pt>
                <c:pt idx="4">
                  <c:v>387</c:v>
                </c:pt>
                <c:pt idx="5">
                  <c:v>293</c:v>
                </c:pt>
                <c:pt idx="6">
                  <c:v>25</c:v>
                </c:pt>
                <c:pt idx="7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D6-4BE7-8070-40B872B12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12.8'!$U$8:$Y$8</c:f>
              <c:numCache>
                <c:formatCode>#,##0</c:formatCode>
                <c:ptCount val="5"/>
                <c:pt idx="0">
                  <c:v>35018.5</c:v>
                </c:pt>
                <c:pt idx="1">
                  <c:v>35436</c:v>
                </c:pt>
                <c:pt idx="2">
                  <c:v>35785</c:v>
                </c:pt>
                <c:pt idx="3">
                  <c:v>38440</c:v>
                </c:pt>
                <c:pt idx="4">
                  <c:v>39211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40-472A-9AEA-D8D8088B23A4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40-472A-9AEA-D8D8088B2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12.8'!$S$4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12.8'!$T$4:$Z$4</c:f>
              <c:numCache>
                <c:formatCode>#,##0</c:formatCode>
                <c:ptCount val="7"/>
                <c:pt idx="0">
                  <c:v>6420</c:v>
                </c:pt>
                <c:pt idx="1">
                  <c:v>6340</c:v>
                </c:pt>
                <c:pt idx="2">
                  <c:v>6298</c:v>
                </c:pt>
                <c:pt idx="3">
                  <c:v>6686</c:v>
                </c:pt>
                <c:pt idx="4">
                  <c:v>6436</c:v>
                </c:pt>
                <c:pt idx="5">
                  <c:v>6694</c:v>
                </c:pt>
                <c:pt idx="6">
                  <c:v>7022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1-48B2-B9F7-20F8D5263A7F}"/>
            </c:ext>
          </c:extLst>
        </c:ser>
        <c:ser>
          <c:idx val="1"/>
          <c:order val="1"/>
          <c:tx>
            <c:strRef>
              <c:f>'Table 12.8'!$S$7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12.8'!$T$7:$Z$7</c:f>
              <c:numCache>
                <c:formatCode>#,##0</c:formatCode>
                <c:ptCount val="7"/>
                <c:pt idx="0">
                  <c:v>4786</c:v>
                </c:pt>
                <c:pt idx="1">
                  <c:v>4753</c:v>
                </c:pt>
                <c:pt idx="2">
                  <c:v>4738</c:v>
                </c:pt>
                <c:pt idx="3">
                  <c:v>4838</c:v>
                </c:pt>
                <c:pt idx="4">
                  <c:v>4832</c:v>
                </c:pt>
                <c:pt idx="5">
                  <c:v>4955</c:v>
                </c:pt>
                <c:pt idx="6">
                  <c:v>5193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1-48B2-B9F7-20F8D5263A7F}"/>
            </c:ext>
          </c:extLst>
        </c:ser>
        <c:ser>
          <c:idx val="2"/>
          <c:order val="2"/>
          <c:tx>
            <c:strRef>
              <c:f>'Table 12.8'!$S$11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12.8'!$T$11:$Z$11</c:f>
              <c:numCache>
                <c:formatCode>#,##0</c:formatCode>
                <c:ptCount val="7"/>
                <c:pt idx="0">
                  <c:v>5705</c:v>
                </c:pt>
                <c:pt idx="1">
                  <c:v>5601</c:v>
                </c:pt>
                <c:pt idx="2">
                  <c:v>5600</c:v>
                </c:pt>
                <c:pt idx="3">
                  <c:v>5985</c:v>
                </c:pt>
                <c:pt idx="4">
                  <c:v>5749</c:v>
                </c:pt>
                <c:pt idx="5">
                  <c:v>6005</c:v>
                </c:pt>
                <c:pt idx="6">
                  <c:v>6323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A1-48B2-B9F7-20F8D5263A7F}"/>
            </c:ext>
          </c:extLst>
        </c:ser>
        <c:ser>
          <c:idx val="3"/>
          <c:order val="3"/>
          <c:tx>
            <c:strRef>
              <c:f>'Table 12.8'!$S$12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12.8'!$T$12:$Z$12</c:f>
              <c:numCache>
                <c:formatCode>#,##0</c:formatCode>
                <c:ptCount val="7"/>
                <c:pt idx="0">
                  <c:v>716</c:v>
                </c:pt>
                <c:pt idx="1">
                  <c:v>735</c:v>
                </c:pt>
                <c:pt idx="2">
                  <c:v>699</c:v>
                </c:pt>
                <c:pt idx="3">
                  <c:v>702</c:v>
                </c:pt>
                <c:pt idx="4">
                  <c:v>688</c:v>
                </c:pt>
                <c:pt idx="5">
                  <c:v>689</c:v>
                </c:pt>
                <c:pt idx="6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A1-48B2-B9F7-20F8D5263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12.8'!$S$15:$S$33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12.8'!$AB$15:$AB$33</c:f>
              <c:numCache>
                <c:formatCode>0.0%</c:formatCode>
                <c:ptCount val="19"/>
                <c:pt idx="0">
                  <c:v>8.5173052271756158E-2</c:v>
                </c:pt>
                <c:pt idx="1">
                  <c:v>3.8456060390257797E-3</c:v>
                </c:pt>
                <c:pt idx="2">
                  <c:v>7.7624270047001856E-2</c:v>
                </c:pt>
                <c:pt idx="3">
                  <c:v>1.8373451075345392E-2</c:v>
                </c:pt>
                <c:pt idx="4">
                  <c:v>8.0045577553055122E-2</c:v>
                </c:pt>
                <c:pt idx="5">
                  <c:v>2.2646346674262924E-2</c:v>
                </c:pt>
                <c:pt idx="6">
                  <c:v>8.9588377723970949E-2</c:v>
                </c:pt>
                <c:pt idx="7">
                  <c:v>6.736932060959977E-2</c:v>
                </c:pt>
                <c:pt idx="8">
                  <c:v>3.9453069363338554E-2</c:v>
                </c:pt>
                <c:pt idx="9">
                  <c:v>7.4063523714570575E-3</c:v>
                </c:pt>
                <c:pt idx="10">
                  <c:v>1.9940179461615155E-2</c:v>
                </c:pt>
                <c:pt idx="11">
                  <c:v>1.3815695769833358E-2</c:v>
                </c:pt>
                <c:pt idx="12">
                  <c:v>3.6319612590799029E-2</c:v>
                </c:pt>
                <c:pt idx="13">
                  <c:v>7.8051559606893611E-2</c:v>
                </c:pt>
                <c:pt idx="14">
                  <c:v>5.7114371172197691E-2</c:v>
                </c:pt>
                <c:pt idx="15">
                  <c:v>5.782652043868395E-2</c:v>
                </c:pt>
                <c:pt idx="16">
                  <c:v>0.13032331576698475</c:v>
                </c:pt>
                <c:pt idx="17">
                  <c:v>1.5952143569292122E-2</c:v>
                </c:pt>
                <c:pt idx="18">
                  <c:v>4.3298675402364338E-2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FC-46DC-A807-32D996C851CD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FC-46DC-A807-32D996C85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12.8'!$Z$44:$Z$60</c:f>
              <c:numCache>
                <c:formatCode>#,##0</c:formatCode>
                <c:ptCount val="17"/>
                <c:pt idx="0">
                  <c:v>2</c:v>
                </c:pt>
                <c:pt idx="1">
                  <c:v>80</c:v>
                </c:pt>
                <c:pt idx="2">
                  <c:v>217</c:v>
                </c:pt>
                <c:pt idx="3">
                  <c:v>345</c:v>
                </c:pt>
                <c:pt idx="4">
                  <c:v>389</c:v>
                </c:pt>
                <c:pt idx="5">
                  <c:v>339</c:v>
                </c:pt>
                <c:pt idx="6">
                  <c:v>354</c:v>
                </c:pt>
                <c:pt idx="7">
                  <c:v>440</c:v>
                </c:pt>
                <c:pt idx="8">
                  <c:v>370</c:v>
                </c:pt>
                <c:pt idx="9">
                  <c:v>336</c:v>
                </c:pt>
                <c:pt idx="10">
                  <c:v>395</c:v>
                </c:pt>
                <c:pt idx="11">
                  <c:v>241</c:v>
                </c:pt>
                <c:pt idx="12">
                  <c:v>124</c:v>
                </c:pt>
                <c:pt idx="13">
                  <c:v>43</c:v>
                </c:pt>
                <c:pt idx="14">
                  <c:v>21</c:v>
                </c:pt>
                <c:pt idx="15">
                  <c:v>6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CE-4841-AB43-04C8433E9432}"/>
            </c:ext>
          </c:extLst>
        </c:ser>
        <c:ser>
          <c:idx val="1"/>
          <c:order val="1"/>
          <c:tx>
            <c:strRef>
              <c:f>'Table 12.8'!$S$62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12.8'!$S$63:$S$79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12.8'!$Z$63:$Z$79</c:f>
              <c:numCache>
                <c:formatCode>#,##0</c:formatCode>
                <c:ptCount val="17"/>
                <c:pt idx="0">
                  <c:v>11</c:v>
                </c:pt>
                <c:pt idx="1">
                  <c:v>79</c:v>
                </c:pt>
                <c:pt idx="2">
                  <c:v>241</c:v>
                </c:pt>
                <c:pt idx="3">
                  <c:v>305</c:v>
                </c:pt>
                <c:pt idx="4">
                  <c:v>344</c:v>
                </c:pt>
                <c:pt idx="5">
                  <c:v>295</c:v>
                </c:pt>
                <c:pt idx="6">
                  <c:v>332</c:v>
                </c:pt>
                <c:pt idx="7">
                  <c:v>319</c:v>
                </c:pt>
                <c:pt idx="8">
                  <c:v>361</c:v>
                </c:pt>
                <c:pt idx="9">
                  <c:v>341</c:v>
                </c:pt>
                <c:pt idx="10">
                  <c:v>323</c:v>
                </c:pt>
                <c:pt idx="11">
                  <c:v>212</c:v>
                </c:pt>
                <c:pt idx="12">
                  <c:v>83</c:v>
                </c:pt>
                <c:pt idx="13">
                  <c:v>42</c:v>
                </c:pt>
                <c:pt idx="14">
                  <c:v>9</c:v>
                </c:pt>
                <c:pt idx="15">
                  <c:v>8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CE-4841-AB43-04C8433E9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12.8'!$S$82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12.8'!$Z$83:$Z$90</c:f>
              <c:numCache>
                <c:formatCode>#,##0</c:formatCode>
                <c:ptCount val="8"/>
                <c:pt idx="0">
                  <c:v>193</c:v>
                </c:pt>
                <c:pt idx="1">
                  <c:v>150</c:v>
                </c:pt>
                <c:pt idx="2">
                  <c:v>587</c:v>
                </c:pt>
                <c:pt idx="3">
                  <c:v>182</c:v>
                </c:pt>
                <c:pt idx="4">
                  <c:v>87</c:v>
                </c:pt>
                <c:pt idx="5">
                  <c:v>117</c:v>
                </c:pt>
                <c:pt idx="6">
                  <c:v>402</c:v>
                </c:pt>
                <c:pt idx="7">
                  <c:v>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E-4099-8648-7B5CBCEA373F}"/>
            </c:ext>
          </c:extLst>
        </c:ser>
        <c:ser>
          <c:idx val="1"/>
          <c:order val="1"/>
          <c:tx>
            <c:strRef>
              <c:f>'Table 12.8'!$S$92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12.8'!$S$83:$S$90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12.8'!$Z$93:$Z$100</c:f>
              <c:numCache>
                <c:formatCode>#,##0</c:formatCode>
                <c:ptCount val="8"/>
                <c:pt idx="0">
                  <c:v>159</c:v>
                </c:pt>
                <c:pt idx="1">
                  <c:v>275</c:v>
                </c:pt>
                <c:pt idx="2">
                  <c:v>99</c:v>
                </c:pt>
                <c:pt idx="3">
                  <c:v>570</c:v>
                </c:pt>
                <c:pt idx="4">
                  <c:v>411</c:v>
                </c:pt>
                <c:pt idx="5">
                  <c:v>313</c:v>
                </c:pt>
                <c:pt idx="6">
                  <c:v>21</c:v>
                </c:pt>
                <c:pt idx="7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3E-4099-8648-7B5CBCEA3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12.1'!$Z$44:$Z$60</c:f>
              <c:numCache>
                <c:formatCode>#,##0</c:formatCode>
                <c:ptCount val="17"/>
                <c:pt idx="0">
                  <c:v>0</c:v>
                </c:pt>
                <c:pt idx="1">
                  <c:v>35</c:v>
                </c:pt>
                <c:pt idx="2">
                  <c:v>111</c:v>
                </c:pt>
                <c:pt idx="3">
                  <c:v>105</c:v>
                </c:pt>
                <c:pt idx="4">
                  <c:v>120</c:v>
                </c:pt>
                <c:pt idx="5">
                  <c:v>130</c:v>
                </c:pt>
                <c:pt idx="6">
                  <c:v>161</c:v>
                </c:pt>
                <c:pt idx="7">
                  <c:v>145</c:v>
                </c:pt>
                <c:pt idx="8">
                  <c:v>181</c:v>
                </c:pt>
                <c:pt idx="9">
                  <c:v>169</c:v>
                </c:pt>
                <c:pt idx="10">
                  <c:v>252</c:v>
                </c:pt>
                <c:pt idx="11">
                  <c:v>213</c:v>
                </c:pt>
                <c:pt idx="12">
                  <c:v>87</c:v>
                </c:pt>
                <c:pt idx="13">
                  <c:v>42</c:v>
                </c:pt>
                <c:pt idx="14">
                  <c:v>17</c:v>
                </c:pt>
                <c:pt idx="15">
                  <c:v>4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91-4F91-A4D7-730D1D8785CF}"/>
            </c:ext>
          </c:extLst>
        </c:ser>
        <c:ser>
          <c:idx val="1"/>
          <c:order val="1"/>
          <c:tx>
            <c:strRef>
              <c:f>'Table 12.1'!$S$62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12.1'!$Z$63:$Z$79</c:f>
              <c:numCache>
                <c:formatCode>#,##0</c:formatCode>
                <c:ptCount val="17"/>
                <c:pt idx="0">
                  <c:v>1</c:v>
                </c:pt>
                <c:pt idx="1">
                  <c:v>41</c:v>
                </c:pt>
                <c:pt idx="2">
                  <c:v>83</c:v>
                </c:pt>
                <c:pt idx="3">
                  <c:v>126</c:v>
                </c:pt>
                <c:pt idx="4">
                  <c:v>123</c:v>
                </c:pt>
                <c:pt idx="5">
                  <c:v>115</c:v>
                </c:pt>
                <c:pt idx="6">
                  <c:v>163</c:v>
                </c:pt>
                <c:pt idx="7">
                  <c:v>157</c:v>
                </c:pt>
                <c:pt idx="8">
                  <c:v>209</c:v>
                </c:pt>
                <c:pt idx="9">
                  <c:v>226</c:v>
                </c:pt>
                <c:pt idx="10">
                  <c:v>274</c:v>
                </c:pt>
                <c:pt idx="11">
                  <c:v>166</c:v>
                </c:pt>
                <c:pt idx="12">
                  <c:v>82</c:v>
                </c:pt>
                <c:pt idx="13">
                  <c:v>40</c:v>
                </c:pt>
                <c:pt idx="14">
                  <c:v>9</c:v>
                </c:pt>
                <c:pt idx="15">
                  <c:v>0</c:v>
                </c:pt>
                <c:pt idx="1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91-4F91-A4D7-730D1D878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12.8'!$S$1</c:f>
              <c:strCache>
                <c:ptCount val="1"/>
                <c:pt idx="0">
                  <c:v>Derwent Valley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12.8'!$T$8:$Z$8</c:f>
              <c:numCache>
                <c:formatCode>#,##0</c:formatCode>
                <c:ptCount val="7"/>
                <c:pt idx="0">
                  <c:v>33143</c:v>
                </c:pt>
                <c:pt idx="1">
                  <c:v>35018.5</c:v>
                </c:pt>
                <c:pt idx="2">
                  <c:v>35436</c:v>
                </c:pt>
                <c:pt idx="3">
                  <c:v>35785</c:v>
                </c:pt>
                <c:pt idx="4">
                  <c:v>38440</c:v>
                </c:pt>
                <c:pt idx="5">
                  <c:v>39211</c:v>
                </c:pt>
                <c:pt idx="6">
                  <c:v>40895.47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E-47D7-9B6D-4E97375F843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12.8'!$T$2:$Z$2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E-47D7-9B6D-4E97375F8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12.9'!$U$4:$Y$4</c:f>
              <c:numCache>
                <c:formatCode>#,##0</c:formatCode>
                <c:ptCount val="5"/>
                <c:pt idx="0">
                  <c:v>17823</c:v>
                </c:pt>
                <c:pt idx="1">
                  <c:v>17395</c:v>
                </c:pt>
                <c:pt idx="2">
                  <c:v>17389</c:v>
                </c:pt>
                <c:pt idx="3">
                  <c:v>17313</c:v>
                </c:pt>
                <c:pt idx="4">
                  <c:v>17954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8-4533-8551-2AE8BD98304E}"/>
            </c:ext>
          </c:extLst>
        </c:ser>
        <c:ser>
          <c:idx val="1"/>
          <c:order val="1"/>
          <c:tx>
            <c:strRef>
              <c:f>'Table 12.9'!$S$7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12.9'!$U$7:$Y$7</c:f>
              <c:numCache>
                <c:formatCode>#,##0</c:formatCode>
                <c:ptCount val="5"/>
                <c:pt idx="0">
                  <c:v>12554</c:v>
                </c:pt>
                <c:pt idx="1">
                  <c:v>12280</c:v>
                </c:pt>
                <c:pt idx="2">
                  <c:v>12317</c:v>
                </c:pt>
                <c:pt idx="3">
                  <c:v>12368</c:v>
                </c:pt>
                <c:pt idx="4">
                  <c:v>12641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8-4533-8551-2AE8BD98304E}"/>
            </c:ext>
          </c:extLst>
        </c:ser>
        <c:ser>
          <c:idx val="2"/>
          <c:order val="2"/>
          <c:tx>
            <c:strRef>
              <c:f>'Table 12.9'!$S$11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12.9'!$U$11:$Y$11</c:f>
              <c:numCache>
                <c:formatCode>#,##0</c:formatCode>
                <c:ptCount val="5"/>
                <c:pt idx="0">
                  <c:v>16115</c:v>
                </c:pt>
                <c:pt idx="1">
                  <c:v>15762</c:v>
                </c:pt>
                <c:pt idx="2">
                  <c:v>15765</c:v>
                </c:pt>
                <c:pt idx="3">
                  <c:v>15693</c:v>
                </c:pt>
                <c:pt idx="4">
                  <c:v>16332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F8-4533-8551-2AE8BD98304E}"/>
            </c:ext>
          </c:extLst>
        </c:ser>
        <c:ser>
          <c:idx val="3"/>
          <c:order val="3"/>
          <c:tx>
            <c:strRef>
              <c:f>'Table 12.9'!$S$12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12.9'!$U$2:$Y$2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12.9'!$U$12:$Y$12</c:f>
              <c:numCache>
                <c:formatCode>#,##0</c:formatCode>
                <c:ptCount val="5"/>
                <c:pt idx="0">
                  <c:v>1706</c:v>
                </c:pt>
                <c:pt idx="1">
                  <c:v>1636</c:v>
                </c:pt>
                <c:pt idx="2">
                  <c:v>1625</c:v>
                </c:pt>
                <c:pt idx="3">
                  <c:v>1620</c:v>
                </c:pt>
                <c:pt idx="4">
                  <c:v>1622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F8-4533-8551-2AE8BD983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12.9'!$AB$15:$AB$33</c:f>
              <c:numCache>
                <c:formatCode>0.0%</c:formatCode>
                <c:ptCount val="19"/>
                <c:pt idx="0">
                  <c:v>9.8934788256690054E-2</c:v>
                </c:pt>
                <c:pt idx="1">
                  <c:v>1.018446349701221E-2</c:v>
                </c:pt>
                <c:pt idx="2">
                  <c:v>7.6487399324499869E-2</c:v>
                </c:pt>
                <c:pt idx="3">
                  <c:v>8.5216939464796051E-3</c:v>
                </c:pt>
                <c:pt idx="4">
                  <c:v>5.850870355936607E-2</c:v>
                </c:pt>
                <c:pt idx="5">
                  <c:v>2.8111197713691867E-2</c:v>
                </c:pt>
                <c:pt idx="6">
                  <c:v>9.3946479605092226E-2</c:v>
                </c:pt>
                <c:pt idx="7">
                  <c:v>7.550012990387113E-2</c:v>
                </c:pt>
                <c:pt idx="8">
                  <c:v>5.4299818134580409E-2</c:v>
                </c:pt>
                <c:pt idx="9">
                  <c:v>5.1441932969602498E-3</c:v>
                </c:pt>
                <c:pt idx="10">
                  <c:v>2.0265003897116135E-2</c:v>
                </c:pt>
                <c:pt idx="11">
                  <c:v>2.0992465575474149E-2</c:v>
                </c:pt>
                <c:pt idx="12">
                  <c:v>3.9334892179786959E-2</c:v>
                </c:pt>
                <c:pt idx="13">
                  <c:v>8.5476747207066772E-2</c:v>
                </c:pt>
                <c:pt idx="14">
                  <c:v>3.3099506365289688E-2</c:v>
                </c:pt>
                <c:pt idx="15">
                  <c:v>6.5055858664588198E-2</c:v>
                </c:pt>
                <c:pt idx="16">
                  <c:v>0.1070407898155365</c:v>
                </c:pt>
                <c:pt idx="17">
                  <c:v>1.4601195115614446E-2</c:v>
                </c:pt>
                <c:pt idx="18">
                  <c:v>3.5541699142634449E-2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E-4654-8A0B-A383333B49D3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4E-4654-8A0B-A383333B4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12.9'!$Y$44:$Y$60</c:f>
              <c:numCache>
                <c:formatCode>#,##0</c:formatCode>
                <c:ptCount val="17"/>
                <c:pt idx="0">
                  <c:v>13</c:v>
                </c:pt>
                <c:pt idx="1">
                  <c:v>220</c:v>
                </c:pt>
                <c:pt idx="2">
                  <c:v>552</c:v>
                </c:pt>
                <c:pt idx="3">
                  <c:v>960</c:v>
                </c:pt>
                <c:pt idx="4">
                  <c:v>1307</c:v>
                </c:pt>
                <c:pt idx="5">
                  <c:v>921</c:v>
                </c:pt>
                <c:pt idx="6">
                  <c:v>754</c:v>
                </c:pt>
                <c:pt idx="7">
                  <c:v>785</c:v>
                </c:pt>
                <c:pt idx="8">
                  <c:v>882</c:v>
                </c:pt>
                <c:pt idx="9">
                  <c:v>771</c:v>
                </c:pt>
                <c:pt idx="10">
                  <c:v>802</c:v>
                </c:pt>
                <c:pt idx="11">
                  <c:v>587</c:v>
                </c:pt>
                <c:pt idx="12">
                  <c:v>321</c:v>
                </c:pt>
                <c:pt idx="13">
                  <c:v>154</c:v>
                </c:pt>
                <c:pt idx="14">
                  <c:v>43</c:v>
                </c:pt>
                <c:pt idx="15">
                  <c:v>14</c:v>
                </c:pt>
                <c:pt idx="1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DE-40D9-A219-4C8EAD6DCF7E}"/>
            </c:ext>
          </c:extLst>
        </c:ser>
        <c:ser>
          <c:idx val="1"/>
          <c:order val="1"/>
          <c:tx>
            <c:strRef>
              <c:f>'Table 12.9'!$S$62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12.9'!$Y$63:$Y$79</c:f>
              <c:numCache>
                <c:formatCode>#,##0</c:formatCode>
                <c:ptCount val="17"/>
                <c:pt idx="0">
                  <c:v>12</c:v>
                </c:pt>
                <c:pt idx="1">
                  <c:v>282</c:v>
                </c:pt>
                <c:pt idx="2">
                  <c:v>669</c:v>
                </c:pt>
                <c:pt idx="3">
                  <c:v>906</c:v>
                </c:pt>
                <c:pt idx="4">
                  <c:v>1144</c:v>
                </c:pt>
                <c:pt idx="5">
                  <c:v>821</c:v>
                </c:pt>
                <c:pt idx="6">
                  <c:v>769</c:v>
                </c:pt>
                <c:pt idx="7">
                  <c:v>803</c:v>
                </c:pt>
                <c:pt idx="8">
                  <c:v>893</c:v>
                </c:pt>
                <c:pt idx="9">
                  <c:v>825</c:v>
                </c:pt>
                <c:pt idx="10">
                  <c:v>834</c:v>
                </c:pt>
                <c:pt idx="11">
                  <c:v>512</c:v>
                </c:pt>
                <c:pt idx="12">
                  <c:v>249</c:v>
                </c:pt>
                <c:pt idx="13">
                  <c:v>72</c:v>
                </c:pt>
                <c:pt idx="14">
                  <c:v>38</c:v>
                </c:pt>
                <c:pt idx="15">
                  <c:v>18</c:v>
                </c:pt>
                <c:pt idx="1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DE-40D9-A219-4C8EAD6DC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12.9'!$Y$83:$Y$90</c:f>
              <c:numCache>
                <c:formatCode>#,##0</c:formatCode>
                <c:ptCount val="8"/>
                <c:pt idx="0">
                  <c:v>591</c:v>
                </c:pt>
                <c:pt idx="1">
                  <c:v>558</c:v>
                </c:pt>
                <c:pt idx="2">
                  <c:v>1250</c:v>
                </c:pt>
                <c:pt idx="3">
                  <c:v>345</c:v>
                </c:pt>
                <c:pt idx="4">
                  <c:v>261</c:v>
                </c:pt>
                <c:pt idx="5">
                  <c:v>377</c:v>
                </c:pt>
                <c:pt idx="6">
                  <c:v>734</c:v>
                </c:pt>
                <c:pt idx="7">
                  <c:v>1081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D-4BC9-B2A9-21EF71913FC2}"/>
            </c:ext>
          </c:extLst>
        </c:ser>
        <c:ser>
          <c:idx val="1"/>
          <c:order val="1"/>
          <c:tx>
            <c:strRef>
              <c:f>'Table 12.9'!$S$92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12.9'!$Y$93:$Y$100</c:f>
              <c:numCache>
                <c:formatCode>#,##0</c:formatCode>
                <c:ptCount val="8"/>
                <c:pt idx="0">
                  <c:v>384</c:v>
                </c:pt>
                <c:pt idx="1">
                  <c:v>891</c:v>
                </c:pt>
                <c:pt idx="2">
                  <c:v>223</c:v>
                </c:pt>
                <c:pt idx="3">
                  <c:v>1040</c:v>
                </c:pt>
                <c:pt idx="4">
                  <c:v>927</c:v>
                </c:pt>
                <c:pt idx="5">
                  <c:v>721</c:v>
                </c:pt>
                <c:pt idx="6">
                  <c:v>67</c:v>
                </c:pt>
                <c:pt idx="7">
                  <c:v>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D-4BC9-B2A9-21EF71913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12.9'!$U$8:$Y$8</c:f>
              <c:numCache>
                <c:formatCode>#,##0</c:formatCode>
                <c:ptCount val="5"/>
                <c:pt idx="0">
                  <c:v>31182</c:v>
                </c:pt>
                <c:pt idx="1">
                  <c:v>31545.77</c:v>
                </c:pt>
                <c:pt idx="2">
                  <c:v>33525.5</c:v>
                </c:pt>
                <c:pt idx="3">
                  <c:v>34824</c:v>
                </c:pt>
                <c:pt idx="4">
                  <c:v>34288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F-40EE-BDA1-19CA4513F7E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F-40EE-BDA1-19CA4513F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12.9'!$S$4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12.9'!$T$4:$Z$4</c:f>
              <c:numCache>
                <c:formatCode>#,##0</c:formatCode>
                <c:ptCount val="7"/>
                <c:pt idx="0">
                  <c:v>17927</c:v>
                </c:pt>
                <c:pt idx="1">
                  <c:v>17823</c:v>
                </c:pt>
                <c:pt idx="2">
                  <c:v>17395</c:v>
                </c:pt>
                <c:pt idx="3">
                  <c:v>17389</c:v>
                </c:pt>
                <c:pt idx="4">
                  <c:v>17313</c:v>
                </c:pt>
                <c:pt idx="5">
                  <c:v>17954</c:v>
                </c:pt>
                <c:pt idx="6">
                  <c:v>19245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D-4AC9-B9B9-C79C51FA70C6}"/>
            </c:ext>
          </c:extLst>
        </c:ser>
        <c:ser>
          <c:idx val="1"/>
          <c:order val="1"/>
          <c:tx>
            <c:strRef>
              <c:f>'Table 12.9'!$S$7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12.9'!$T$7:$Z$7</c:f>
              <c:numCache>
                <c:formatCode>#,##0</c:formatCode>
                <c:ptCount val="7"/>
                <c:pt idx="0">
                  <c:v>12581</c:v>
                </c:pt>
                <c:pt idx="1">
                  <c:v>12554</c:v>
                </c:pt>
                <c:pt idx="2">
                  <c:v>12280</c:v>
                </c:pt>
                <c:pt idx="3">
                  <c:v>12317</c:v>
                </c:pt>
                <c:pt idx="4">
                  <c:v>12368</c:v>
                </c:pt>
                <c:pt idx="5">
                  <c:v>12641</c:v>
                </c:pt>
                <c:pt idx="6">
                  <c:v>13197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D-4AC9-B9B9-C79C51FA70C6}"/>
            </c:ext>
          </c:extLst>
        </c:ser>
        <c:ser>
          <c:idx val="2"/>
          <c:order val="2"/>
          <c:tx>
            <c:strRef>
              <c:f>'Table 12.9'!$S$11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12.9'!$T$11:$Z$11</c:f>
              <c:numCache>
                <c:formatCode>#,##0</c:formatCode>
                <c:ptCount val="7"/>
                <c:pt idx="0">
                  <c:v>16195</c:v>
                </c:pt>
                <c:pt idx="1">
                  <c:v>16115</c:v>
                </c:pt>
                <c:pt idx="2">
                  <c:v>15762</c:v>
                </c:pt>
                <c:pt idx="3">
                  <c:v>15765</c:v>
                </c:pt>
                <c:pt idx="4">
                  <c:v>15693</c:v>
                </c:pt>
                <c:pt idx="5">
                  <c:v>16332</c:v>
                </c:pt>
                <c:pt idx="6">
                  <c:v>17545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9D-4AC9-B9B9-C79C51FA70C6}"/>
            </c:ext>
          </c:extLst>
        </c:ser>
        <c:ser>
          <c:idx val="3"/>
          <c:order val="3"/>
          <c:tx>
            <c:strRef>
              <c:f>'Table 12.9'!$S$12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12.9'!$T$12:$Z$12</c:f>
              <c:numCache>
                <c:formatCode>#,##0</c:formatCode>
                <c:ptCount val="7"/>
                <c:pt idx="0">
                  <c:v>1735</c:v>
                </c:pt>
                <c:pt idx="1">
                  <c:v>1706</c:v>
                </c:pt>
                <c:pt idx="2">
                  <c:v>1636</c:v>
                </c:pt>
                <c:pt idx="3">
                  <c:v>1625</c:v>
                </c:pt>
                <c:pt idx="4">
                  <c:v>1620</c:v>
                </c:pt>
                <c:pt idx="5">
                  <c:v>1622</c:v>
                </c:pt>
                <c:pt idx="6">
                  <c:v>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9D-4AC9-B9B9-C79C51FA7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12.9'!$S$15:$S$33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12.9'!$AB$15:$AB$33</c:f>
              <c:numCache>
                <c:formatCode>0.0%</c:formatCode>
                <c:ptCount val="19"/>
                <c:pt idx="0">
                  <c:v>9.8934788256690054E-2</c:v>
                </c:pt>
                <c:pt idx="1">
                  <c:v>1.018446349701221E-2</c:v>
                </c:pt>
                <c:pt idx="2">
                  <c:v>7.6487399324499869E-2</c:v>
                </c:pt>
                <c:pt idx="3">
                  <c:v>8.5216939464796051E-3</c:v>
                </c:pt>
                <c:pt idx="4">
                  <c:v>5.850870355936607E-2</c:v>
                </c:pt>
                <c:pt idx="5">
                  <c:v>2.8111197713691867E-2</c:v>
                </c:pt>
                <c:pt idx="6">
                  <c:v>9.3946479605092226E-2</c:v>
                </c:pt>
                <c:pt idx="7">
                  <c:v>7.550012990387113E-2</c:v>
                </c:pt>
                <c:pt idx="8">
                  <c:v>5.4299818134580409E-2</c:v>
                </c:pt>
                <c:pt idx="9">
                  <c:v>5.1441932969602498E-3</c:v>
                </c:pt>
                <c:pt idx="10">
                  <c:v>2.0265003897116135E-2</c:v>
                </c:pt>
                <c:pt idx="11">
                  <c:v>2.0992465575474149E-2</c:v>
                </c:pt>
                <c:pt idx="12">
                  <c:v>3.9334892179786959E-2</c:v>
                </c:pt>
                <c:pt idx="13">
                  <c:v>8.5476747207066772E-2</c:v>
                </c:pt>
                <c:pt idx="14">
                  <c:v>3.3099506365289688E-2</c:v>
                </c:pt>
                <c:pt idx="15">
                  <c:v>6.5055858664588198E-2</c:v>
                </c:pt>
                <c:pt idx="16">
                  <c:v>0.1070407898155365</c:v>
                </c:pt>
                <c:pt idx="17">
                  <c:v>1.4601195115614446E-2</c:v>
                </c:pt>
                <c:pt idx="18">
                  <c:v>3.5541699142634449E-2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7-444C-BA06-0CA1F4F0761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77-444C-BA06-0CA1F4F07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12.9'!$Z$44:$Z$60</c:f>
              <c:numCache>
                <c:formatCode>#,##0</c:formatCode>
                <c:ptCount val="17"/>
                <c:pt idx="0">
                  <c:v>16</c:v>
                </c:pt>
                <c:pt idx="1">
                  <c:v>252</c:v>
                </c:pt>
                <c:pt idx="2">
                  <c:v>625</c:v>
                </c:pt>
                <c:pt idx="3">
                  <c:v>1075</c:v>
                </c:pt>
                <c:pt idx="4">
                  <c:v>1559</c:v>
                </c:pt>
                <c:pt idx="5">
                  <c:v>962</c:v>
                </c:pt>
                <c:pt idx="6">
                  <c:v>820</c:v>
                </c:pt>
                <c:pt idx="7">
                  <c:v>802</c:v>
                </c:pt>
                <c:pt idx="8">
                  <c:v>891</c:v>
                </c:pt>
                <c:pt idx="9">
                  <c:v>793</c:v>
                </c:pt>
                <c:pt idx="10">
                  <c:v>855</c:v>
                </c:pt>
                <c:pt idx="11">
                  <c:v>578</c:v>
                </c:pt>
                <c:pt idx="12">
                  <c:v>336</c:v>
                </c:pt>
                <c:pt idx="13">
                  <c:v>141</c:v>
                </c:pt>
                <c:pt idx="14">
                  <c:v>61</c:v>
                </c:pt>
                <c:pt idx="15">
                  <c:v>18</c:v>
                </c:pt>
                <c:pt idx="1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52-4834-84E8-CF70DF14A1B2}"/>
            </c:ext>
          </c:extLst>
        </c:ser>
        <c:ser>
          <c:idx val="1"/>
          <c:order val="1"/>
          <c:tx>
            <c:strRef>
              <c:f>'Table 12.9'!$S$62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12.9'!$S$63:$S$79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12.9'!$Z$63:$Z$79</c:f>
              <c:numCache>
                <c:formatCode>#,##0</c:formatCode>
                <c:ptCount val="17"/>
                <c:pt idx="0">
                  <c:v>9</c:v>
                </c:pt>
                <c:pt idx="1">
                  <c:v>278</c:v>
                </c:pt>
                <c:pt idx="2">
                  <c:v>712</c:v>
                </c:pt>
                <c:pt idx="3">
                  <c:v>1091</c:v>
                </c:pt>
                <c:pt idx="4">
                  <c:v>1333</c:v>
                </c:pt>
                <c:pt idx="5">
                  <c:v>941</c:v>
                </c:pt>
                <c:pt idx="6">
                  <c:v>758</c:v>
                </c:pt>
                <c:pt idx="7">
                  <c:v>735</c:v>
                </c:pt>
                <c:pt idx="8">
                  <c:v>972</c:v>
                </c:pt>
                <c:pt idx="9">
                  <c:v>836</c:v>
                </c:pt>
                <c:pt idx="10">
                  <c:v>816</c:v>
                </c:pt>
                <c:pt idx="11">
                  <c:v>542</c:v>
                </c:pt>
                <c:pt idx="12">
                  <c:v>239</c:v>
                </c:pt>
                <c:pt idx="13">
                  <c:v>88</c:v>
                </c:pt>
                <c:pt idx="14">
                  <c:v>44</c:v>
                </c:pt>
                <c:pt idx="15">
                  <c:v>24</c:v>
                </c:pt>
                <c:pt idx="1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52-4834-84E8-CF70DF14A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12.9'!$S$82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12.9'!$Z$83:$Z$90</c:f>
              <c:numCache>
                <c:formatCode>#,##0</c:formatCode>
                <c:ptCount val="8"/>
                <c:pt idx="0">
                  <c:v>618</c:v>
                </c:pt>
                <c:pt idx="1">
                  <c:v>583</c:v>
                </c:pt>
                <c:pt idx="2">
                  <c:v>1274</c:v>
                </c:pt>
                <c:pt idx="3">
                  <c:v>383</c:v>
                </c:pt>
                <c:pt idx="4">
                  <c:v>261</c:v>
                </c:pt>
                <c:pt idx="5">
                  <c:v>411</c:v>
                </c:pt>
                <c:pt idx="6">
                  <c:v>762</c:v>
                </c:pt>
                <c:pt idx="7">
                  <c:v>1193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9D-4A72-8BDD-99E059D1324E}"/>
            </c:ext>
          </c:extLst>
        </c:ser>
        <c:ser>
          <c:idx val="1"/>
          <c:order val="1"/>
          <c:tx>
            <c:strRef>
              <c:f>'Table 12.9'!$S$92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12.9'!$S$83:$S$90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12.9'!$Z$93:$Z$100</c:f>
              <c:numCache>
                <c:formatCode>#,##0</c:formatCode>
                <c:ptCount val="8"/>
                <c:pt idx="0">
                  <c:v>412</c:v>
                </c:pt>
                <c:pt idx="1">
                  <c:v>924</c:v>
                </c:pt>
                <c:pt idx="2">
                  <c:v>219</c:v>
                </c:pt>
                <c:pt idx="3">
                  <c:v>1084</c:v>
                </c:pt>
                <c:pt idx="4">
                  <c:v>945</c:v>
                </c:pt>
                <c:pt idx="5">
                  <c:v>774</c:v>
                </c:pt>
                <c:pt idx="6">
                  <c:v>72</c:v>
                </c:pt>
                <c:pt idx="7">
                  <c:v>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9D-4A72-8BDD-99E059D13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12.1'!$Z$83:$Z$90</c:f>
              <c:numCache>
                <c:formatCode>#,##0</c:formatCode>
                <c:ptCount val="8"/>
                <c:pt idx="0">
                  <c:v>137</c:v>
                </c:pt>
                <c:pt idx="1">
                  <c:v>90</c:v>
                </c:pt>
                <c:pt idx="2">
                  <c:v>188</c:v>
                </c:pt>
                <c:pt idx="3">
                  <c:v>56</c:v>
                </c:pt>
                <c:pt idx="4">
                  <c:v>30</c:v>
                </c:pt>
                <c:pt idx="5">
                  <c:v>52</c:v>
                </c:pt>
                <c:pt idx="6">
                  <c:v>153</c:v>
                </c:pt>
                <c:pt idx="7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EF-43A9-A8C1-445A8B411065}"/>
            </c:ext>
          </c:extLst>
        </c:ser>
        <c:ser>
          <c:idx val="1"/>
          <c:order val="1"/>
          <c:tx>
            <c:strRef>
              <c:f>'Table 12.1'!$S$92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12.1'!$Z$93:$Z$100</c:f>
              <c:numCache>
                <c:formatCode>#,##0</c:formatCode>
                <c:ptCount val="8"/>
                <c:pt idx="0">
                  <c:v>98</c:v>
                </c:pt>
                <c:pt idx="1">
                  <c:v>176</c:v>
                </c:pt>
                <c:pt idx="2">
                  <c:v>46</c:v>
                </c:pt>
                <c:pt idx="3">
                  <c:v>237</c:v>
                </c:pt>
                <c:pt idx="4">
                  <c:v>141</c:v>
                </c:pt>
                <c:pt idx="5">
                  <c:v>151</c:v>
                </c:pt>
                <c:pt idx="6">
                  <c:v>8</c:v>
                </c:pt>
                <c:pt idx="7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EF-43A9-A8C1-445A8B411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7.1171397692935429E-2"/>
          <c:w val="0.80285365093011696"/>
          <c:h val="0.64746156730408699"/>
        </c:manualLayout>
      </c:layout>
      <c:lineChart>
        <c:grouping val="standard"/>
        <c:varyColors val="0"/>
        <c:ser>
          <c:idx val="0"/>
          <c:order val="0"/>
          <c:tx>
            <c:strRef>
              <c:f>'Table 12.9'!$S$1</c:f>
              <c:strCache>
                <c:ptCount val="1"/>
                <c:pt idx="0">
                  <c:v>Devonport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12.9'!$T$8:$Z$8</c:f>
              <c:numCache>
                <c:formatCode>#,##0</c:formatCode>
                <c:ptCount val="7"/>
                <c:pt idx="0">
                  <c:v>31202.5</c:v>
                </c:pt>
                <c:pt idx="1">
                  <c:v>31182</c:v>
                </c:pt>
                <c:pt idx="2">
                  <c:v>31545.77</c:v>
                </c:pt>
                <c:pt idx="3">
                  <c:v>33525.5</c:v>
                </c:pt>
                <c:pt idx="4">
                  <c:v>34824</c:v>
                </c:pt>
                <c:pt idx="5">
                  <c:v>34288</c:v>
                </c:pt>
                <c:pt idx="6">
                  <c:v>34522.32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6-4F52-805B-C16F2D0B1EC8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12.9'!$T$2:$Z$2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'State data for spotlight'!$B$8:$H$8</c:f>
              <c:numCache>
                <c:formatCode>#,##0</c:formatCode>
                <c:ptCount val="7"/>
                <c:pt idx="0">
                  <c:v>33857</c:v>
                </c:pt>
                <c:pt idx="1">
                  <c:v>34772</c:v>
                </c:pt>
                <c:pt idx="2">
                  <c:v>34486.1</c:v>
                </c:pt>
                <c:pt idx="3">
                  <c:v>35879</c:v>
                </c:pt>
                <c:pt idx="4">
                  <c:v>37410.43</c:v>
                </c:pt>
                <c:pt idx="5">
                  <c:v>37219</c:v>
                </c:pt>
                <c:pt idx="6">
                  <c:v>37981.74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6-4F52-805B-C16F2D0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9057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626275907991335"/>
          <c:y val="0.88670283861576138"/>
          <c:w val="0.82736524472989947"/>
          <c:h val="8.0910033304660456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12.10'!$S$4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12.10'!$U$4:$Y$4</c:f>
              <c:numCache>
                <c:formatCode>#,##0</c:formatCode>
                <c:ptCount val="5"/>
                <c:pt idx="0">
                  <c:v>4793</c:v>
                </c:pt>
                <c:pt idx="1">
                  <c:v>4908</c:v>
                </c:pt>
                <c:pt idx="2">
                  <c:v>4797</c:v>
                </c:pt>
                <c:pt idx="3">
                  <c:v>4768</c:v>
                </c:pt>
                <c:pt idx="4">
                  <c:v>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9-42BD-B872-68E7FFC8B338}"/>
            </c:ext>
          </c:extLst>
        </c:ser>
        <c:ser>
          <c:idx val="1"/>
          <c:order val="1"/>
          <c:tx>
            <c:strRef>
              <c:f>'Table 12.10'!$S$7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12.10'!$U$7:$Y$7</c:f>
              <c:numCache>
                <c:formatCode>#,##0</c:formatCode>
                <c:ptCount val="5"/>
                <c:pt idx="0">
                  <c:v>3317</c:v>
                </c:pt>
                <c:pt idx="1">
                  <c:v>3342</c:v>
                </c:pt>
                <c:pt idx="2">
                  <c:v>3327</c:v>
                </c:pt>
                <c:pt idx="3">
                  <c:v>3304</c:v>
                </c:pt>
                <c:pt idx="4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9-42BD-B872-68E7FFC8B338}"/>
            </c:ext>
          </c:extLst>
        </c:ser>
        <c:ser>
          <c:idx val="2"/>
          <c:order val="2"/>
          <c:tx>
            <c:strRef>
              <c:f>'Table 12.10'!$S$11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12.10'!$U$11:$Y$11</c:f>
              <c:numCache>
                <c:formatCode>#,##0</c:formatCode>
                <c:ptCount val="5"/>
                <c:pt idx="0">
                  <c:v>3943</c:v>
                </c:pt>
                <c:pt idx="1">
                  <c:v>4059</c:v>
                </c:pt>
                <c:pt idx="2">
                  <c:v>3972</c:v>
                </c:pt>
                <c:pt idx="3">
                  <c:v>3950</c:v>
                </c:pt>
                <c:pt idx="4">
                  <c:v>4123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F9-42BD-B872-68E7FFC8B338}"/>
            </c:ext>
          </c:extLst>
        </c:ser>
        <c:ser>
          <c:idx val="3"/>
          <c:order val="3"/>
          <c:tx>
            <c:strRef>
              <c:f>'Table 12.10'!$S$12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diamond"/>
            <c:size val="7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12.10'!$U$2:$Y$2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12.10'!$U$12:$Y$12</c:f>
              <c:numCache>
                <c:formatCode>#,##0</c:formatCode>
                <c:ptCount val="5"/>
                <c:pt idx="0">
                  <c:v>854</c:v>
                </c:pt>
                <c:pt idx="1">
                  <c:v>851</c:v>
                </c:pt>
                <c:pt idx="2">
                  <c:v>823</c:v>
                </c:pt>
                <c:pt idx="3">
                  <c:v>821</c:v>
                </c:pt>
                <c:pt idx="4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F9-42BD-B872-68E7FFC8B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54198684210526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12.10'!$AB$15:$AB$33</c:f>
              <c:numCache>
                <c:formatCode>0.0%</c:formatCode>
                <c:ptCount val="19"/>
                <c:pt idx="0">
                  <c:v>0.20356491796637635</c:v>
                </c:pt>
                <c:pt idx="1">
                  <c:v>6.0765647154142188E-3</c:v>
                </c:pt>
                <c:pt idx="2">
                  <c:v>6.9677942070083043E-2</c:v>
                </c:pt>
                <c:pt idx="3">
                  <c:v>1.0937816487745595E-2</c:v>
                </c:pt>
                <c:pt idx="4">
                  <c:v>5.4081425967186549E-2</c:v>
                </c:pt>
                <c:pt idx="5">
                  <c:v>2.7952197690905407E-2</c:v>
                </c:pt>
                <c:pt idx="6">
                  <c:v>6.4411585983390723E-2</c:v>
                </c:pt>
                <c:pt idx="7">
                  <c:v>5.2055904395381811E-2</c:v>
                </c:pt>
                <c:pt idx="8">
                  <c:v>4.3751265950982381E-2</c:v>
                </c:pt>
                <c:pt idx="9">
                  <c:v>2.2280737289852139E-3</c:v>
                </c:pt>
                <c:pt idx="10">
                  <c:v>2.0255215718047396E-2</c:v>
                </c:pt>
                <c:pt idx="11">
                  <c:v>1.0127607859023698E-2</c:v>
                </c:pt>
                <c:pt idx="12">
                  <c:v>2.7749645533724936E-2</c:v>
                </c:pt>
                <c:pt idx="13">
                  <c:v>5.1245695766659917E-2</c:v>
                </c:pt>
                <c:pt idx="14">
                  <c:v>3.6054283978124366E-2</c:v>
                </c:pt>
                <c:pt idx="15">
                  <c:v>5.6512051853352237E-2</c:v>
                </c:pt>
                <c:pt idx="16">
                  <c:v>8.2843832286813857E-2</c:v>
                </c:pt>
                <c:pt idx="17">
                  <c:v>3.2813449463236784E-2</c:v>
                </c:pt>
                <c:pt idx="18">
                  <c:v>2.6129228276281141E-2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5-4E6E-B26B-2418FE7FBECC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5-4E6E-B26B-2418FE7FB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 sz="800"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2977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5307880380858243"/>
          <c:y val="2.7622697605277215E-2"/>
          <c:w val="0.18634107255851221"/>
          <c:h val="0.19149410671492151"/>
        </c:manualLayout>
      </c:layout>
      <c:overlay val="1"/>
      <c:spPr>
        <a:ln>
          <a:noFill/>
        </a:ln>
      </c:spPr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60297772512948"/>
          <c:y val="5.6528568544316579E-2"/>
          <c:w val="0.81694864469374961"/>
          <c:h val="0.605347062386432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12.10'!$Y$44:$Y$60</c:f>
              <c:numCache>
                <c:formatCode>#,##0</c:formatCode>
                <c:ptCount val="17"/>
                <c:pt idx="0">
                  <c:v>5</c:v>
                </c:pt>
                <c:pt idx="1">
                  <c:v>66</c:v>
                </c:pt>
                <c:pt idx="2">
                  <c:v>153</c:v>
                </c:pt>
                <c:pt idx="3">
                  <c:v>221</c:v>
                </c:pt>
                <c:pt idx="4">
                  <c:v>235</c:v>
                </c:pt>
                <c:pt idx="5">
                  <c:v>236</c:v>
                </c:pt>
                <c:pt idx="6">
                  <c:v>219</c:v>
                </c:pt>
                <c:pt idx="7">
                  <c:v>182</c:v>
                </c:pt>
                <c:pt idx="8">
                  <c:v>260</c:v>
                </c:pt>
                <c:pt idx="9">
                  <c:v>237</c:v>
                </c:pt>
                <c:pt idx="10">
                  <c:v>289</c:v>
                </c:pt>
                <c:pt idx="11">
                  <c:v>200</c:v>
                </c:pt>
                <c:pt idx="12">
                  <c:v>132</c:v>
                </c:pt>
                <c:pt idx="13">
                  <c:v>37</c:v>
                </c:pt>
                <c:pt idx="14">
                  <c:v>20</c:v>
                </c:pt>
                <c:pt idx="15">
                  <c:v>15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8-4802-B792-04CF494F0447}"/>
            </c:ext>
          </c:extLst>
        </c:ser>
        <c:ser>
          <c:idx val="1"/>
          <c:order val="1"/>
          <c:tx>
            <c:strRef>
              <c:f>'Table 12.10'!$S$62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12.10'!$Y$63:$Y$79</c:f>
              <c:numCache>
                <c:formatCode>#,##0</c:formatCode>
                <c:ptCount val="17"/>
                <c:pt idx="0">
                  <c:v>0</c:v>
                </c:pt>
                <c:pt idx="1">
                  <c:v>80</c:v>
                </c:pt>
                <c:pt idx="2">
                  <c:v>146</c:v>
                </c:pt>
                <c:pt idx="3">
                  <c:v>217</c:v>
                </c:pt>
                <c:pt idx="4">
                  <c:v>202</c:v>
                </c:pt>
                <c:pt idx="5">
                  <c:v>216</c:v>
                </c:pt>
                <c:pt idx="6">
                  <c:v>169</c:v>
                </c:pt>
                <c:pt idx="7">
                  <c:v>211</c:v>
                </c:pt>
                <c:pt idx="8">
                  <c:v>237</c:v>
                </c:pt>
                <c:pt idx="9">
                  <c:v>298</c:v>
                </c:pt>
                <c:pt idx="10">
                  <c:v>327</c:v>
                </c:pt>
                <c:pt idx="11">
                  <c:v>188</c:v>
                </c:pt>
                <c:pt idx="12">
                  <c:v>70</c:v>
                </c:pt>
                <c:pt idx="13">
                  <c:v>34</c:v>
                </c:pt>
                <c:pt idx="14">
                  <c:v>16</c:v>
                </c:pt>
                <c:pt idx="15">
                  <c:v>11</c:v>
                </c:pt>
                <c:pt idx="1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58-4802-B792-04CF494F0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/>
          <a:lstStyle/>
          <a:p>
            <a:pPr>
              <a:defRPr sz="900"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123135953297333"/>
          <c:y val="6.6313569778136711E-2"/>
          <c:w val="0.1331327754434283"/>
          <c:h val="0.18474100993786033"/>
        </c:manualLayout>
      </c:layout>
      <c:overlay val="1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62729658792651E-2"/>
          <c:y val="5.1310006367547255E-2"/>
          <c:w val="0.88337270341207352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12.10'!$Y$83:$Y$90</c:f>
              <c:numCache>
                <c:formatCode>#,##0</c:formatCode>
                <c:ptCount val="8"/>
                <c:pt idx="0">
                  <c:v>195</c:v>
                </c:pt>
                <c:pt idx="1">
                  <c:v>75</c:v>
                </c:pt>
                <c:pt idx="2">
                  <c:v>258</c:v>
                </c:pt>
                <c:pt idx="3">
                  <c:v>53</c:v>
                </c:pt>
                <c:pt idx="4">
                  <c:v>39</c:v>
                </c:pt>
                <c:pt idx="5">
                  <c:v>59</c:v>
                </c:pt>
                <c:pt idx="6">
                  <c:v>251</c:v>
                </c:pt>
                <c:pt idx="7">
                  <c:v>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A-4CD7-8BD8-3FA07023AC35}"/>
            </c:ext>
          </c:extLst>
        </c:ser>
        <c:ser>
          <c:idx val="1"/>
          <c:order val="1"/>
          <c:tx>
            <c:strRef>
              <c:f>'Table 12.10'!$S$92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12.10'!$Y$93:$Y$100</c:f>
              <c:numCache>
                <c:formatCode>#,##0</c:formatCode>
                <c:ptCount val="8"/>
                <c:pt idx="0">
                  <c:v>106</c:v>
                </c:pt>
                <c:pt idx="1">
                  <c:v>206</c:v>
                </c:pt>
                <c:pt idx="2">
                  <c:v>49</c:v>
                </c:pt>
                <c:pt idx="3">
                  <c:v>224</c:v>
                </c:pt>
                <c:pt idx="4">
                  <c:v>194</c:v>
                </c:pt>
                <c:pt idx="5">
                  <c:v>162</c:v>
                </c:pt>
                <c:pt idx="6">
                  <c:v>18</c:v>
                </c:pt>
                <c:pt idx="7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CA-4CD7-8BD8-3FA07023A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235868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326205276971961"/>
          <c:y val="3.2903055555555553E-2"/>
          <c:w val="0.16379914352811162"/>
          <c:h val="0.14273183307707837"/>
        </c:manualLayout>
      </c:layout>
      <c:overlay val="1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827607709750568"/>
          <c:y val="0.14960267378323158"/>
          <c:w val="0.78572619047619052"/>
          <c:h val="0.51861006944444432"/>
        </c:manualLayout>
      </c:layout>
      <c:lineChart>
        <c:grouping val="standar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'Table 12.10'!$U$8:$Y$8</c:f>
              <c:numCache>
                <c:formatCode>#,##0</c:formatCode>
                <c:ptCount val="5"/>
                <c:pt idx="0">
                  <c:v>26432</c:v>
                </c:pt>
                <c:pt idx="1">
                  <c:v>25968.07</c:v>
                </c:pt>
                <c:pt idx="2">
                  <c:v>26706.78</c:v>
                </c:pt>
                <c:pt idx="3">
                  <c:v>27513</c:v>
                </c:pt>
                <c:pt idx="4">
                  <c:v>28472.5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2-4C59-86B7-52E40B17DCD1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diamond"/>
            <c:size val="7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'State data for spotlight'!$C$2:$G$2</c:f>
              <c:strCache>
                <c:ptCount val="5"/>
                <c:pt idx="0">
                  <c:v>2012-13</c:v>
                </c:pt>
                <c:pt idx="1">
                  <c:v>2013-14</c:v>
                </c:pt>
                <c:pt idx="2">
                  <c:v>2014-15</c:v>
                </c:pt>
                <c:pt idx="3">
                  <c:v>2015-16</c:v>
                </c:pt>
                <c:pt idx="4">
                  <c:v>2016-17</c:v>
                </c:pt>
              </c:strCache>
            </c:strRef>
          </c:cat>
          <c:val>
            <c:numRef>
              <c:f>'State data for spotlight'!$C$8:$G$8</c:f>
              <c:numCache>
                <c:formatCode>#,##0</c:formatCode>
                <c:ptCount val="5"/>
                <c:pt idx="0">
                  <c:v>34772</c:v>
                </c:pt>
                <c:pt idx="1">
                  <c:v>34486.1</c:v>
                </c:pt>
                <c:pt idx="2">
                  <c:v>35879</c:v>
                </c:pt>
                <c:pt idx="3">
                  <c:v>37410.43</c:v>
                </c:pt>
                <c:pt idx="4">
                  <c:v>37219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2-4C59-86B7-52E40B17D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905792"/>
        <c:axId val="235907712"/>
      </c:lineChart>
      <c:catAx>
        <c:axId val="235905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7712"/>
        <c:crosses val="autoZero"/>
        <c:auto val="1"/>
        <c:lblAlgn val="ctr"/>
        <c:lblOffset val="100"/>
        <c:noMultiLvlLbl val="0"/>
      </c:catAx>
      <c:valAx>
        <c:axId val="235907712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35905792"/>
        <c:crosses val="autoZero"/>
        <c:crossBetween val="between"/>
        <c:majorUnit val="10000"/>
      </c:valAx>
    </c:plotArea>
    <c:legend>
      <c:legendPos val="b"/>
      <c:layout>
        <c:manualLayout>
          <c:xMode val="edge"/>
          <c:yMode val="edge"/>
          <c:x val="0.18479931972789115"/>
          <c:y val="0.825078125"/>
          <c:w val="0.63040136054421769"/>
          <c:h val="0.1425347468594035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95200471985546E-2"/>
          <c:y val="6.1366806136680614E-2"/>
          <c:w val="0.88207105844686473"/>
          <c:h val="0.68064002459943551"/>
        </c:manualLayout>
      </c:layout>
      <c:lineChart>
        <c:grouping val="standard"/>
        <c:varyColors val="0"/>
        <c:ser>
          <c:idx val="0"/>
          <c:order val="0"/>
          <c:tx>
            <c:strRef>
              <c:f>'Table 12.10'!$S$4</c:f>
              <c:strCache>
                <c:ptCount val="1"/>
                <c:pt idx="0">
                  <c:v>Total jobs</c:v>
                </c:pt>
              </c:strCache>
            </c:strRef>
          </c:tx>
          <c:spPr>
            <a:ln w="25400">
              <a:solidFill>
                <a:srgbClr val="336699"/>
              </a:solidFill>
            </a:ln>
          </c:spPr>
          <c:marker>
            <c:symbol val="square"/>
            <c:size val="6"/>
            <c:spPr>
              <a:solidFill>
                <a:srgbClr val="336699"/>
              </a:solidFill>
              <a:ln>
                <a:noFill/>
              </a:ln>
            </c:spPr>
          </c:marker>
          <c:cat>
            <c:strRef>
              <c:f>'Table 12.10'!$T$2:$Z$2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12.10'!$T$4:$Z$4</c:f>
              <c:numCache>
                <c:formatCode>#,##0</c:formatCode>
                <c:ptCount val="7"/>
                <c:pt idx="0">
                  <c:v>5015</c:v>
                </c:pt>
                <c:pt idx="1">
                  <c:v>4793</c:v>
                </c:pt>
                <c:pt idx="2">
                  <c:v>4908</c:v>
                </c:pt>
                <c:pt idx="3">
                  <c:v>4797</c:v>
                </c:pt>
                <c:pt idx="4">
                  <c:v>4768</c:v>
                </c:pt>
                <c:pt idx="5">
                  <c:v>4946</c:v>
                </c:pt>
                <c:pt idx="6">
                  <c:v>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C-4169-9BC3-3AE8C5B1A753}"/>
            </c:ext>
          </c:extLst>
        </c:ser>
        <c:ser>
          <c:idx val="1"/>
          <c:order val="1"/>
          <c:tx>
            <c:strRef>
              <c:f>'Table 12.10'!$S$7</c:f>
              <c:strCache>
                <c:ptCount val="1"/>
                <c:pt idx="0">
                  <c:v>Employed persons</c:v>
                </c:pt>
              </c:strCache>
            </c:strRef>
          </c:tx>
          <c:spPr>
            <a:ln w="25400">
              <a:solidFill>
                <a:srgbClr val="669966"/>
              </a:solidFill>
            </a:ln>
          </c:spPr>
          <c:marker>
            <c:symbol val="square"/>
            <c:size val="6"/>
            <c:spPr>
              <a:solidFill>
                <a:srgbClr val="669966"/>
              </a:solidFill>
              <a:ln>
                <a:noFill/>
              </a:ln>
            </c:spPr>
          </c:marker>
          <c:cat>
            <c:strRef>
              <c:f>'Table 12.10'!$T$2:$Z$2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12.10'!$T$7:$Z$7</c:f>
              <c:numCache>
                <c:formatCode>#,##0</c:formatCode>
                <c:ptCount val="7"/>
                <c:pt idx="0">
                  <c:v>3351</c:v>
                </c:pt>
                <c:pt idx="1">
                  <c:v>3317</c:v>
                </c:pt>
                <c:pt idx="2">
                  <c:v>3342</c:v>
                </c:pt>
                <c:pt idx="3">
                  <c:v>3327</c:v>
                </c:pt>
                <c:pt idx="4">
                  <c:v>3304</c:v>
                </c:pt>
                <c:pt idx="5">
                  <c:v>3366</c:v>
                </c:pt>
                <c:pt idx="6">
                  <c:v>3469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C-4169-9BC3-3AE8C5B1A753}"/>
            </c:ext>
          </c:extLst>
        </c:ser>
        <c:ser>
          <c:idx val="2"/>
          <c:order val="2"/>
          <c:tx>
            <c:strRef>
              <c:f>'Table 12.10'!$S$11</c:f>
              <c:strCache>
                <c:ptCount val="1"/>
                <c:pt idx="0">
                  <c:v>Employee jobs</c:v>
                </c:pt>
              </c:strCache>
            </c:strRef>
          </c:tx>
          <c:spPr>
            <a:ln w="25400">
              <a:solidFill>
                <a:srgbClr val="99CC66"/>
              </a:solidFill>
            </a:ln>
          </c:spPr>
          <c:marker>
            <c:symbol val="square"/>
            <c:size val="5"/>
            <c:spPr>
              <a:solidFill>
                <a:srgbClr val="99CC66"/>
              </a:solidFill>
              <a:ln>
                <a:noFill/>
              </a:ln>
            </c:spPr>
          </c:marker>
          <c:cat>
            <c:strRef>
              <c:f>'Table 12.10'!$T$2:$Z$2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12.10'!$T$11:$Z$11</c:f>
              <c:numCache>
                <c:formatCode>#,##0</c:formatCode>
                <c:ptCount val="7"/>
                <c:pt idx="0">
                  <c:v>4105</c:v>
                </c:pt>
                <c:pt idx="1">
                  <c:v>3943</c:v>
                </c:pt>
                <c:pt idx="2">
                  <c:v>4059</c:v>
                </c:pt>
                <c:pt idx="3">
                  <c:v>3972</c:v>
                </c:pt>
                <c:pt idx="4">
                  <c:v>3950</c:v>
                </c:pt>
                <c:pt idx="5">
                  <c:v>4123</c:v>
                </c:pt>
                <c:pt idx="6">
                  <c:v>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AC-4169-9BC3-3AE8C5B1A753}"/>
            </c:ext>
          </c:extLst>
        </c:ser>
        <c:ser>
          <c:idx val="3"/>
          <c:order val="3"/>
          <c:tx>
            <c:strRef>
              <c:f>'Table 12.10'!$S$12</c:f>
              <c:strCache>
                <c:ptCount val="1"/>
                <c:pt idx="0">
                  <c:v>OMUE jobs</c:v>
                </c:pt>
              </c:strCache>
            </c:strRef>
          </c:tx>
          <c:spPr>
            <a:ln w="25400">
              <a:solidFill>
                <a:srgbClr val="993366"/>
              </a:solidFill>
            </a:ln>
          </c:spPr>
          <c:marker>
            <c:symbol val="square"/>
            <c:size val="6"/>
            <c:spPr>
              <a:solidFill>
                <a:srgbClr val="993366"/>
              </a:solidFill>
              <a:ln>
                <a:noFill/>
              </a:ln>
            </c:spPr>
          </c:marker>
          <c:cat>
            <c:strRef>
              <c:f>'Table 12.10'!$T$2:$Z$2</c:f>
              <c:strCache>
                <c:ptCount val="7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</c:strCache>
            </c:strRef>
          </c:cat>
          <c:val>
            <c:numRef>
              <c:f>'Table 12.10'!$T$12:$Z$12</c:f>
              <c:numCache>
                <c:formatCode>#,##0</c:formatCode>
                <c:ptCount val="7"/>
                <c:pt idx="0">
                  <c:v>906</c:v>
                </c:pt>
                <c:pt idx="1">
                  <c:v>854</c:v>
                </c:pt>
                <c:pt idx="2">
                  <c:v>851</c:v>
                </c:pt>
                <c:pt idx="3">
                  <c:v>823</c:v>
                </c:pt>
                <c:pt idx="4">
                  <c:v>821</c:v>
                </c:pt>
                <c:pt idx="5">
                  <c:v>823</c:v>
                </c:pt>
                <c:pt idx="6">
                  <c:v>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AC-4169-9BC3-3AE8C5B1A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234176"/>
        <c:axId val="227236096"/>
      </c:lineChart>
      <c:catAx>
        <c:axId val="22723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6096"/>
        <c:crosses val="autoZero"/>
        <c:auto val="1"/>
        <c:lblAlgn val="ctr"/>
        <c:lblOffset val="100"/>
        <c:noMultiLvlLbl val="0"/>
      </c:catAx>
      <c:valAx>
        <c:axId val="227236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723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53467634248789"/>
          <c:y val="0.85504255482709002"/>
          <c:w val="0.72347114947217317"/>
          <c:h val="0.1114846418256295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0921222875311"/>
          <c:y val="4.4561403508771927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12.10'!$S$1</c:f>
              <c:strCache>
                <c:ptCount val="1"/>
                <c:pt idx="0">
                  <c:v>Dorset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12.10'!$S$15:$S$33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'Table 12.10'!$AB$15:$AB$33</c:f>
              <c:numCache>
                <c:formatCode>0.0%</c:formatCode>
                <c:ptCount val="19"/>
                <c:pt idx="0">
                  <c:v>0.20356491796637635</c:v>
                </c:pt>
                <c:pt idx="1">
                  <c:v>6.0765647154142188E-3</c:v>
                </c:pt>
                <c:pt idx="2">
                  <c:v>6.9677942070083043E-2</c:v>
                </c:pt>
                <c:pt idx="3">
                  <c:v>1.0937816487745595E-2</c:v>
                </c:pt>
                <c:pt idx="4">
                  <c:v>5.4081425967186549E-2</c:v>
                </c:pt>
                <c:pt idx="5">
                  <c:v>2.7952197690905407E-2</c:v>
                </c:pt>
                <c:pt idx="6">
                  <c:v>6.4411585983390723E-2</c:v>
                </c:pt>
                <c:pt idx="7">
                  <c:v>5.2055904395381811E-2</c:v>
                </c:pt>
                <c:pt idx="8">
                  <c:v>4.3751265950982381E-2</c:v>
                </c:pt>
                <c:pt idx="9">
                  <c:v>2.2280737289852139E-3</c:v>
                </c:pt>
                <c:pt idx="10">
                  <c:v>2.0255215718047396E-2</c:v>
                </c:pt>
                <c:pt idx="11">
                  <c:v>1.0127607859023698E-2</c:v>
                </c:pt>
                <c:pt idx="12">
                  <c:v>2.7749645533724936E-2</c:v>
                </c:pt>
                <c:pt idx="13">
                  <c:v>5.1245695766659917E-2</c:v>
                </c:pt>
                <c:pt idx="14">
                  <c:v>3.6054283978124366E-2</c:v>
                </c:pt>
                <c:pt idx="15">
                  <c:v>5.6512051853352237E-2</c:v>
                </c:pt>
                <c:pt idx="16">
                  <c:v>8.2843832286813857E-2</c:v>
                </c:pt>
                <c:pt idx="17">
                  <c:v>3.2813449463236784E-2</c:v>
                </c:pt>
                <c:pt idx="18">
                  <c:v>2.6129228276281141E-2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A-4689-ADA1-72612639DC4E}"/>
            </c:ext>
          </c:extLst>
        </c:ser>
        <c:ser>
          <c:idx val="1"/>
          <c:order val="1"/>
          <c:tx>
            <c:strRef>
              <c:f>'State data for spotlight'!$A$1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rgbClr val="669966"/>
            </a:solidFill>
          </c:spPr>
          <c:invertIfNegative val="0"/>
          <c:val>
            <c:numRef>
              <c:f>'State data for spotlight'!$J$15:$J$33</c:f>
              <c:numCache>
                <c:formatCode>0%</c:formatCode>
                <c:ptCount val="19"/>
                <c:pt idx="0">
                  <c:v>6.9027496367503105E-2</c:v>
                </c:pt>
                <c:pt idx="1">
                  <c:v>8.6249805177502151E-3</c:v>
                </c:pt>
                <c:pt idx="2">
                  <c:v>5.9673502631989103E-2</c:v>
                </c:pt>
                <c:pt idx="3">
                  <c:v>1.0776826429494367E-2</c:v>
                </c:pt>
                <c:pt idx="4">
                  <c:v>5.9779083856630749E-2</c:v>
                </c:pt>
                <c:pt idx="5">
                  <c:v>2.5819637102247876E-2</c:v>
                </c:pt>
                <c:pt idx="6">
                  <c:v>8.863795192534904E-2</c:v>
                </c:pt>
                <c:pt idx="7">
                  <c:v>8.2818415376648455E-2</c:v>
                </c:pt>
                <c:pt idx="8">
                  <c:v>3.9522571757525174E-2</c:v>
                </c:pt>
                <c:pt idx="9">
                  <c:v>9.5500731527056442E-3</c:v>
                </c:pt>
                <c:pt idx="10">
                  <c:v>2.6297266451817253E-2</c:v>
                </c:pt>
                <c:pt idx="11">
                  <c:v>1.7154435165586554E-2</c:v>
                </c:pt>
                <c:pt idx="12">
                  <c:v>5.0045500480143189E-2</c:v>
                </c:pt>
                <c:pt idx="13">
                  <c:v>6.7933976540857421E-2</c:v>
                </c:pt>
                <c:pt idx="14">
                  <c:v>5.7657404009069928E-2</c:v>
                </c:pt>
                <c:pt idx="15">
                  <c:v>8.4278955650857967E-2</c:v>
                </c:pt>
                <c:pt idx="16">
                  <c:v>0.12649636247542723</c:v>
                </c:pt>
                <c:pt idx="17">
                  <c:v>1.9522471203977897E-2</c:v>
                </c:pt>
                <c:pt idx="18">
                  <c:v>3.5485346834322945E-2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9A-4689-ADA1-72612639D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numFmt formatCode="0.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771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470112564600752"/>
          <c:y val="0.93876714008879736"/>
          <c:w val="0.30859974670998291"/>
          <c:h val="5.7079173514525634E-2"/>
        </c:manualLayout>
      </c:layout>
      <c:overlay val="1"/>
      <c:spPr>
        <a:ln>
          <a:noFill/>
        </a:ln>
      </c:spPr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60455265273101E-2"/>
          <c:y val="5.6528568544316579E-2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12.10'!$S$43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12.10'!$Z$44:$Z$60</c:f>
              <c:numCache>
                <c:formatCode>#,##0</c:formatCode>
                <c:ptCount val="17"/>
                <c:pt idx="0">
                  <c:v>9</c:v>
                </c:pt>
                <c:pt idx="1">
                  <c:v>71</c:v>
                </c:pt>
                <c:pt idx="2">
                  <c:v>146</c:v>
                </c:pt>
                <c:pt idx="3">
                  <c:v>203</c:v>
                </c:pt>
                <c:pt idx="4">
                  <c:v>233</c:v>
                </c:pt>
                <c:pt idx="5">
                  <c:v>235</c:v>
                </c:pt>
                <c:pt idx="6">
                  <c:v>230</c:v>
                </c:pt>
                <c:pt idx="7">
                  <c:v>200</c:v>
                </c:pt>
                <c:pt idx="8">
                  <c:v>212</c:v>
                </c:pt>
                <c:pt idx="9">
                  <c:v>239</c:v>
                </c:pt>
                <c:pt idx="10">
                  <c:v>277</c:v>
                </c:pt>
                <c:pt idx="11">
                  <c:v>223</c:v>
                </c:pt>
                <c:pt idx="12">
                  <c:v>116</c:v>
                </c:pt>
                <c:pt idx="13">
                  <c:v>43</c:v>
                </c:pt>
                <c:pt idx="14">
                  <c:v>28</c:v>
                </c:pt>
                <c:pt idx="15">
                  <c:v>20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C-4FE7-8461-1D60FC3C7EFE}"/>
            </c:ext>
          </c:extLst>
        </c:ser>
        <c:ser>
          <c:idx val="1"/>
          <c:order val="1"/>
          <c:tx>
            <c:strRef>
              <c:f>'Table 12.10'!$S$62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</c:spPr>
          <c:invertIfNegative val="0"/>
          <c:cat>
            <c:strRef>
              <c:f>'Table 12.10'!$S$63:$S$79</c:f>
              <c:strCache>
                <c:ptCount val="17"/>
                <c:pt idx="0">
                  <c:v>14 years and under</c:v>
                </c:pt>
                <c:pt idx="1">
                  <c:v>15 to 17 years</c:v>
                </c:pt>
                <c:pt idx="2">
                  <c:v>18 to 20 years</c:v>
                </c:pt>
                <c:pt idx="3">
                  <c:v>21 to 24 years</c:v>
                </c:pt>
                <c:pt idx="4">
                  <c:v>25 to 29 years</c:v>
                </c:pt>
                <c:pt idx="5">
                  <c:v>30 to 34 years</c:v>
                </c:pt>
                <c:pt idx="6">
                  <c:v>35 to 39 years</c:v>
                </c:pt>
                <c:pt idx="7">
                  <c:v>40 to 44 years</c:v>
                </c:pt>
                <c:pt idx="8">
                  <c:v>45 to 49 years</c:v>
                </c:pt>
                <c:pt idx="9">
                  <c:v>50 to 54 years</c:v>
                </c:pt>
                <c:pt idx="10">
                  <c:v>55 to 59 years</c:v>
                </c:pt>
                <c:pt idx="11">
                  <c:v>60 to 64 years</c:v>
                </c:pt>
                <c:pt idx="12">
                  <c:v>65 to 69 years</c:v>
                </c:pt>
                <c:pt idx="13">
                  <c:v>70 to 74 years</c:v>
                </c:pt>
                <c:pt idx="14">
                  <c:v>75 to 79 years</c:v>
                </c:pt>
                <c:pt idx="15">
                  <c:v>80 to 84 years</c:v>
                </c:pt>
                <c:pt idx="16">
                  <c:v>85 years and over</c:v>
                </c:pt>
              </c:strCache>
            </c:strRef>
          </c:cat>
          <c:val>
            <c:numRef>
              <c:f>'Table 12.10'!$Z$63:$Z$79</c:f>
              <c:numCache>
                <c:formatCode>#,##0</c:formatCode>
                <c:ptCount val="17"/>
                <c:pt idx="0">
                  <c:v>12</c:v>
                </c:pt>
                <c:pt idx="1">
                  <c:v>66</c:v>
                </c:pt>
                <c:pt idx="2">
                  <c:v>169</c:v>
                </c:pt>
                <c:pt idx="3">
                  <c:v>220</c:v>
                </c:pt>
                <c:pt idx="4">
                  <c:v>211</c:v>
                </c:pt>
                <c:pt idx="5">
                  <c:v>201</c:v>
                </c:pt>
                <c:pt idx="6">
                  <c:v>189</c:v>
                </c:pt>
                <c:pt idx="7">
                  <c:v>177</c:v>
                </c:pt>
                <c:pt idx="8">
                  <c:v>258</c:v>
                </c:pt>
                <c:pt idx="9">
                  <c:v>268</c:v>
                </c:pt>
                <c:pt idx="10">
                  <c:v>298</c:v>
                </c:pt>
                <c:pt idx="11">
                  <c:v>227</c:v>
                </c:pt>
                <c:pt idx="12">
                  <c:v>60</c:v>
                </c:pt>
                <c:pt idx="13">
                  <c:v>39</c:v>
                </c:pt>
                <c:pt idx="14">
                  <c:v>17</c:v>
                </c:pt>
                <c:pt idx="15">
                  <c:v>16</c:v>
                </c:pt>
                <c:pt idx="1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8C-4FE7-8461-1D60FC3C7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229820672"/>
        <c:crosses val="autoZero"/>
        <c:auto val="1"/>
        <c:lblAlgn val="ctr"/>
        <c:lblOffset val="100"/>
        <c:noMultiLvlLbl val="0"/>
      </c:catAx>
      <c:valAx>
        <c:axId val="2298206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981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1691153523155"/>
          <c:y val="0.89543325132830709"/>
          <c:w val="0.31211577557997633"/>
          <c:h val="9.2044187827869758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18994643807119E-2"/>
          <c:y val="5.1310006367547255E-2"/>
          <c:w val="0.90938092265270565"/>
          <c:h val="0.47043682039745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12.10'!$S$82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rgbClr val="336699"/>
            </a:solidFill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12.10'!$Z$83:$Z$90</c:f>
              <c:numCache>
                <c:formatCode>#,##0</c:formatCode>
                <c:ptCount val="8"/>
                <c:pt idx="0">
                  <c:v>204</c:v>
                </c:pt>
                <c:pt idx="1">
                  <c:v>73</c:v>
                </c:pt>
                <c:pt idx="2">
                  <c:v>274</c:v>
                </c:pt>
                <c:pt idx="3">
                  <c:v>59</c:v>
                </c:pt>
                <c:pt idx="4">
                  <c:v>42</c:v>
                </c:pt>
                <c:pt idx="5">
                  <c:v>52</c:v>
                </c:pt>
                <c:pt idx="6">
                  <c:v>257</c:v>
                </c:pt>
                <c:pt idx="7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8C-47A7-AF69-1BFE20586F9E}"/>
            </c:ext>
          </c:extLst>
        </c:ser>
        <c:ser>
          <c:idx val="1"/>
          <c:order val="1"/>
          <c:tx>
            <c:strRef>
              <c:f>'Table 12.10'!$S$92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66996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12.10'!$S$83:$S$90</c:f>
              <c:strCache>
                <c:ptCount val="8"/>
                <c:pt idx="0">
                  <c:v>Managers</c:v>
                </c:pt>
                <c:pt idx="1">
                  <c:v>Professionals</c:v>
                </c:pt>
                <c:pt idx="2">
                  <c:v>Technicians and trades workers</c:v>
                </c:pt>
                <c:pt idx="3">
                  <c:v>Community and personal service workers</c:v>
                </c:pt>
                <c:pt idx="4">
                  <c:v>Clerical and administrative workers</c:v>
                </c:pt>
                <c:pt idx="5">
                  <c:v>Sales workers</c:v>
                </c:pt>
                <c:pt idx="6">
                  <c:v>Machinery operators and drivers</c:v>
                </c:pt>
                <c:pt idx="7">
                  <c:v>Labourers</c:v>
                </c:pt>
              </c:strCache>
            </c:strRef>
          </c:cat>
          <c:val>
            <c:numRef>
              <c:f>'Table 12.10'!$Z$93:$Z$100</c:f>
              <c:numCache>
                <c:formatCode>#,##0</c:formatCode>
                <c:ptCount val="8"/>
                <c:pt idx="0">
                  <c:v>97</c:v>
                </c:pt>
                <c:pt idx="1">
                  <c:v>213</c:v>
                </c:pt>
                <c:pt idx="2">
                  <c:v>53</c:v>
                </c:pt>
                <c:pt idx="3">
                  <c:v>231</c:v>
                </c:pt>
                <c:pt idx="4">
                  <c:v>193</c:v>
                </c:pt>
                <c:pt idx="5">
                  <c:v>176</c:v>
                </c:pt>
                <c:pt idx="6">
                  <c:v>14</c:v>
                </c:pt>
                <c:pt idx="7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C-47A7-AF69-1BFE20586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868544"/>
        <c:axId val="235870080"/>
      </c:barChart>
      <c:catAx>
        <c:axId val="23586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2400000"/>
          <a:lstStyle/>
          <a:p>
            <a:pPr>
              <a:defRPr/>
            </a:pPr>
            <a:endParaRPr lang="en-US"/>
          </a:p>
        </c:txPr>
        <c:crossAx val="235870080"/>
        <c:crosses val="autoZero"/>
        <c:auto val="1"/>
        <c:lblAlgn val="ctr"/>
        <c:lblOffset val="100"/>
        <c:noMultiLvlLbl val="0"/>
      </c:catAx>
      <c:valAx>
        <c:axId val="2358700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358685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480310977714329"/>
          <c:y val="0.9218708661947318"/>
          <c:w val="0.39035541863008683"/>
          <c:h val="5.4383855204905865E-2"/>
        </c:manualLayout>
      </c:layout>
      <c:overlay val="1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chart" Target="../charts/chart43.xml"/><Relationship Id="rId7" Type="http://schemas.openxmlformats.org/officeDocument/2006/relationships/chart" Target="../charts/chart46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image" Target="../media/image1.png"/><Relationship Id="rId11" Type="http://schemas.openxmlformats.org/officeDocument/2006/relationships/chart" Target="../charts/chart50.xml"/><Relationship Id="rId5" Type="http://schemas.openxmlformats.org/officeDocument/2006/relationships/chart" Target="../charts/chart45.xml"/><Relationship Id="rId10" Type="http://schemas.openxmlformats.org/officeDocument/2006/relationships/chart" Target="../charts/chart49.xml"/><Relationship Id="rId4" Type="http://schemas.openxmlformats.org/officeDocument/2006/relationships/chart" Target="../charts/chart44.xml"/><Relationship Id="rId9" Type="http://schemas.openxmlformats.org/officeDocument/2006/relationships/chart" Target="../charts/chart48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7.xml"/><Relationship Id="rId3" Type="http://schemas.openxmlformats.org/officeDocument/2006/relationships/chart" Target="../charts/chart53.xml"/><Relationship Id="rId7" Type="http://schemas.openxmlformats.org/officeDocument/2006/relationships/chart" Target="../charts/chart56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image" Target="../media/image1.png"/><Relationship Id="rId11" Type="http://schemas.openxmlformats.org/officeDocument/2006/relationships/chart" Target="../charts/chart60.xml"/><Relationship Id="rId5" Type="http://schemas.openxmlformats.org/officeDocument/2006/relationships/chart" Target="../charts/chart55.xml"/><Relationship Id="rId10" Type="http://schemas.openxmlformats.org/officeDocument/2006/relationships/chart" Target="../charts/chart59.xml"/><Relationship Id="rId4" Type="http://schemas.openxmlformats.org/officeDocument/2006/relationships/chart" Target="../charts/chart54.xml"/><Relationship Id="rId9" Type="http://schemas.openxmlformats.org/officeDocument/2006/relationships/chart" Target="../charts/chart58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3.xml"/><Relationship Id="rId7" Type="http://schemas.openxmlformats.org/officeDocument/2006/relationships/chart" Target="../charts/chart66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image" Target="../media/image1.png"/><Relationship Id="rId11" Type="http://schemas.openxmlformats.org/officeDocument/2006/relationships/chart" Target="../charts/chart70.xml"/><Relationship Id="rId5" Type="http://schemas.openxmlformats.org/officeDocument/2006/relationships/chart" Target="../charts/chart65.xml"/><Relationship Id="rId10" Type="http://schemas.openxmlformats.org/officeDocument/2006/relationships/chart" Target="../charts/chart69.xml"/><Relationship Id="rId4" Type="http://schemas.openxmlformats.org/officeDocument/2006/relationships/chart" Target="../charts/chart64.xml"/><Relationship Id="rId9" Type="http://schemas.openxmlformats.org/officeDocument/2006/relationships/chart" Target="../charts/chart6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7.xml"/><Relationship Id="rId3" Type="http://schemas.openxmlformats.org/officeDocument/2006/relationships/chart" Target="../charts/chart73.xml"/><Relationship Id="rId7" Type="http://schemas.openxmlformats.org/officeDocument/2006/relationships/chart" Target="../charts/chart76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image" Target="../media/image1.png"/><Relationship Id="rId11" Type="http://schemas.openxmlformats.org/officeDocument/2006/relationships/chart" Target="../charts/chart80.xml"/><Relationship Id="rId5" Type="http://schemas.openxmlformats.org/officeDocument/2006/relationships/chart" Target="../charts/chart75.xml"/><Relationship Id="rId10" Type="http://schemas.openxmlformats.org/officeDocument/2006/relationships/chart" Target="../charts/chart79.xml"/><Relationship Id="rId4" Type="http://schemas.openxmlformats.org/officeDocument/2006/relationships/chart" Target="../charts/chart74.xml"/><Relationship Id="rId9" Type="http://schemas.openxmlformats.org/officeDocument/2006/relationships/chart" Target="../charts/chart78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7.xml"/><Relationship Id="rId3" Type="http://schemas.openxmlformats.org/officeDocument/2006/relationships/chart" Target="../charts/chart83.xml"/><Relationship Id="rId7" Type="http://schemas.openxmlformats.org/officeDocument/2006/relationships/chart" Target="../charts/chart86.xml"/><Relationship Id="rId2" Type="http://schemas.openxmlformats.org/officeDocument/2006/relationships/chart" Target="../charts/chart82.xml"/><Relationship Id="rId1" Type="http://schemas.openxmlformats.org/officeDocument/2006/relationships/chart" Target="../charts/chart81.xml"/><Relationship Id="rId6" Type="http://schemas.openxmlformats.org/officeDocument/2006/relationships/image" Target="../media/image1.png"/><Relationship Id="rId11" Type="http://schemas.openxmlformats.org/officeDocument/2006/relationships/chart" Target="../charts/chart90.xml"/><Relationship Id="rId5" Type="http://schemas.openxmlformats.org/officeDocument/2006/relationships/chart" Target="../charts/chart85.xml"/><Relationship Id="rId10" Type="http://schemas.openxmlformats.org/officeDocument/2006/relationships/chart" Target="../charts/chart89.xml"/><Relationship Id="rId4" Type="http://schemas.openxmlformats.org/officeDocument/2006/relationships/chart" Target="../charts/chart84.xml"/><Relationship Id="rId9" Type="http://schemas.openxmlformats.org/officeDocument/2006/relationships/chart" Target="../charts/chart8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7.xml"/><Relationship Id="rId3" Type="http://schemas.openxmlformats.org/officeDocument/2006/relationships/chart" Target="../charts/chart93.xml"/><Relationship Id="rId7" Type="http://schemas.openxmlformats.org/officeDocument/2006/relationships/chart" Target="../charts/chart96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image" Target="../media/image1.png"/><Relationship Id="rId11" Type="http://schemas.openxmlformats.org/officeDocument/2006/relationships/chart" Target="../charts/chart100.xml"/><Relationship Id="rId5" Type="http://schemas.openxmlformats.org/officeDocument/2006/relationships/chart" Target="../charts/chart95.xml"/><Relationship Id="rId10" Type="http://schemas.openxmlformats.org/officeDocument/2006/relationships/chart" Target="../charts/chart99.xml"/><Relationship Id="rId4" Type="http://schemas.openxmlformats.org/officeDocument/2006/relationships/chart" Target="../charts/chart94.xml"/><Relationship Id="rId9" Type="http://schemas.openxmlformats.org/officeDocument/2006/relationships/chart" Target="../charts/chart98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7.xml"/><Relationship Id="rId3" Type="http://schemas.openxmlformats.org/officeDocument/2006/relationships/chart" Target="../charts/chart103.xml"/><Relationship Id="rId7" Type="http://schemas.openxmlformats.org/officeDocument/2006/relationships/chart" Target="../charts/chart106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6" Type="http://schemas.openxmlformats.org/officeDocument/2006/relationships/image" Target="../media/image1.png"/><Relationship Id="rId11" Type="http://schemas.openxmlformats.org/officeDocument/2006/relationships/chart" Target="../charts/chart110.xml"/><Relationship Id="rId5" Type="http://schemas.openxmlformats.org/officeDocument/2006/relationships/chart" Target="../charts/chart105.xml"/><Relationship Id="rId10" Type="http://schemas.openxmlformats.org/officeDocument/2006/relationships/chart" Target="../charts/chart109.xml"/><Relationship Id="rId4" Type="http://schemas.openxmlformats.org/officeDocument/2006/relationships/chart" Target="../charts/chart104.xml"/><Relationship Id="rId9" Type="http://schemas.openxmlformats.org/officeDocument/2006/relationships/chart" Target="../charts/chart108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7.xml"/><Relationship Id="rId3" Type="http://schemas.openxmlformats.org/officeDocument/2006/relationships/chart" Target="../charts/chart113.xml"/><Relationship Id="rId7" Type="http://schemas.openxmlformats.org/officeDocument/2006/relationships/chart" Target="../charts/chart116.xml"/><Relationship Id="rId2" Type="http://schemas.openxmlformats.org/officeDocument/2006/relationships/chart" Target="../charts/chart112.xml"/><Relationship Id="rId1" Type="http://schemas.openxmlformats.org/officeDocument/2006/relationships/chart" Target="../charts/chart111.xml"/><Relationship Id="rId6" Type="http://schemas.openxmlformats.org/officeDocument/2006/relationships/image" Target="../media/image1.png"/><Relationship Id="rId11" Type="http://schemas.openxmlformats.org/officeDocument/2006/relationships/chart" Target="../charts/chart120.xml"/><Relationship Id="rId5" Type="http://schemas.openxmlformats.org/officeDocument/2006/relationships/chart" Target="../charts/chart115.xml"/><Relationship Id="rId10" Type="http://schemas.openxmlformats.org/officeDocument/2006/relationships/chart" Target="../charts/chart119.xml"/><Relationship Id="rId4" Type="http://schemas.openxmlformats.org/officeDocument/2006/relationships/chart" Target="../charts/chart114.xml"/><Relationship Id="rId9" Type="http://schemas.openxmlformats.org/officeDocument/2006/relationships/chart" Target="../charts/chart118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7.xml"/><Relationship Id="rId3" Type="http://schemas.openxmlformats.org/officeDocument/2006/relationships/chart" Target="../charts/chart123.xml"/><Relationship Id="rId7" Type="http://schemas.openxmlformats.org/officeDocument/2006/relationships/chart" Target="../charts/chart126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image" Target="../media/image1.png"/><Relationship Id="rId11" Type="http://schemas.openxmlformats.org/officeDocument/2006/relationships/chart" Target="../charts/chart130.xml"/><Relationship Id="rId5" Type="http://schemas.openxmlformats.org/officeDocument/2006/relationships/chart" Target="../charts/chart125.xml"/><Relationship Id="rId10" Type="http://schemas.openxmlformats.org/officeDocument/2006/relationships/chart" Target="../charts/chart129.xml"/><Relationship Id="rId4" Type="http://schemas.openxmlformats.org/officeDocument/2006/relationships/chart" Target="../charts/chart124.xml"/><Relationship Id="rId9" Type="http://schemas.openxmlformats.org/officeDocument/2006/relationships/chart" Target="../charts/chart128.xml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7.xml"/><Relationship Id="rId3" Type="http://schemas.openxmlformats.org/officeDocument/2006/relationships/chart" Target="../charts/chart133.xml"/><Relationship Id="rId7" Type="http://schemas.openxmlformats.org/officeDocument/2006/relationships/chart" Target="../charts/chart136.xml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Relationship Id="rId6" Type="http://schemas.openxmlformats.org/officeDocument/2006/relationships/image" Target="../media/image1.png"/><Relationship Id="rId11" Type="http://schemas.openxmlformats.org/officeDocument/2006/relationships/chart" Target="../charts/chart140.xml"/><Relationship Id="rId5" Type="http://schemas.openxmlformats.org/officeDocument/2006/relationships/chart" Target="../charts/chart135.xml"/><Relationship Id="rId10" Type="http://schemas.openxmlformats.org/officeDocument/2006/relationships/chart" Target="../charts/chart139.xml"/><Relationship Id="rId4" Type="http://schemas.openxmlformats.org/officeDocument/2006/relationships/chart" Target="../charts/chart134.xml"/><Relationship Id="rId9" Type="http://schemas.openxmlformats.org/officeDocument/2006/relationships/chart" Target="../charts/chart138.xml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7.xml"/><Relationship Id="rId3" Type="http://schemas.openxmlformats.org/officeDocument/2006/relationships/chart" Target="../charts/chart143.xml"/><Relationship Id="rId7" Type="http://schemas.openxmlformats.org/officeDocument/2006/relationships/chart" Target="../charts/chart146.xml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Relationship Id="rId6" Type="http://schemas.openxmlformats.org/officeDocument/2006/relationships/image" Target="../media/image1.png"/><Relationship Id="rId11" Type="http://schemas.openxmlformats.org/officeDocument/2006/relationships/chart" Target="../charts/chart150.xml"/><Relationship Id="rId5" Type="http://schemas.openxmlformats.org/officeDocument/2006/relationships/chart" Target="../charts/chart145.xml"/><Relationship Id="rId10" Type="http://schemas.openxmlformats.org/officeDocument/2006/relationships/chart" Target="../charts/chart149.xml"/><Relationship Id="rId4" Type="http://schemas.openxmlformats.org/officeDocument/2006/relationships/chart" Target="../charts/chart144.xml"/><Relationship Id="rId9" Type="http://schemas.openxmlformats.org/officeDocument/2006/relationships/chart" Target="../charts/chart14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7.xml"/><Relationship Id="rId3" Type="http://schemas.openxmlformats.org/officeDocument/2006/relationships/chart" Target="../charts/chart153.xml"/><Relationship Id="rId7" Type="http://schemas.openxmlformats.org/officeDocument/2006/relationships/chart" Target="../charts/chart156.xml"/><Relationship Id="rId2" Type="http://schemas.openxmlformats.org/officeDocument/2006/relationships/chart" Target="../charts/chart152.xml"/><Relationship Id="rId1" Type="http://schemas.openxmlformats.org/officeDocument/2006/relationships/chart" Target="../charts/chart151.xml"/><Relationship Id="rId6" Type="http://schemas.openxmlformats.org/officeDocument/2006/relationships/image" Target="../media/image1.png"/><Relationship Id="rId11" Type="http://schemas.openxmlformats.org/officeDocument/2006/relationships/chart" Target="../charts/chart160.xml"/><Relationship Id="rId5" Type="http://schemas.openxmlformats.org/officeDocument/2006/relationships/chart" Target="../charts/chart155.xml"/><Relationship Id="rId10" Type="http://schemas.openxmlformats.org/officeDocument/2006/relationships/chart" Target="../charts/chart159.xml"/><Relationship Id="rId4" Type="http://schemas.openxmlformats.org/officeDocument/2006/relationships/chart" Target="../charts/chart154.xml"/><Relationship Id="rId9" Type="http://schemas.openxmlformats.org/officeDocument/2006/relationships/chart" Target="../charts/chart158.xml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7.xml"/><Relationship Id="rId3" Type="http://schemas.openxmlformats.org/officeDocument/2006/relationships/chart" Target="../charts/chart163.xml"/><Relationship Id="rId7" Type="http://schemas.openxmlformats.org/officeDocument/2006/relationships/chart" Target="../charts/chart166.xml"/><Relationship Id="rId2" Type="http://schemas.openxmlformats.org/officeDocument/2006/relationships/chart" Target="../charts/chart162.xml"/><Relationship Id="rId1" Type="http://schemas.openxmlformats.org/officeDocument/2006/relationships/chart" Target="../charts/chart161.xml"/><Relationship Id="rId6" Type="http://schemas.openxmlformats.org/officeDocument/2006/relationships/image" Target="../media/image1.png"/><Relationship Id="rId11" Type="http://schemas.openxmlformats.org/officeDocument/2006/relationships/chart" Target="../charts/chart170.xml"/><Relationship Id="rId5" Type="http://schemas.openxmlformats.org/officeDocument/2006/relationships/chart" Target="../charts/chart165.xml"/><Relationship Id="rId10" Type="http://schemas.openxmlformats.org/officeDocument/2006/relationships/chart" Target="../charts/chart169.xml"/><Relationship Id="rId4" Type="http://schemas.openxmlformats.org/officeDocument/2006/relationships/chart" Target="../charts/chart164.xml"/><Relationship Id="rId9" Type="http://schemas.openxmlformats.org/officeDocument/2006/relationships/chart" Target="../charts/chart168.xml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7.xml"/><Relationship Id="rId3" Type="http://schemas.openxmlformats.org/officeDocument/2006/relationships/chart" Target="../charts/chart173.xml"/><Relationship Id="rId7" Type="http://schemas.openxmlformats.org/officeDocument/2006/relationships/chart" Target="../charts/chart176.xml"/><Relationship Id="rId2" Type="http://schemas.openxmlformats.org/officeDocument/2006/relationships/chart" Target="../charts/chart172.xml"/><Relationship Id="rId1" Type="http://schemas.openxmlformats.org/officeDocument/2006/relationships/chart" Target="../charts/chart171.xml"/><Relationship Id="rId6" Type="http://schemas.openxmlformats.org/officeDocument/2006/relationships/image" Target="../media/image1.png"/><Relationship Id="rId11" Type="http://schemas.openxmlformats.org/officeDocument/2006/relationships/chart" Target="../charts/chart180.xml"/><Relationship Id="rId5" Type="http://schemas.openxmlformats.org/officeDocument/2006/relationships/chart" Target="../charts/chart175.xml"/><Relationship Id="rId10" Type="http://schemas.openxmlformats.org/officeDocument/2006/relationships/chart" Target="../charts/chart179.xml"/><Relationship Id="rId4" Type="http://schemas.openxmlformats.org/officeDocument/2006/relationships/chart" Target="../charts/chart174.xml"/><Relationship Id="rId9" Type="http://schemas.openxmlformats.org/officeDocument/2006/relationships/chart" Target="../charts/chart178.xml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7.xml"/><Relationship Id="rId3" Type="http://schemas.openxmlformats.org/officeDocument/2006/relationships/chart" Target="../charts/chart183.xml"/><Relationship Id="rId7" Type="http://schemas.openxmlformats.org/officeDocument/2006/relationships/chart" Target="../charts/chart186.xml"/><Relationship Id="rId2" Type="http://schemas.openxmlformats.org/officeDocument/2006/relationships/chart" Target="../charts/chart182.xml"/><Relationship Id="rId1" Type="http://schemas.openxmlformats.org/officeDocument/2006/relationships/chart" Target="../charts/chart181.xml"/><Relationship Id="rId6" Type="http://schemas.openxmlformats.org/officeDocument/2006/relationships/image" Target="../media/image1.png"/><Relationship Id="rId11" Type="http://schemas.openxmlformats.org/officeDocument/2006/relationships/chart" Target="../charts/chart190.xml"/><Relationship Id="rId5" Type="http://schemas.openxmlformats.org/officeDocument/2006/relationships/chart" Target="../charts/chart185.xml"/><Relationship Id="rId10" Type="http://schemas.openxmlformats.org/officeDocument/2006/relationships/chart" Target="../charts/chart189.xml"/><Relationship Id="rId4" Type="http://schemas.openxmlformats.org/officeDocument/2006/relationships/chart" Target="../charts/chart184.xml"/><Relationship Id="rId9" Type="http://schemas.openxmlformats.org/officeDocument/2006/relationships/chart" Target="../charts/chart18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3.xml"/><Relationship Id="rId7" Type="http://schemas.openxmlformats.org/officeDocument/2006/relationships/chart" Target="../charts/chart16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image" Target="../media/image1.png"/><Relationship Id="rId11" Type="http://schemas.openxmlformats.org/officeDocument/2006/relationships/chart" Target="../charts/chart20.xml"/><Relationship Id="rId5" Type="http://schemas.openxmlformats.org/officeDocument/2006/relationships/chart" Target="../charts/chart15.xml"/><Relationship Id="rId10" Type="http://schemas.openxmlformats.org/officeDocument/2006/relationships/chart" Target="../charts/chart19.xml"/><Relationship Id="rId4" Type="http://schemas.openxmlformats.org/officeDocument/2006/relationships/chart" Target="../charts/chart14.xml"/><Relationship Id="rId9" Type="http://schemas.openxmlformats.org/officeDocument/2006/relationships/chart" Target="../charts/chart18.xml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7.xml"/><Relationship Id="rId3" Type="http://schemas.openxmlformats.org/officeDocument/2006/relationships/chart" Target="../charts/chart193.xml"/><Relationship Id="rId7" Type="http://schemas.openxmlformats.org/officeDocument/2006/relationships/chart" Target="../charts/chart196.xml"/><Relationship Id="rId2" Type="http://schemas.openxmlformats.org/officeDocument/2006/relationships/chart" Target="../charts/chart192.xml"/><Relationship Id="rId1" Type="http://schemas.openxmlformats.org/officeDocument/2006/relationships/chart" Target="../charts/chart191.xml"/><Relationship Id="rId6" Type="http://schemas.openxmlformats.org/officeDocument/2006/relationships/image" Target="../media/image1.png"/><Relationship Id="rId11" Type="http://schemas.openxmlformats.org/officeDocument/2006/relationships/chart" Target="../charts/chart200.xml"/><Relationship Id="rId5" Type="http://schemas.openxmlformats.org/officeDocument/2006/relationships/chart" Target="../charts/chart195.xml"/><Relationship Id="rId10" Type="http://schemas.openxmlformats.org/officeDocument/2006/relationships/chart" Target="../charts/chart199.xml"/><Relationship Id="rId4" Type="http://schemas.openxmlformats.org/officeDocument/2006/relationships/chart" Target="../charts/chart194.xml"/><Relationship Id="rId9" Type="http://schemas.openxmlformats.org/officeDocument/2006/relationships/chart" Target="../charts/chart198.xml"/></Relationships>
</file>

<file path=xl/drawings/_rels/drawing4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7.xml"/><Relationship Id="rId3" Type="http://schemas.openxmlformats.org/officeDocument/2006/relationships/chart" Target="../charts/chart203.xml"/><Relationship Id="rId7" Type="http://schemas.openxmlformats.org/officeDocument/2006/relationships/chart" Target="../charts/chart206.xml"/><Relationship Id="rId2" Type="http://schemas.openxmlformats.org/officeDocument/2006/relationships/chart" Target="../charts/chart202.xml"/><Relationship Id="rId1" Type="http://schemas.openxmlformats.org/officeDocument/2006/relationships/chart" Target="../charts/chart201.xml"/><Relationship Id="rId6" Type="http://schemas.openxmlformats.org/officeDocument/2006/relationships/image" Target="../media/image1.png"/><Relationship Id="rId11" Type="http://schemas.openxmlformats.org/officeDocument/2006/relationships/chart" Target="../charts/chart210.xml"/><Relationship Id="rId5" Type="http://schemas.openxmlformats.org/officeDocument/2006/relationships/chart" Target="../charts/chart205.xml"/><Relationship Id="rId10" Type="http://schemas.openxmlformats.org/officeDocument/2006/relationships/chart" Target="../charts/chart209.xml"/><Relationship Id="rId4" Type="http://schemas.openxmlformats.org/officeDocument/2006/relationships/chart" Target="../charts/chart204.xml"/><Relationship Id="rId9" Type="http://schemas.openxmlformats.org/officeDocument/2006/relationships/chart" Target="../charts/chart208.xml"/></Relationships>
</file>

<file path=xl/drawings/_rels/drawing4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7.xml"/><Relationship Id="rId3" Type="http://schemas.openxmlformats.org/officeDocument/2006/relationships/chart" Target="../charts/chart213.xml"/><Relationship Id="rId7" Type="http://schemas.openxmlformats.org/officeDocument/2006/relationships/chart" Target="../charts/chart216.xml"/><Relationship Id="rId2" Type="http://schemas.openxmlformats.org/officeDocument/2006/relationships/chart" Target="../charts/chart212.xml"/><Relationship Id="rId1" Type="http://schemas.openxmlformats.org/officeDocument/2006/relationships/chart" Target="../charts/chart211.xml"/><Relationship Id="rId6" Type="http://schemas.openxmlformats.org/officeDocument/2006/relationships/image" Target="../media/image1.png"/><Relationship Id="rId11" Type="http://schemas.openxmlformats.org/officeDocument/2006/relationships/chart" Target="../charts/chart220.xml"/><Relationship Id="rId5" Type="http://schemas.openxmlformats.org/officeDocument/2006/relationships/chart" Target="../charts/chart215.xml"/><Relationship Id="rId10" Type="http://schemas.openxmlformats.org/officeDocument/2006/relationships/chart" Target="../charts/chart219.xml"/><Relationship Id="rId4" Type="http://schemas.openxmlformats.org/officeDocument/2006/relationships/chart" Target="../charts/chart214.xml"/><Relationship Id="rId9" Type="http://schemas.openxmlformats.org/officeDocument/2006/relationships/chart" Target="../charts/chart218.xml"/></Relationships>
</file>

<file path=xl/drawings/_rels/drawing4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7.xml"/><Relationship Id="rId3" Type="http://schemas.openxmlformats.org/officeDocument/2006/relationships/chart" Target="../charts/chart223.xml"/><Relationship Id="rId7" Type="http://schemas.openxmlformats.org/officeDocument/2006/relationships/chart" Target="../charts/chart226.xml"/><Relationship Id="rId2" Type="http://schemas.openxmlformats.org/officeDocument/2006/relationships/chart" Target="../charts/chart222.xml"/><Relationship Id="rId1" Type="http://schemas.openxmlformats.org/officeDocument/2006/relationships/chart" Target="../charts/chart221.xml"/><Relationship Id="rId6" Type="http://schemas.openxmlformats.org/officeDocument/2006/relationships/image" Target="../media/image1.png"/><Relationship Id="rId11" Type="http://schemas.openxmlformats.org/officeDocument/2006/relationships/chart" Target="../charts/chart230.xml"/><Relationship Id="rId5" Type="http://schemas.openxmlformats.org/officeDocument/2006/relationships/chart" Target="../charts/chart225.xml"/><Relationship Id="rId10" Type="http://schemas.openxmlformats.org/officeDocument/2006/relationships/chart" Target="../charts/chart229.xml"/><Relationship Id="rId4" Type="http://schemas.openxmlformats.org/officeDocument/2006/relationships/chart" Target="../charts/chart224.xml"/><Relationship Id="rId9" Type="http://schemas.openxmlformats.org/officeDocument/2006/relationships/chart" Target="../charts/chart228.xml"/></Relationships>
</file>

<file path=xl/drawings/_rels/drawing4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7.xml"/><Relationship Id="rId3" Type="http://schemas.openxmlformats.org/officeDocument/2006/relationships/chart" Target="../charts/chart233.xml"/><Relationship Id="rId7" Type="http://schemas.openxmlformats.org/officeDocument/2006/relationships/chart" Target="../charts/chart236.xml"/><Relationship Id="rId2" Type="http://schemas.openxmlformats.org/officeDocument/2006/relationships/chart" Target="../charts/chart232.xml"/><Relationship Id="rId1" Type="http://schemas.openxmlformats.org/officeDocument/2006/relationships/chart" Target="../charts/chart231.xml"/><Relationship Id="rId6" Type="http://schemas.openxmlformats.org/officeDocument/2006/relationships/image" Target="../media/image1.png"/><Relationship Id="rId11" Type="http://schemas.openxmlformats.org/officeDocument/2006/relationships/chart" Target="../charts/chart240.xml"/><Relationship Id="rId5" Type="http://schemas.openxmlformats.org/officeDocument/2006/relationships/chart" Target="../charts/chart235.xml"/><Relationship Id="rId10" Type="http://schemas.openxmlformats.org/officeDocument/2006/relationships/chart" Target="../charts/chart239.xml"/><Relationship Id="rId4" Type="http://schemas.openxmlformats.org/officeDocument/2006/relationships/chart" Target="../charts/chart234.xml"/><Relationship Id="rId9" Type="http://schemas.openxmlformats.org/officeDocument/2006/relationships/chart" Target="../charts/chart238.xml"/></Relationships>
</file>

<file path=xl/drawings/_rels/drawing5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7.xml"/><Relationship Id="rId3" Type="http://schemas.openxmlformats.org/officeDocument/2006/relationships/chart" Target="../charts/chart243.xml"/><Relationship Id="rId7" Type="http://schemas.openxmlformats.org/officeDocument/2006/relationships/chart" Target="../charts/chart246.xml"/><Relationship Id="rId2" Type="http://schemas.openxmlformats.org/officeDocument/2006/relationships/chart" Target="../charts/chart242.xml"/><Relationship Id="rId1" Type="http://schemas.openxmlformats.org/officeDocument/2006/relationships/chart" Target="../charts/chart241.xml"/><Relationship Id="rId6" Type="http://schemas.openxmlformats.org/officeDocument/2006/relationships/image" Target="../media/image1.png"/><Relationship Id="rId11" Type="http://schemas.openxmlformats.org/officeDocument/2006/relationships/chart" Target="../charts/chart250.xml"/><Relationship Id="rId5" Type="http://schemas.openxmlformats.org/officeDocument/2006/relationships/chart" Target="../charts/chart245.xml"/><Relationship Id="rId10" Type="http://schemas.openxmlformats.org/officeDocument/2006/relationships/chart" Target="../charts/chart249.xml"/><Relationship Id="rId4" Type="http://schemas.openxmlformats.org/officeDocument/2006/relationships/chart" Target="../charts/chart244.xml"/><Relationship Id="rId9" Type="http://schemas.openxmlformats.org/officeDocument/2006/relationships/chart" Target="../charts/chart248.xml"/></Relationships>
</file>

<file path=xl/drawings/_rels/drawing5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7.xml"/><Relationship Id="rId3" Type="http://schemas.openxmlformats.org/officeDocument/2006/relationships/chart" Target="../charts/chart253.xml"/><Relationship Id="rId7" Type="http://schemas.openxmlformats.org/officeDocument/2006/relationships/chart" Target="../charts/chart256.xml"/><Relationship Id="rId2" Type="http://schemas.openxmlformats.org/officeDocument/2006/relationships/chart" Target="../charts/chart252.xml"/><Relationship Id="rId1" Type="http://schemas.openxmlformats.org/officeDocument/2006/relationships/chart" Target="../charts/chart251.xml"/><Relationship Id="rId6" Type="http://schemas.openxmlformats.org/officeDocument/2006/relationships/image" Target="../media/image1.png"/><Relationship Id="rId11" Type="http://schemas.openxmlformats.org/officeDocument/2006/relationships/chart" Target="../charts/chart260.xml"/><Relationship Id="rId5" Type="http://schemas.openxmlformats.org/officeDocument/2006/relationships/chart" Target="../charts/chart255.xml"/><Relationship Id="rId10" Type="http://schemas.openxmlformats.org/officeDocument/2006/relationships/chart" Target="../charts/chart259.xml"/><Relationship Id="rId4" Type="http://schemas.openxmlformats.org/officeDocument/2006/relationships/chart" Target="../charts/chart254.xml"/><Relationship Id="rId9" Type="http://schemas.openxmlformats.org/officeDocument/2006/relationships/chart" Target="../charts/chart258.xml"/></Relationships>
</file>

<file path=xl/drawings/_rels/drawing5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7.xml"/><Relationship Id="rId3" Type="http://schemas.openxmlformats.org/officeDocument/2006/relationships/chart" Target="../charts/chart263.xml"/><Relationship Id="rId7" Type="http://schemas.openxmlformats.org/officeDocument/2006/relationships/chart" Target="../charts/chart266.xml"/><Relationship Id="rId2" Type="http://schemas.openxmlformats.org/officeDocument/2006/relationships/chart" Target="../charts/chart262.xml"/><Relationship Id="rId1" Type="http://schemas.openxmlformats.org/officeDocument/2006/relationships/chart" Target="../charts/chart261.xml"/><Relationship Id="rId6" Type="http://schemas.openxmlformats.org/officeDocument/2006/relationships/image" Target="../media/image1.png"/><Relationship Id="rId11" Type="http://schemas.openxmlformats.org/officeDocument/2006/relationships/chart" Target="../charts/chart270.xml"/><Relationship Id="rId5" Type="http://schemas.openxmlformats.org/officeDocument/2006/relationships/chart" Target="../charts/chart265.xml"/><Relationship Id="rId10" Type="http://schemas.openxmlformats.org/officeDocument/2006/relationships/chart" Target="../charts/chart269.xml"/><Relationship Id="rId4" Type="http://schemas.openxmlformats.org/officeDocument/2006/relationships/chart" Target="../charts/chart264.xml"/><Relationship Id="rId9" Type="http://schemas.openxmlformats.org/officeDocument/2006/relationships/chart" Target="../charts/chart268.xml"/></Relationships>
</file>

<file path=xl/drawings/_rels/drawing5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7.xml"/><Relationship Id="rId3" Type="http://schemas.openxmlformats.org/officeDocument/2006/relationships/chart" Target="../charts/chart273.xml"/><Relationship Id="rId7" Type="http://schemas.openxmlformats.org/officeDocument/2006/relationships/chart" Target="../charts/chart276.xml"/><Relationship Id="rId2" Type="http://schemas.openxmlformats.org/officeDocument/2006/relationships/chart" Target="../charts/chart272.xml"/><Relationship Id="rId1" Type="http://schemas.openxmlformats.org/officeDocument/2006/relationships/chart" Target="../charts/chart271.xml"/><Relationship Id="rId6" Type="http://schemas.openxmlformats.org/officeDocument/2006/relationships/image" Target="../media/image1.png"/><Relationship Id="rId11" Type="http://schemas.openxmlformats.org/officeDocument/2006/relationships/chart" Target="../charts/chart280.xml"/><Relationship Id="rId5" Type="http://schemas.openxmlformats.org/officeDocument/2006/relationships/chart" Target="../charts/chart275.xml"/><Relationship Id="rId10" Type="http://schemas.openxmlformats.org/officeDocument/2006/relationships/chart" Target="../charts/chart279.xml"/><Relationship Id="rId4" Type="http://schemas.openxmlformats.org/officeDocument/2006/relationships/chart" Target="../charts/chart274.xml"/><Relationship Id="rId9" Type="http://schemas.openxmlformats.org/officeDocument/2006/relationships/chart" Target="../charts/chart278.xml"/></Relationships>
</file>

<file path=xl/drawings/_rels/drawing5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7.xml"/><Relationship Id="rId3" Type="http://schemas.openxmlformats.org/officeDocument/2006/relationships/chart" Target="../charts/chart283.xml"/><Relationship Id="rId7" Type="http://schemas.openxmlformats.org/officeDocument/2006/relationships/chart" Target="../charts/chart286.xml"/><Relationship Id="rId2" Type="http://schemas.openxmlformats.org/officeDocument/2006/relationships/chart" Target="../charts/chart282.xml"/><Relationship Id="rId1" Type="http://schemas.openxmlformats.org/officeDocument/2006/relationships/chart" Target="../charts/chart281.xml"/><Relationship Id="rId6" Type="http://schemas.openxmlformats.org/officeDocument/2006/relationships/image" Target="../media/image1.png"/><Relationship Id="rId11" Type="http://schemas.openxmlformats.org/officeDocument/2006/relationships/chart" Target="../charts/chart290.xml"/><Relationship Id="rId5" Type="http://schemas.openxmlformats.org/officeDocument/2006/relationships/chart" Target="../charts/chart285.xml"/><Relationship Id="rId10" Type="http://schemas.openxmlformats.org/officeDocument/2006/relationships/chart" Target="../charts/chart289.xml"/><Relationship Id="rId4" Type="http://schemas.openxmlformats.org/officeDocument/2006/relationships/chart" Target="../charts/chart284.xml"/><Relationship Id="rId9" Type="http://schemas.openxmlformats.org/officeDocument/2006/relationships/chart" Target="../charts/chart28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3.xml"/><Relationship Id="rId7" Type="http://schemas.openxmlformats.org/officeDocument/2006/relationships/chart" Target="../charts/chart26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11" Type="http://schemas.openxmlformats.org/officeDocument/2006/relationships/chart" Target="../charts/chart30.xml"/><Relationship Id="rId5" Type="http://schemas.openxmlformats.org/officeDocument/2006/relationships/chart" Target="../charts/chart25.xml"/><Relationship Id="rId10" Type="http://schemas.openxmlformats.org/officeDocument/2006/relationships/chart" Target="../charts/chart29.xml"/><Relationship Id="rId4" Type="http://schemas.openxmlformats.org/officeDocument/2006/relationships/chart" Target="../charts/chart24.xml"/><Relationship Id="rId9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3.xml"/><Relationship Id="rId7" Type="http://schemas.openxmlformats.org/officeDocument/2006/relationships/chart" Target="../charts/chart36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image" Target="../media/image1.png"/><Relationship Id="rId11" Type="http://schemas.openxmlformats.org/officeDocument/2006/relationships/chart" Target="../charts/chart40.xml"/><Relationship Id="rId5" Type="http://schemas.openxmlformats.org/officeDocument/2006/relationships/chart" Target="../charts/chart35.xml"/><Relationship Id="rId10" Type="http://schemas.openxmlformats.org/officeDocument/2006/relationships/chart" Target="../charts/chart39.xml"/><Relationship Id="rId4" Type="http://schemas.openxmlformats.org/officeDocument/2006/relationships/chart" Target="../charts/chart34.xml"/><Relationship Id="rId9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E5BA6B-AB2E-4AC9-A556-BF8E3AAB2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431E6A-94F9-4C28-873B-8F39F47FB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B00DD5-77BB-4145-8182-CE21527BB6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9E07C6B-441E-4B71-9CC7-D0B158470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BBDD71D-0199-4464-B73C-E1C95D67C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C57CC95-B844-4B1A-AF83-33854D7F5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D4296B3-846D-4980-B700-84BF2FC62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9DAA2A4-A6E7-4483-8441-EBE2EFAB7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A45E779-282D-4344-A145-149507B7DD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CEC3F17-09AA-4875-BECE-C721616AE5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1B2EBCA-BACB-44BA-8661-95ECE0264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DFF35E5-9BBB-42A0-B465-6B7CAA3FFA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41CAA0-B189-4DA2-9CD9-C39CF5DF4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8F24E4-E98D-4D3B-9D44-9858A593F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7348-FA17-40F5-99EA-DC99A920CB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288E20F-C845-400A-AD4D-6B0936D2DC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63E75E6-0282-4CD9-9ACA-61AF62160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20D3BDC-0468-4A74-B703-0A52D5C2E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90C70C4-6CD4-44AE-BFDA-02A2306C5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4E2BDBD-D00A-44EA-97DE-FFE01EF73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68E16B4-50F8-4D8F-9446-F62EE1EF2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DBEC4E2-7910-4E72-AEB4-158FD0B9B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0798DFD-DC12-4254-B3CB-0CCD15193F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4A4872-BD29-440F-BC05-D3F663526D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16A796-1EF7-4118-9116-751C66C76C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490F481-E9D9-438F-B29A-9B64F01F8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57DB187-FC6A-4A13-ABF2-CB981DBD8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E9A537C-4F2A-4068-853E-0A0CCDA4D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22AF1B2-DA13-4EDA-80FD-CD570A43A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C6B1D34-C6DF-4EFF-AD46-D934E119B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2D5B8A3-BB20-4692-B7F6-A3AC21D18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536B719-0DA5-4ABC-A8C1-B69566229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FB93397-E6DD-4064-8C7B-0DDF1694C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229D2BC-5928-48A3-B4C2-6966D1839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D061EB-D382-42A3-9850-EF3406973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F1F95E-B1A9-4B6B-93B1-DCAD18F5D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9EFB9AD-5A45-44B2-8239-ADFCC7659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EE924F3-409E-4750-B4D9-0722D7E90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227CD74-2D38-42AB-93F6-F830FC093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A39348F-AC23-4A86-9D44-82978E1F0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79A7307-A960-4A6B-B06B-F39294223C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818D0F4-B8DE-4F9E-9373-19D0ED13E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A16129F-8DC3-41BA-8AEF-3ACE5389C0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C682FF1-DEE2-439E-8FF1-5A0420EFD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3DC887C-4BCD-440F-8600-F8AE1A62C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ED29C4-178E-4980-A0BD-D4D1C2C93F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1A1A63-5370-4371-BADB-04E297BE92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E303B2-83F2-4058-BB22-047B080B5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20C4AC9-B77F-487D-9294-1747434D9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E2E3EBC-45B8-4CE3-AB71-ACE53DB463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9AA57C1-2609-45EA-AB32-5C53DDE50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AF6DF90-9819-4B49-AB68-E55EFF21CC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84A68A3-6449-403D-A151-63AF082CC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265BC47-84BD-4112-AA1A-C87062C6CE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4A2F25E-59F6-4E1E-B8B4-A2EE000D3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57B69A5-8B1D-443B-B733-32A1C56B5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906A1E-222B-4B8B-9355-8B90EBC38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478E078-C620-4458-B789-10113FF001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6A75C0C-3D98-49D6-ACE1-7D00F0FBD5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3E6862C-4942-4AD0-ACAC-E9D7B45F4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78ACA74-191D-492F-A556-B934774D6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8F02D7-E400-4D95-86A0-AE923734B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752A26F-0D65-4D33-AF4E-2952422509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6686FA0-378F-47D3-8198-5071C0A9B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7CBC416-57BB-4580-92AB-85DFB1391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15EB6DD-527A-4F1B-A79A-2457AE4B4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0935389-58F0-4058-AA83-675BE615A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1C2290-BB96-46E6-A4C2-85613B739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E0D6AB-BCCB-4D4F-A791-D780A42F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62C52A9-FF82-47CA-B16F-251E084420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91363C4-9825-4962-8DAA-91C49BECF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703A10-4669-4037-B195-C93E2077F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5D4151C-C792-4DEB-AD9E-2032260FD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7E8AE4D-0097-4043-B9CF-1E90DCAD5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5370130-ADC6-4745-9E4D-C4A5944760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B96ECEE-13F7-4784-8A69-DC4AD13F0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6E505B2-B1C3-4B00-9BC2-661304D4A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0C6FCED-EC6F-4DAB-83B2-4FA8CF518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65C9C6-770F-4A9E-8EB6-CE6406DE5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B48CAB-00A1-4476-BE34-2841A8D9A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0C40A79-A368-4D54-A615-B00A419C1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08A48F-5EDD-4BC3-ACF6-56EDB5733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0E60F25-AE35-4E2F-A4F8-FEFB11022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24761F7-C899-42B6-BF74-320E1ACE5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F384F9F-834D-40A4-B15F-9C1CE31357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542B242-84B1-4DB3-8713-0DA42DDD4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DF898CA-963F-4CFD-8196-630990EE8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1B06B20-A8A8-4A89-8F34-C328C8146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6757179-FA65-4738-8665-9948C8DA12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503B9C6-2DF8-4E81-A16F-1E825311B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EEC355-7FFD-4E15-99CB-8B88FD9FA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AD2512D-1689-4004-9097-39314E2C0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B955161-1095-457F-B15C-BEB179C8E9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C808E38-C1C5-4541-9729-803DC9CBD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549721A-0273-4884-B970-C35B95D21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BF37F12-78E1-459C-A952-E1000AC1F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8FD9FAC-3AE7-4FFE-B08D-D90A3FD0D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BD1D4E0-6011-4401-B0FE-306077CF6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8605F28-8F41-46C6-BFB7-6C3A002BE8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EC8603C-71A8-4B24-BBC7-04392A68C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C90D7A-2BEB-4D6D-9291-4BFC4DED6E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95A801F-4590-452A-8681-B5374CAFB2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62D4541-0786-490C-A228-D3EF17C1A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D518380-2BB3-438A-B9F4-A957C8E5F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9E28919-F6BB-4775-9169-DD30D4BC0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136E082-843B-4F13-AF6D-8C65085E3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89F5EBA-6061-4C88-99FD-3FD498A14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4C9D300-9A34-4153-8CCC-2AF8875A6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8AF1B3D-8AEF-41B3-8F29-E2FB0B2198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5564C70-3CCC-4AB7-904F-9482951A1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2128BF9-CE13-412B-AFCD-1B60BD676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32AEC0-ED79-4759-A4E6-F886FF5B3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BE8FE3-4C2F-4BE3-A7BF-F924034C6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B80264-896E-4926-9122-9202F966A5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3139DF9-4A3F-463A-8A42-B773549D3E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EECDA43-0E98-4389-A487-13F9E6E84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D25550A-3F8D-4686-B1C9-FD2CD8596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23163A1-79A8-492C-9CDE-7E2A3B8EF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D38A1E3-A2FB-47D5-984B-A79B28A02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54190DB-7601-496A-AA75-E59A97B61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31D8EDD1-0D27-486B-8802-7B4695999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8AB769E-2AE7-43DE-972E-C0AFB48484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B438C9-47E5-4B27-ACE5-B532474A96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B9D4B5-58CB-4596-9857-C22EE744A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F60A0C-9415-4742-8BEF-23A9D73D99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E07BC5F-DEF9-4DEE-B1BF-4B3A668A8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28210E1-E774-44C1-A46D-B9B6D5E55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7623DA6-DDC4-4661-ADCC-D926F172E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ACC5A28-129D-4E71-91C9-62BC12131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7944379-1F6A-4115-9527-E2D77AFF64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20FACDC-4383-4CA8-B3BF-47DE5BBD2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4A78B9C-7E68-49E5-BB98-0466CA034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D041B68-70A2-4150-AA93-B7CAE87A2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76347A-6E1B-415C-8BD5-82455CBD6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84E5DC-81AC-429B-8494-BE1F0588F3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E5D6CEB-23EC-4D9C-BF59-5E512148C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A4C533E-CD53-49EF-8053-08AB3B3A9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DF5B975-AC35-44D7-A36D-ED372EE017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B288C33-DAE5-4E2E-8576-EAB792048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5CA594C-2E70-42CF-96C8-26B612CC4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803103D-7E2D-4740-ACDE-A5B0F459A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533768B-0E16-4A5D-87E1-5569CAC4A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7E3A063-A1CE-4513-B556-D9BA058F5A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E6E4484-2330-46D5-AD2D-2EFEF2DD7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3BD0AE-C420-463C-AEAF-4E416B3D0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F78F20-7411-4F9E-A8DD-1B96E29C4C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D0FB69-BA70-4C0B-B92B-185275EF8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BC33ABC-E592-4008-ACD8-B0C678026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AFEACB2-21C0-46E1-838D-49AE1238CA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58CAA58-38EC-4A58-BAD8-0845C6DA5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70D7A5C-BE66-49E2-AC81-A7BCC183A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EEE21BC-337D-4C36-AD09-7529DCCCC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A8C953C-941A-47FE-B93B-18F5E83C31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1999645-1F9B-4093-A7D5-1972A26CEF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C7DDFFC-4B0C-45AB-9C75-9E0E8D905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CB3564-F31A-4C86-B88F-2A8472B4A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889CE6-6852-4D4B-95ED-12DD9AEF6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29A5AB5-89C0-42C0-A3C9-47045795E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F71FF1B-0DFB-4862-9B34-2BE967AE1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CD46F97-A453-4B9B-B955-2CCF02B39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6649BFF-0BEC-46D6-9E6D-009612C62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171C5DE-41B5-4EC1-9753-8591B56B6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50CF48D-6781-4FDA-982C-816C9462E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77D361C-EC3B-4733-96FE-E96CA276D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BC7D765-84E8-4E34-AE20-535FD19C47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180C5C1-36FC-4385-99D7-259CF80E4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5B23BD-4555-4994-84ED-BAB414A086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4F7560-996A-4D2E-B7A4-B254598A3B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143E262-2595-48E5-A504-99F43FD7A6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FF4FF99-F638-48EA-9825-CCCF90978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EF13884-AEF7-47DA-935B-0308F779A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5A4FBC-EA5C-424D-8933-22DF548A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8EF74C7-7C8A-4C12-B601-C7E99F188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1B6AFA8-505C-4E9C-A96F-81CDEC805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FABC8E2-90E7-460A-AC97-12404AA1D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7E04F6D-DC7B-4219-8556-066F55D6B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B90C399-C385-41D5-BEF0-EB72ACD4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466581-67F9-4300-A70A-B468DE144A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785E0AF-C3C0-444E-8778-F92011B9C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9D8ABC3-C4C3-4B3D-A794-BE39B12D6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FECDFD9-65A7-4E3A-87F7-D6A12C23F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AF5CBBD-5C94-448F-BB5F-7672E0C886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4557BAD-E871-4074-A0D3-6D574D770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35F4B2E-A99A-4506-8232-66C591786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8D1211B-E2A8-462B-8775-5B9D82035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8874A9B-D03D-4A39-B603-6A4AACDE2A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F9E3CEE-B6D4-48DB-AB75-F993EC49A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4A542F2-5104-4082-BBB7-2B9FE969D6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349C80-7FB5-47B3-84A6-DA85F173BD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A12A652-5527-4158-A1D3-EA6228DC8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251141B-827D-44C5-A9CE-7995A628E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DFA4F28-CADC-4F73-9351-C6960C2339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FC645CE-7199-431B-9C02-820F56F6A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B80D06D-5BE0-4695-BFA5-311A7EB34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D2BC2E9-AF4B-414C-B303-DB2A981FC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D956C37-180B-49FB-AED4-19B38D53F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764B249-05A4-480D-86F3-AB19FDA04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F953AB-1898-47C6-B97D-A456F98D3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2F8A4DE-2F70-40E2-804C-0F57FDB79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04ADBC-47FF-4065-92C8-BC0B9937B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52BD6C-30A7-42DC-AE79-DE413D06B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8254D80-4D50-4975-A0A2-C8E4E91E9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E30153-6C97-4204-98D5-027611B481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CC66891-7112-4701-8E18-C73FBF4881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F597891-A17C-4926-B4F9-35E95044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09C2E4B-9A77-42C0-B147-4BE09E1AE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7AE9A9F-8ABD-4C76-B927-4FA9C9C40D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FD24506-742E-4E01-A3DA-4E070FCE1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DC674B3-D6EE-4A80-813A-09A2371DE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131AB53-C1B2-45D3-838C-5DCC730AB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F1A4CC-238D-404B-9EC0-339A6281B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3D1AC8-EA06-4708-8D17-8FB97D868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9BDF711-9EDB-4C8C-B56B-2869101348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4956FA7-139F-493D-9F3F-1CE9465FD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0262CE-288A-48C9-8214-6B51D82BD0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A8D6A2-CED6-42B5-88DC-06E3A1148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316409B-BDC8-4CE3-9D55-7C69CFB6E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CECAE73-6E4B-4CDF-A515-2F8A5B18E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3C9BC18-FEAB-4F82-A3F3-9FF109748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13B0EC2-F89C-4361-83E8-A39B0ADFDD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2D9DC3A-15A3-4419-AE9B-5F9DABC76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FA1D21-828D-43EC-A611-9A194D0144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7CC944-0579-4643-A439-D1FC03C224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4BB1A7-079F-4632-831D-A11009715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770D8F4-E6EE-423E-B80B-EEFB1703F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E17947-F164-4633-A1F7-AB8D13F0C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389D598-B9F1-477A-9461-8A1234775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1049594-581D-4655-9A4D-CD5B3F131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FD93E33-F1A1-4AC7-A278-8DD50A272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6FFFA43-1BF6-4156-8B68-1E607843B7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F98DC94-713F-4EF1-BC32-13DC60C783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585B5B0-74AB-4C6D-B2FC-B985353BC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59EDF0-AB19-41ED-9C31-01EBDBD1C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CA31B0-9872-487D-BB66-07915AE27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398A8C4-D214-468C-991C-FDDF6D61C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BB83920-8147-4F2C-84C7-705D0E8E81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3F56C1F-F7B9-4284-AC7C-057B78F71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3AE06B8-6773-4F16-BBE6-C04A46F79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321633E-C919-4D46-A688-213AAB985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CB92D97-F660-4493-B740-3554AC02CB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8BF1BBB-B67C-44FA-84A1-AD91565A1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F4473B5-32C6-4EE2-A168-D5C741DFF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5D90218-392C-4C14-B970-07C1E2091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C32297-2189-4A87-A0E4-56B671DF3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186E7D-644B-4DD3-BB5F-FDD0543A8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7504286-88A4-4BCC-9AC2-138571F1A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1507FE1-629D-4E6D-81D8-87DA5B227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657B6A9-0DF5-4042-B989-8F287D04B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C89A3C3-72E7-422F-B3DE-8AE182032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F500D08-7907-47FC-B060-005BA844F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9365DE5-9D5E-4984-9C99-E781369555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90A159F-0C87-48F2-ADB5-8F0D88C92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E319BF0-AE01-468A-B150-2477A8E28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2075956-ED4E-42EB-B8D9-C7AE7A302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BF3372-B5F6-4A2C-A443-6FE8360AE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276E67-9E94-4CF2-9548-D0C1339C93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2BA1170-60E5-4017-B567-F4D18A29AD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3CFEC91-96E8-4B86-9E9E-AFB86445C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C653391-C891-49A4-8DE4-49F2089005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91CA5AA-0CF6-4296-87CF-E8DDBD204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EB27204-DE4F-43DB-A346-AE9BFA870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ABED92A-92EA-484F-BD43-8CA0C2BA04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C3FE394-37EC-473C-BAB2-71546C1F7D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91F03B2-DA64-4CC4-A4F0-0BE8CFCA9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507E645-CFBC-499A-AFD8-CE8EE5F9DC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83B972-05B5-4D2D-851C-9F56CA34E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69FC270-A174-465F-9D57-12C5600D4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08A842D-EC4A-4534-8447-DA40C4DC1E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FE35C3B-C5DE-4F7B-9C58-6CC7D90D6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253870C-D391-4EED-8D5D-0020F5F14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2F171F8-2087-489B-A3C9-FFB4C472B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6CC3D4-466A-4DFB-9A08-8059EA5AC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0E297E0-800D-4809-8949-83BE9178C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2A13CA3-3A6C-471C-B730-34482F566C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67D143A-79B4-4DAD-B4E9-DC909ADDF5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6BEC864-4E09-48B6-BC74-26031D8751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61999D-A74A-4BFA-BD9E-F3F7B09490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8A8B5F3-7C42-4790-B677-DA5FB919A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A7AAD7-469A-4777-8D14-347F534F8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649E0B3-F439-46C3-8A53-D4CA932A6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354EAE8-5F72-4538-A1F3-407C79976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DB05B4A-31B5-4A1C-A621-6DAA09BEE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E1C25CA-6E13-417A-A9F2-E91CBF36C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D1D8E40-ACAD-4AC9-B5D9-28178A6625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6E6C18D-3677-4721-94C3-92ECCF5B7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182B6D1-D40B-4F6A-8028-9569BE7ABF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7EBA8543-5FC2-452D-B111-2F158674A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2BF1E9-59EC-4295-85F2-AE0E60255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59F35B-57ED-4706-A167-A8C9FE1B0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5FEBCE-2239-4149-9DBE-7D9D264B8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DF5CB70-E5DA-4FE7-A477-08D360BA4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040A356-DE2B-46B8-AF31-6355BA2F0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E81F598-4BA3-4424-B303-0256D9725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210D4B5-F550-42B8-9107-43208B0D1C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51A6F9E-3CB8-4282-A865-EE821C3AA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CBABF9D-C29F-444C-BA7B-1FE51B8AD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1E86D79-4A1D-465C-BD66-80D57F1F68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85C76EA-2A39-4399-8F10-C8B1D9936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D0A073-3385-434D-B153-4CB6AF5D3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E4E72E-0ACF-47E1-B72A-A95E63953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4362582-2983-449B-93D2-1A7177FD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83BF2C9-9CCC-4FBC-956B-9BB273154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BDB031F-5CE4-4E9D-940A-0CD6B0468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787AA5-48F1-4F0F-8225-2944B4D32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7CACFF0-423C-42FA-8653-335A47760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A2EC23D-DDC0-4AF4-AAAE-77144F341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8F1A5B8-1FF6-4216-A236-0281CA219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CE04EA3-4741-4F70-ADFD-2E37BC36D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19548C9-B0D3-4EC1-A870-C0D7A727E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18</xdr:row>
      <xdr:rowOff>9525</xdr:rowOff>
    </xdr:from>
    <xdr:to>
      <xdr:col>6</xdr:col>
      <xdr:colOff>9525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6C1274-9190-414C-98CB-7E6547BCDB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31</xdr:row>
      <xdr:rowOff>28576</xdr:rowOff>
    </xdr:from>
    <xdr:to>
      <xdr:col>15</xdr:col>
      <xdr:colOff>247650</xdr:colOff>
      <xdr:row>46</xdr:row>
      <xdr:rowOff>180976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CBCD0CC-538E-4CAA-BCC4-A157CDF90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CA6E4A2-0B2F-4160-BF37-E220AF6DF4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1B77D00-BF93-437D-B1DF-BBF5F2AC5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9525</xdr:colOff>
      <xdr:row>18</xdr:row>
      <xdr:rowOff>19050</xdr:rowOff>
    </xdr:from>
    <xdr:to>
      <xdr:col>15</xdr:col>
      <xdr:colOff>241875</xdr:colOff>
      <xdr:row>30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72A7927-7A02-4421-B806-13CA66D61B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142875</xdr:colOff>
      <xdr:row>0</xdr:row>
      <xdr:rowOff>9525</xdr:rowOff>
    </xdr:from>
    <xdr:to>
      <xdr:col>1</xdr:col>
      <xdr:colOff>266700</xdr:colOff>
      <xdr:row>0</xdr:row>
      <xdr:rowOff>707048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6F1F171-E368-4A82-9B63-080D815C1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9524</xdr:colOff>
      <xdr:row>18</xdr:row>
      <xdr:rowOff>9525</xdr:rowOff>
    </xdr:from>
    <xdr:to>
      <xdr:col>5</xdr:col>
      <xdr:colOff>247649</xdr:colOff>
      <xdr:row>30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AB5ACD1-7BDB-4DBB-B554-209962AEA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66675</xdr:colOff>
      <xdr:row>31</xdr:row>
      <xdr:rowOff>64295</xdr:rowOff>
    </xdr:from>
    <xdr:to>
      <xdr:col>15</xdr:col>
      <xdr:colOff>219075</xdr:colOff>
      <xdr:row>47</xdr:row>
      <xdr:rowOff>26195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9BA95AD-1303-46EB-8B61-4D347D53B4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49</xdr:row>
      <xdr:rowOff>19050</xdr:rowOff>
    </xdr:from>
    <xdr:to>
      <xdr:col>15</xdr:col>
      <xdr:colOff>238124</xdr:colOff>
      <xdr:row>62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C38B637-1A87-40D9-B791-A8DE99AE27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</xdr:colOff>
      <xdr:row>64</xdr:row>
      <xdr:rowOff>28575</xdr:rowOff>
    </xdr:from>
    <xdr:to>
      <xdr:col>15</xdr:col>
      <xdr:colOff>238124</xdr:colOff>
      <xdr:row>80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BF03F58-8FD7-4B71-932B-55ACEE7684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247651</xdr:colOff>
      <xdr:row>18</xdr:row>
      <xdr:rowOff>19050</xdr:rowOff>
    </xdr:from>
    <xdr:to>
      <xdr:col>15</xdr:col>
      <xdr:colOff>241876</xdr:colOff>
      <xdr:row>30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8C5D2DAF-BD52-4DED-A4EC-D128F0230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%C2%A9+Copyright?OpenDocument" TargetMode="External"/><Relationship Id="rId2" Type="http://schemas.openxmlformats.org/officeDocument/2006/relationships/hyperlink" Target="http://www.abs.gov.au/" TargetMode="External"/><Relationship Id="rId1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3F53F-8F62-41D4-9383-FEE88DCC55B1}">
  <sheetPr codeName="Sheet6"/>
  <dimension ref="A1:C47"/>
  <sheetViews>
    <sheetView showGridLines="0" tabSelected="1" workbookViewId="0">
      <pane ySplit="3" topLeftCell="A4" activePane="bottomLeft" state="frozen"/>
      <selection activeCell="A4" sqref="A4"/>
      <selection pane="bottomLeft" sqref="A1:C1"/>
    </sheetView>
  </sheetViews>
  <sheetFormatPr defaultRowHeight="15" x14ac:dyDescent="0.25"/>
  <cols>
    <col min="1" max="2" width="7.7109375" style="105" customWidth="1"/>
    <col min="3" max="3" width="70.85546875" style="105" customWidth="1"/>
    <col min="4" max="4" width="25.5703125" style="105" customWidth="1"/>
    <col min="5" max="5" width="52.28515625" style="105" customWidth="1"/>
    <col min="6" max="256" width="9.140625" style="105"/>
    <col min="257" max="258" width="7.7109375" style="105" customWidth="1"/>
    <col min="259" max="259" width="70.85546875" style="105" customWidth="1"/>
    <col min="260" max="260" width="25.5703125" style="105" customWidth="1"/>
    <col min="261" max="261" width="52.28515625" style="105" customWidth="1"/>
    <col min="262" max="512" width="9.140625" style="105"/>
    <col min="513" max="514" width="7.7109375" style="105" customWidth="1"/>
    <col min="515" max="515" width="70.85546875" style="105" customWidth="1"/>
    <col min="516" max="516" width="25.5703125" style="105" customWidth="1"/>
    <col min="517" max="517" width="52.28515625" style="105" customWidth="1"/>
    <col min="518" max="768" width="9.140625" style="105"/>
    <col min="769" max="770" width="7.7109375" style="105" customWidth="1"/>
    <col min="771" max="771" width="70.85546875" style="105" customWidth="1"/>
    <col min="772" max="772" width="25.5703125" style="105" customWidth="1"/>
    <col min="773" max="773" width="52.28515625" style="105" customWidth="1"/>
    <col min="774" max="1024" width="9.140625" style="105"/>
    <col min="1025" max="1026" width="7.7109375" style="105" customWidth="1"/>
    <col min="1027" max="1027" width="70.85546875" style="105" customWidth="1"/>
    <col min="1028" max="1028" width="25.5703125" style="105" customWidth="1"/>
    <col min="1029" max="1029" width="52.28515625" style="105" customWidth="1"/>
    <col min="1030" max="1280" width="9.140625" style="105"/>
    <col min="1281" max="1282" width="7.7109375" style="105" customWidth="1"/>
    <col min="1283" max="1283" width="70.85546875" style="105" customWidth="1"/>
    <col min="1284" max="1284" width="25.5703125" style="105" customWidth="1"/>
    <col min="1285" max="1285" width="52.28515625" style="105" customWidth="1"/>
    <col min="1286" max="1536" width="9.140625" style="105"/>
    <col min="1537" max="1538" width="7.7109375" style="105" customWidth="1"/>
    <col min="1539" max="1539" width="70.85546875" style="105" customWidth="1"/>
    <col min="1540" max="1540" width="25.5703125" style="105" customWidth="1"/>
    <col min="1541" max="1541" width="52.28515625" style="105" customWidth="1"/>
    <col min="1542" max="1792" width="9.140625" style="105"/>
    <col min="1793" max="1794" width="7.7109375" style="105" customWidth="1"/>
    <col min="1795" max="1795" width="70.85546875" style="105" customWidth="1"/>
    <col min="1796" max="1796" width="25.5703125" style="105" customWidth="1"/>
    <col min="1797" max="1797" width="52.28515625" style="105" customWidth="1"/>
    <col min="1798" max="2048" width="9.140625" style="105"/>
    <col min="2049" max="2050" width="7.7109375" style="105" customWidth="1"/>
    <col min="2051" max="2051" width="70.85546875" style="105" customWidth="1"/>
    <col min="2052" max="2052" width="25.5703125" style="105" customWidth="1"/>
    <col min="2053" max="2053" width="52.28515625" style="105" customWidth="1"/>
    <col min="2054" max="2304" width="9.140625" style="105"/>
    <col min="2305" max="2306" width="7.7109375" style="105" customWidth="1"/>
    <col min="2307" max="2307" width="70.85546875" style="105" customWidth="1"/>
    <col min="2308" max="2308" width="25.5703125" style="105" customWidth="1"/>
    <col min="2309" max="2309" width="52.28515625" style="105" customWidth="1"/>
    <col min="2310" max="2560" width="9.140625" style="105"/>
    <col min="2561" max="2562" width="7.7109375" style="105" customWidth="1"/>
    <col min="2563" max="2563" width="70.85546875" style="105" customWidth="1"/>
    <col min="2564" max="2564" width="25.5703125" style="105" customWidth="1"/>
    <col min="2565" max="2565" width="52.28515625" style="105" customWidth="1"/>
    <col min="2566" max="2816" width="9.140625" style="105"/>
    <col min="2817" max="2818" width="7.7109375" style="105" customWidth="1"/>
    <col min="2819" max="2819" width="70.85546875" style="105" customWidth="1"/>
    <col min="2820" max="2820" width="25.5703125" style="105" customWidth="1"/>
    <col min="2821" max="2821" width="52.28515625" style="105" customWidth="1"/>
    <col min="2822" max="3072" width="9.140625" style="105"/>
    <col min="3073" max="3074" width="7.7109375" style="105" customWidth="1"/>
    <col min="3075" max="3075" width="70.85546875" style="105" customWidth="1"/>
    <col min="3076" max="3076" width="25.5703125" style="105" customWidth="1"/>
    <col min="3077" max="3077" width="52.28515625" style="105" customWidth="1"/>
    <col min="3078" max="3328" width="9.140625" style="105"/>
    <col min="3329" max="3330" width="7.7109375" style="105" customWidth="1"/>
    <col min="3331" max="3331" width="70.85546875" style="105" customWidth="1"/>
    <col min="3332" max="3332" width="25.5703125" style="105" customWidth="1"/>
    <col min="3333" max="3333" width="52.28515625" style="105" customWidth="1"/>
    <col min="3334" max="3584" width="9.140625" style="105"/>
    <col min="3585" max="3586" width="7.7109375" style="105" customWidth="1"/>
    <col min="3587" max="3587" width="70.85546875" style="105" customWidth="1"/>
    <col min="3588" max="3588" width="25.5703125" style="105" customWidth="1"/>
    <col min="3589" max="3589" width="52.28515625" style="105" customWidth="1"/>
    <col min="3590" max="3840" width="9.140625" style="105"/>
    <col min="3841" max="3842" width="7.7109375" style="105" customWidth="1"/>
    <col min="3843" max="3843" width="70.85546875" style="105" customWidth="1"/>
    <col min="3844" max="3844" width="25.5703125" style="105" customWidth="1"/>
    <col min="3845" max="3845" width="52.28515625" style="105" customWidth="1"/>
    <col min="3846" max="4096" width="9.140625" style="105"/>
    <col min="4097" max="4098" width="7.7109375" style="105" customWidth="1"/>
    <col min="4099" max="4099" width="70.85546875" style="105" customWidth="1"/>
    <col min="4100" max="4100" width="25.5703125" style="105" customWidth="1"/>
    <col min="4101" max="4101" width="52.28515625" style="105" customWidth="1"/>
    <col min="4102" max="4352" width="9.140625" style="105"/>
    <col min="4353" max="4354" width="7.7109375" style="105" customWidth="1"/>
    <col min="4355" max="4355" width="70.85546875" style="105" customWidth="1"/>
    <col min="4356" max="4356" width="25.5703125" style="105" customWidth="1"/>
    <col min="4357" max="4357" width="52.28515625" style="105" customWidth="1"/>
    <col min="4358" max="4608" width="9.140625" style="105"/>
    <col min="4609" max="4610" width="7.7109375" style="105" customWidth="1"/>
    <col min="4611" max="4611" width="70.85546875" style="105" customWidth="1"/>
    <col min="4612" max="4612" width="25.5703125" style="105" customWidth="1"/>
    <col min="4613" max="4613" width="52.28515625" style="105" customWidth="1"/>
    <col min="4614" max="4864" width="9.140625" style="105"/>
    <col min="4865" max="4866" width="7.7109375" style="105" customWidth="1"/>
    <col min="4867" max="4867" width="70.85546875" style="105" customWidth="1"/>
    <col min="4868" max="4868" width="25.5703125" style="105" customWidth="1"/>
    <col min="4869" max="4869" width="52.28515625" style="105" customWidth="1"/>
    <col min="4870" max="5120" width="9.140625" style="105"/>
    <col min="5121" max="5122" width="7.7109375" style="105" customWidth="1"/>
    <col min="5123" max="5123" width="70.85546875" style="105" customWidth="1"/>
    <col min="5124" max="5124" width="25.5703125" style="105" customWidth="1"/>
    <col min="5125" max="5125" width="52.28515625" style="105" customWidth="1"/>
    <col min="5126" max="5376" width="9.140625" style="105"/>
    <col min="5377" max="5378" width="7.7109375" style="105" customWidth="1"/>
    <col min="5379" max="5379" width="70.85546875" style="105" customWidth="1"/>
    <col min="5380" max="5380" width="25.5703125" style="105" customWidth="1"/>
    <col min="5381" max="5381" width="52.28515625" style="105" customWidth="1"/>
    <col min="5382" max="5632" width="9.140625" style="105"/>
    <col min="5633" max="5634" width="7.7109375" style="105" customWidth="1"/>
    <col min="5635" max="5635" width="70.85546875" style="105" customWidth="1"/>
    <col min="5636" max="5636" width="25.5703125" style="105" customWidth="1"/>
    <col min="5637" max="5637" width="52.28515625" style="105" customWidth="1"/>
    <col min="5638" max="5888" width="9.140625" style="105"/>
    <col min="5889" max="5890" width="7.7109375" style="105" customWidth="1"/>
    <col min="5891" max="5891" width="70.85546875" style="105" customWidth="1"/>
    <col min="5892" max="5892" width="25.5703125" style="105" customWidth="1"/>
    <col min="5893" max="5893" width="52.28515625" style="105" customWidth="1"/>
    <col min="5894" max="6144" width="9.140625" style="105"/>
    <col min="6145" max="6146" width="7.7109375" style="105" customWidth="1"/>
    <col min="6147" max="6147" width="70.85546875" style="105" customWidth="1"/>
    <col min="6148" max="6148" width="25.5703125" style="105" customWidth="1"/>
    <col min="6149" max="6149" width="52.28515625" style="105" customWidth="1"/>
    <col min="6150" max="6400" width="9.140625" style="105"/>
    <col min="6401" max="6402" width="7.7109375" style="105" customWidth="1"/>
    <col min="6403" max="6403" width="70.85546875" style="105" customWidth="1"/>
    <col min="6404" max="6404" width="25.5703125" style="105" customWidth="1"/>
    <col min="6405" max="6405" width="52.28515625" style="105" customWidth="1"/>
    <col min="6406" max="6656" width="9.140625" style="105"/>
    <col min="6657" max="6658" width="7.7109375" style="105" customWidth="1"/>
    <col min="6659" max="6659" width="70.85546875" style="105" customWidth="1"/>
    <col min="6660" max="6660" width="25.5703125" style="105" customWidth="1"/>
    <col min="6661" max="6661" width="52.28515625" style="105" customWidth="1"/>
    <col min="6662" max="6912" width="9.140625" style="105"/>
    <col min="6913" max="6914" width="7.7109375" style="105" customWidth="1"/>
    <col min="6915" max="6915" width="70.85546875" style="105" customWidth="1"/>
    <col min="6916" max="6916" width="25.5703125" style="105" customWidth="1"/>
    <col min="6917" max="6917" width="52.28515625" style="105" customWidth="1"/>
    <col min="6918" max="7168" width="9.140625" style="105"/>
    <col min="7169" max="7170" width="7.7109375" style="105" customWidth="1"/>
    <col min="7171" max="7171" width="70.85546875" style="105" customWidth="1"/>
    <col min="7172" max="7172" width="25.5703125" style="105" customWidth="1"/>
    <col min="7173" max="7173" width="52.28515625" style="105" customWidth="1"/>
    <col min="7174" max="7424" width="9.140625" style="105"/>
    <col min="7425" max="7426" width="7.7109375" style="105" customWidth="1"/>
    <col min="7427" max="7427" width="70.85546875" style="105" customWidth="1"/>
    <col min="7428" max="7428" width="25.5703125" style="105" customWidth="1"/>
    <col min="7429" max="7429" width="52.28515625" style="105" customWidth="1"/>
    <col min="7430" max="7680" width="9.140625" style="105"/>
    <col min="7681" max="7682" width="7.7109375" style="105" customWidth="1"/>
    <col min="7683" max="7683" width="70.85546875" style="105" customWidth="1"/>
    <col min="7684" max="7684" width="25.5703125" style="105" customWidth="1"/>
    <col min="7685" max="7685" width="52.28515625" style="105" customWidth="1"/>
    <col min="7686" max="7936" width="9.140625" style="105"/>
    <col min="7937" max="7938" width="7.7109375" style="105" customWidth="1"/>
    <col min="7939" max="7939" width="70.85546875" style="105" customWidth="1"/>
    <col min="7940" max="7940" width="25.5703125" style="105" customWidth="1"/>
    <col min="7941" max="7941" width="52.28515625" style="105" customWidth="1"/>
    <col min="7942" max="8192" width="9.140625" style="105"/>
    <col min="8193" max="8194" width="7.7109375" style="105" customWidth="1"/>
    <col min="8195" max="8195" width="70.85546875" style="105" customWidth="1"/>
    <col min="8196" max="8196" width="25.5703125" style="105" customWidth="1"/>
    <col min="8197" max="8197" width="52.28515625" style="105" customWidth="1"/>
    <col min="8198" max="8448" width="9.140625" style="105"/>
    <col min="8449" max="8450" width="7.7109375" style="105" customWidth="1"/>
    <col min="8451" max="8451" width="70.85546875" style="105" customWidth="1"/>
    <col min="8452" max="8452" width="25.5703125" style="105" customWidth="1"/>
    <col min="8453" max="8453" width="52.28515625" style="105" customWidth="1"/>
    <col min="8454" max="8704" width="9.140625" style="105"/>
    <col min="8705" max="8706" width="7.7109375" style="105" customWidth="1"/>
    <col min="8707" max="8707" width="70.85546875" style="105" customWidth="1"/>
    <col min="8708" max="8708" width="25.5703125" style="105" customWidth="1"/>
    <col min="8709" max="8709" width="52.28515625" style="105" customWidth="1"/>
    <col min="8710" max="8960" width="9.140625" style="105"/>
    <col min="8961" max="8962" width="7.7109375" style="105" customWidth="1"/>
    <col min="8963" max="8963" width="70.85546875" style="105" customWidth="1"/>
    <col min="8964" max="8964" width="25.5703125" style="105" customWidth="1"/>
    <col min="8965" max="8965" width="52.28515625" style="105" customWidth="1"/>
    <col min="8966" max="9216" width="9.140625" style="105"/>
    <col min="9217" max="9218" width="7.7109375" style="105" customWidth="1"/>
    <col min="9219" max="9219" width="70.85546875" style="105" customWidth="1"/>
    <col min="9220" max="9220" width="25.5703125" style="105" customWidth="1"/>
    <col min="9221" max="9221" width="52.28515625" style="105" customWidth="1"/>
    <col min="9222" max="9472" width="9.140625" style="105"/>
    <col min="9473" max="9474" width="7.7109375" style="105" customWidth="1"/>
    <col min="9475" max="9475" width="70.85546875" style="105" customWidth="1"/>
    <col min="9476" max="9476" width="25.5703125" style="105" customWidth="1"/>
    <col min="9477" max="9477" width="52.28515625" style="105" customWidth="1"/>
    <col min="9478" max="9728" width="9.140625" style="105"/>
    <col min="9729" max="9730" width="7.7109375" style="105" customWidth="1"/>
    <col min="9731" max="9731" width="70.85546875" style="105" customWidth="1"/>
    <col min="9732" max="9732" width="25.5703125" style="105" customWidth="1"/>
    <col min="9733" max="9733" width="52.28515625" style="105" customWidth="1"/>
    <col min="9734" max="9984" width="9.140625" style="105"/>
    <col min="9985" max="9986" width="7.7109375" style="105" customWidth="1"/>
    <col min="9987" max="9987" width="70.85546875" style="105" customWidth="1"/>
    <col min="9988" max="9988" width="25.5703125" style="105" customWidth="1"/>
    <col min="9989" max="9989" width="52.28515625" style="105" customWidth="1"/>
    <col min="9990" max="10240" width="9.140625" style="105"/>
    <col min="10241" max="10242" width="7.7109375" style="105" customWidth="1"/>
    <col min="10243" max="10243" width="70.85546875" style="105" customWidth="1"/>
    <col min="10244" max="10244" width="25.5703125" style="105" customWidth="1"/>
    <col min="10245" max="10245" width="52.28515625" style="105" customWidth="1"/>
    <col min="10246" max="10496" width="9.140625" style="105"/>
    <col min="10497" max="10498" width="7.7109375" style="105" customWidth="1"/>
    <col min="10499" max="10499" width="70.85546875" style="105" customWidth="1"/>
    <col min="10500" max="10500" width="25.5703125" style="105" customWidth="1"/>
    <col min="10501" max="10501" width="52.28515625" style="105" customWidth="1"/>
    <col min="10502" max="10752" width="9.140625" style="105"/>
    <col min="10753" max="10754" width="7.7109375" style="105" customWidth="1"/>
    <col min="10755" max="10755" width="70.85546875" style="105" customWidth="1"/>
    <col min="10756" max="10756" width="25.5703125" style="105" customWidth="1"/>
    <col min="10757" max="10757" width="52.28515625" style="105" customWidth="1"/>
    <col min="10758" max="11008" width="9.140625" style="105"/>
    <col min="11009" max="11010" width="7.7109375" style="105" customWidth="1"/>
    <col min="11011" max="11011" width="70.85546875" style="105" customWidth="1"/>
    <col min="11012" max="11012" width="25.5703125" style="105" customWidth="1"/>
    <col min="11013" max="11013" width="52.28515625" style="105" customWidth="1"/>
    <col min="11014" max="11264" width="9.140625" style="105"/>
    <col min="11265" max="11266" width="7.7109375" style="105" customWidth="1"/>
    <col min="11267" max="11267" width="70.85546875" style="105" customWidth="1"/>
    <col min="11268" max="11268" width="25.5703125" style="105" customWidth="1"/>
    <col min="11269" max="11269" width="52.28515625" style="105" customWidth="1"/>
    <col min="11270" max="11520" width="9.140625" style="105"/>
    <col min="11521" max="11522" width="7.7109375" style="105" customWidth="1"/>
    <col min="11523" max="11523" width="70.85546875" style="105" customWidth="1"/>
    <col min="11524" max="11524" width="25.5703125" style="105" customWidth="1"/>
    <col min="11525" max="11525" width="52.28515625" style="105" customWidth="1"/>
    <col min="11526" max="11776" width="9.140625" style="105"/>
    <col min="11777" max="11778" width="7.7109375" style="105" customWidth="1"/>
    <col min="11779" max="11779" width="70.85546875" style="105" customWidth="1"/>
    <col min="11780" max="11780" width="25.5703125" style="105" customWidth="1"/>
    <col min="11781" max="11781" width="52.28515625" style="105" customWidth="1"/>
    <col min="11782" max="12032" width="9.140625" style="105"/>
    <col min="12033" max="12034" width="7.7109375" style="105" customWidth="1"/>
    <col min="12035" max="12035" width="70.85546875" style="105" customWidth="1"/>
    <col min="12036" max="12036" width="25.5703125" style="105" customWidth="1"/>
    <col min="12037" max="12037" width="52.28515625" style="105" customWidth="1"/>
    <col min="12038" max="12288" width="9.140625" style="105"/>
    <col min="12289" max="12290" width="7.7109375" style="105" customWidth="1"/>
    <col min="12291" max="12291" width="70.85546875" style="105" customWidth="1"/>
    <col min="12292" max="12292" width="25.5703125" style="105" customWidth="1"/>
    <col min="12293" max="12293" width="52.28515625" style="105" customWidth="1"/>
    <col min="12294" max="12544" width="9.140625" style="105"/>
    <col min="12545" max="12546" width="7.7109375" style="105" customWidth="1"/>
    <col min="12547" max="12547" width="70.85546875" style="105" customWidth="1"/>
    <col min="12548" max="12548" width="25.5703125" style="105" customWidth="1"/>
    <col min="12549" max="12549" width="52.28515625" style="105" customWidth="1"/>
    <col min="12550" max="12800" width="9.140625" style="105"/>
    <col min="12801" max="12802" width="7.7109375" style="105" customWidth="1"/>
    <col min="12803" max="12803" width="70.85546875" style="105" customWidth="1"/>
    <col min="12804" max="12804" width="25.5703125" style="105" customWidth="1"/>
    <col min="12805" max="12805" width="52.28515625" style="105" customWidth="1"/>
    <col min="12806" max="13056" width="9.140625" style="105"/>
    <col min="13057" max="13058" width="7.7109375" style="105" customWidth="1"/>
    <col min="13059" max="13059" width="70.85546875" style="105" customWidth="1"/>
    <col min="13060" max="13060" width="25.5703125" style="105" customWidth="1"/>
    <col min="13061" max="13061" width="52.28515625" style="105" customWidth="1"/>
    <col min="13062" max="13312" width="9.140625" style="105"/>
    <col min="13313" max="13314" width="7.7109375" style="105" customWidth="1"/>
    <col min="13315" max="13315" width="70.85546875" style="105" customWidth="1"/>
    <col min="13316" max="13316" width="25.5703125" style="105" customWidth="1"/>
    <col min="13317" max="13317" width="52.28515625" style="105" customWidth="1"/>
    <col min="13318" max="13568" width="9.140625" style="105"/>
    <col min="13569" max="13570" width="7.7109375" style="105" customWidth="1"/>
    <col min="13571" max="13571" width="70.85546875" style="105" customWidth="1"/>
    <col min="13572" max="13572" width="25.5703125" style="105" customWidth="1"/>
    <col min="13573" max="13573" width="52.28515625" style="105" customWidth="1"/>
    <col min="13574" max="13824" width="9.140625" style="105"/>
    <col min="13825" max="13826" width="7.7109375" style="105" customWidth="1"/>
    <col min="13827" max="13827" width="70.85546875" style="105" customWidth="1"/>
    <col min="13828" max="13828" width="25.5703125" style="105" customWidth="1"/>
    <col min="13829" max="13829" width="52.28515625" style="105" customWidth="1"/>
    <col min="13830" max="14080" width="9.140625" style="105"/>
    <col min="14081" max="14082" width="7.7109375" style="105" customWidth="1"/>
    <col min="14083" max="14083" width="70.85546875" style="105" customWidth="1"/>
    <col min="14084" max="14084" width="25.5703125" style="105" customWidth="1"/>
    <col min="14085" max="14085" width="52.28515625" style="105" customWidth="1"/>
    <col min="14086" max="14336" width="9.140625" style="105"/>
    <col min="14337" max="14338" width="7.7109375" style="105" customWidth="1"/>
    <col min="14339" max="14339" width="70.85546875" style="105" customWidth="1"/>
    <col min="14340" max="14340" width="25.5703125" style="105" customWidth="1"/>
    <col min="14341" max="14341" width="52.28515625" style="105" customWidth="1"/>
    <col min="14342" max="14592" width="9.140625" style="105"/>
    <col min="14593" max="14594" width="7.7109375" style="105" customWidth="1"/>
    <col min="14595" max="14595" width="70.85546875" style="105" customWidth="1"/>
    <col min="14596" max="14596" width="25.5703125" style="105" customWidth="1"/>
    <col min="14597" max="14597" width="52.28515625" style="105" customWidth="1"/>
    <col min="14598" max="14848" width="9.140625" style="105"/>
    <col min="14849" max="14850" width="7.7109375" style="105" customWidth="1"/>
    <col min="14851" max="14851" width="70.85546875" style="105" customWidth="1"/>
    <col min="14852" max="14852" width="25.5703125" style="105" customWidth="1"/>
    <col min="14853" max="14853" width="52.28515625" style="105" customWidth="1"/>
    <col min="14854" max="15104" width="9.140625" style="105"/>
    <col min="15105" max="15106" width="7.7109375" style="105" customWidth="1"/>
    <col min="15107" max="15107" width="70.85546875" style="105" customWidth="1"/>
    <col min="15108" max="15108" width="25.5703125" style="105" customWidth="1"/>
    <col min="15109" max="15109" width="52.28515625" style="105" customWidth="1"/>
    <col min="15110" max="15360" width="9.140625" style="105"/>
    <col min="15361" max="15362" width="7.7109375" style="105" customWidth="1"/>
    <col min="15363" max="15363" width="70.85546875" style="105" customWidth="1"/>
    <col min="15364" max="15364" width="25.5703125" style="105" customWidth="1"/>
    <col min="15365" max="15365" width="52.28515625" style="105" customWidth="1"/>
    <col min="15366" max="15616" width="9.140625" style="105"/>
    <col min="15617" max="15618" width="7.7109375" style="105" customWidth="1"/>
    <col min="15619" max="15619" width="70.85546875" style="105" customWidth="1"/>
    <col min="15620" max="15620" width="25.5703125" style="105" customWidth="1"/>
    <col min="15621" max="15621" width="52.28515625" style="105" customWidth="1"/>
    <col min="15622" max="15872" width="9.140625" style="105"/>
    <col min="15873" max="15874" width="7.7109375" style="105" customWidth="1"/>
    <col min="15875" max="15875" width="70.85546875" style="105" customWidth="1"/>
    <col min="15876" max="15876" width="25.5703125" style="105" customWidth="1"/>
    <col min="15877" max="15877" width="52.28515625" style="105" customWidth="1"/>
    <col min="15878" max="16128" width="9.140625" style="105"/>
    <col min="16129" max="16130" width="7.7109375" style="105" customWidth="1"/>
    <col min="16131" max="16131" width="70.85546875" style="105" customWidth="1"/>
    <col min="16132" max="16132" width="25.5703125" style="105" customWidth="1"/>
    <col min="16133" max="16133" width="52.28515625" style="105" customWidth="1"/>
    <col min="16134" max="16384" width="9.140625" style="105"/>
  </cols>
  <sheetData>
    <row r="1" spans="1:3" ht="60" customHeight="1" x14ac:dyDescent="0.25">
      <c r="A1" s="147" t="s">
        <v>84</v>
      </c>
      <c r="B1" s="147"/>
      <c r="C1" s="147"/>
    </row>
    <row r="2" spans="1:3" ht="19.5" customHeight="1" x14ac:dyDescent="0.25">
      <c r="A2" s="11" t="s">
        <v>190</v>
      </c>
    </row>
    <row r="3" spans="1:3" ht="12.75" customHeight="1" x14ac:dyDescent="0.25">
      <c r="A3" s="2" t="s">
        <v>187</v>
      </c>
    </row>
    <row r="4" spans="1:3" ht="12.75" customHeight="1" x14ac:dyDescent="0.25"/>
    <row r="5" spans="1:3" ht="12.75" customHeight="1" x14ac:dyDescent="0.25">
      <c r="B5" s="12" t="s">
        <v>96</v>
      </c>
    </row>
    <row r="6" spans="1:3" ht="12.75" customHeight="1" x14ac:dyDescent="0.25">
      <c r="B6" s="13" t="s">
        <v>97</v>
      </c>
    </row>
    <row r="7" spans="1:3" ht="12.75" customHeight="1" x14ac:dyDescent="0.25">
      <c r="A7" s="14"/>
      <c r="B7" s="22">
        <v>12.1</v>
      </c>
      <c r="C7" s="23" t="s">
        <v>119</v>
      </c>
    </row>
    <row r="8" spans="1:3" ht="12.75" customHeight="1" x14ac:dyDescent="0.25">
      <c r="A8" s="14"/>
      <c r="B8" s="22">
        <v>12.2</v>
      </c>
      <c r="C8" s="23" t="s">
        <v>120</v>
      </c>
    </row>
    <row r="9" spans="1:3" ht="12.75" customHeight="1" x14ac:dyDescent="0.25">
      <c r="A9" s="14"/>
      <c r="B9" s="22">
        <v>12.3</v>
      </c>
      <c r="C9" s="23" t="s">
        <v>121</v>
      </c>
    </row>
    <row r="10" spans="1:3" ht="12.75" customHeight="1" x14ac:dyDescent="0.25">
      <c r="A10" s="14"/>
      <c r="B10" s="22">
        <v>12.4</v>
      </c>
      <c r="C10" s="23" t="s">
        <v>115</v>
      </c>
    </row>
    <row r="11" spans="1:3" ht="12.75" customHeight="1" x14ac:dyDescent="0.25">
      <c r="A11" s="14"/>
      <c r="B11" s="22">
        <v>12.5</v>
      </c>
      <c r="C11" s="23" t="s">
        <v>117</v>
      </c>
    </row>
    <row r="12" spans="1:3" ht="12.75" customHeight="1" x14ac:dyDescent="0.25">
      <c r="B12" s="22">
        <v>12.6</v>
      </c>
      <c r="C12" s="23" t="s">
        <v>122</v>
      </c>
    </row>
    <row r="13" spans="1:3" ht="12.75" customHeight="1" x14ac:dyDescent="0.25">
      <c r="B13" s="22">
        <v>12.7</v>
      </c>
      <c r="C13" s="23" t="s">
        <v>123</v>
      </c>
    </row>
    <row r="14" spans="1:3" ht="12.75" customHeight="1" x14ac:dyDescent="0.25">
      <c r="B14" s="22">
        <v>12.8</v>
      </c>
      <c r="C14" s="23" t="s">
        <v>124</v>
      </c>
    </row>
    <row r="15" spans="1:3" ht="12.75" customHeight="1" x14ac:dyDescent="0.25">
      <c r="B15" s="22">
        <v>12.9</v>
      </c>
      <c r="C15" s="23" t="s">
        <v>125</v>
      </c>
    </row>
    <row r="16" spans="1:3" ht="12.75" customHeight="1" x14ac:dyDescent="0.25">
      <c r="B16" s="104" t="s">
        <v>127</v>
      </c>
      <c r="C16" s="23" t="s">
        <v>126</v>
      </c>
    </row>
    <row r="17" spans="2:3" ht="12.75" customHeight="1" x14ac:dyDescent="0.25">
      <c r="B17" s="22">
        <v>12.11</v>
      </c>
      <c r="C17" s="23" t="s">
        <v>118</v>
      </c>
    </row>
    <row r="18" spans="2:3" ht="12.75" customHeight="1" x14ac:dyDescent="0.25">
      <c r="B18" s="22">
        <v>12.12</v>
      </c>
      <c r="C18" s="23" t="s">
        <v>128</v>
      </c>
    </row>
    <row r="19" spans="2:3" ht="12.75" customHeight="1" x14ac:dyDescent="0.25">
      <c r="B19" s="22">
        <v>12.13</v>
      </c>
      <c r="C19" s="23" t="s">
        <v>129</v>
      </c>
    </row>
    <row r="20" spans="2:3" ht="12.75" customHeight="1" x14ac:dyDescent="0.25">
      <c r="B20" s="22">
        <v>12.14</v>
      </c>
      <c r="C20" s="23" t="s">
        <v>130</v>
      </c>
    </row>
    <row r="21" spans="2:3" ht="12.75" customHeight="1" x14ac:dyDescent="0.25">
      <c r="B21" s="22">
        <v>12.15</v>
      </c>
      <c r="C21" s="23" t="s">
        <v>131</v>
      </c>
    </row>
    <row r="22" spans="2:3" ht="12.75" customHeight="1" x14ac:dyDescent="0.25">
      <c r="B22" s="22">
        <v>12.16</v>
      </c>
      <c r="C22" s="23" t="s">
        <v>132</v>
      </c>
    </row>
    <row r="23" spans="2:3" ht="12.75" customHeight="1" x14ac:dyDescent="0.25">
      <c r="B23" s="22">
        <v>12.17</v>
      </c>
      <c r="C23" s="23" t="s">
        <v>133</v>
      </c>
    </row>
    <row r="24" spans="2:3" ht="12.75" customHeight="1" x14ac:dyDescent="0.25">
      <c r="B24" s="22">
        <v>12.18</v>
      </c>
      <c r="C24" s="23" t="s">
        <v>134</v>
      </c>
    </row>
    <row r="25" spans="2:3" ht="12.75" customHeight="1" x14ac:dyDescent="0.25">
      <c r="B25" s="22">
        <v>12.19</v>
      </c>
      <c r="C25" s="23" t="s">
        <v>135</v>
      </c>
    </row>
    <row r="26" spans="2:3" ht="12.75" customHeight="1" x14ac:dyDescent="0.25">
      <c r="B26" s="104" t="s">
        <v>136</v>
      </c>
      <c r="C26" s="23" t="s">
        <v>116</v>
      </c>
    </row>
    <row r="27" spans="2:3" ht="12.75" customHeight="1" x14ac:dyDescent="0.25">
      <c r="B27" s="22">
        <v>12.21</v>
      </c>
      <c r="C27" s="23" t="s">
        <v>137</v>
      </c>
    </row>
    <row r="28" spans="2:3" ht="12.75" customHeight="1" x14ac:dyDescent="0.25">
      <c r="B28" s="22">
        <v>12.22</v>
      </c>
      <c r="C28" s="23" t="s">
        <v>138</v>
      </c>
    </row>
    <row r="29" spans="2:3" ht="12.75" customHeight="1" x14ac:dyDescent="0.25">
      <c r="B29" s="22">
        <v>12.23</v>
      </c>
      <c r="C29" s="23" t="s">
        <v>139</v>
      </c>
    </row>
    <row r="30" spans="2:3" ht="12.75" customHeight="1" x14ac:dyDescent="0.25">
      <c r="B30" s="22">
        <v>12.24</v>
      </c>
      <c r="C30" s="23" t="s">
        <v>140</v>
      </c>
    </row>
    <row r="31" spans="2:3" ht="12.75" customHeight="1" x14ac:dyDescent="0.25">
      <c r="B31" s="22">
        <v>12.25</v>
      </c>
      <c r="C31" s="23" t="s">
        <v>141</v>
      </c>
    </row>
    <row r="32" spans="2:3" ht="12.75" customHeight="1" x14ac:dyDescent="0.25">
      <c r="B32" s="22">
        <v>12.26</v>
      </c>
      <c r="C32" s="23" t="s">
        <v>142</v>
      </c>
    </row>
    <row r="33" spans="2:3" ht="12.75" customHeight="1" x14ac:dyDescent="0.25">
      <c r="B33" s="22">
        <v>12.27</v>
      </c>
      <c r="C33" s="23" t="s">
        <v>143</v>
      </c>
    </row>
    <row r="34" spans="2:3" ht="12.75" customHeight="1" x14ac:dyDescent="0.25">
      <c r="B34" s="22">
        <v>12.28</v>
      </c>
      <c r="C34" s="23" t="s">
        <v>144</v>
      </c>
    </row>
    <row r="35" spans="2:3" ht="12.75" customHeight="1" x14ac:dyDescent="0.25">
      <c r="B35" s="22">
        <v>12.29</v>
      </c>
      <c r="C35" s="23" t="s">
        <v>145</v>
      </c>
    </row>
    <row r="36" spans="2:3" x14ac:dyDescent="0.25">
      <c r="B36" s="15"/>
      <c r="C36" s="16"/>
    </row>
    <row r="37" spans="2:3" x14ac:dyDescent="0.25">
      <c r="B37" s="106"/>
      <c r="C37" s="106"/>
    </row>
    <row r="38" spans="2:3" ht="15.75" x14ac:dyDescent="0.25">
      <c r="B38" s="17" t="s">
        <v>98</v>
      </c>
      <c r="C38" s="18"/>
    </row>
    <row r="39" spans="2:3" ht="15.75" x14ac:dyDescent="0.25">
      <c r="B39" s="12"/>
      <c r="C39" s="106"/>
    </row>
    <row r="40" spans="2:3" x14ac:dyDescent="0.25">
      <c r="B40" s="19"/>
      <c r="C40" s="106"/>
    </row>
    <row r="41" spans="2:3" x14ac:dyDescent="0.25">
      <c r="B41" s="19"/>
      <c r="C41" s="106"/>
    </row>
    <row r="42" spans="2:3" ht="15.75" x14ac:dyDescent="0.25">
      <c r="B42" s="20" t="s">
        <v>99</v>
      </c>
      <c r="C42" s="106"/>
    </row>
    <row r="43" spans="2:3" x14ac:dyDescent="0.25">
      <c r="B43" s="21"/>
      <c r="C43" s="21"/>
    </row>
    <row r="44" spans="2:3" ht="21" customHeight="1" x14ac:dyDescent="0.25">
      <c r="B44" s="148" t="s">
        <v>100</v>
      </c>
      <c r="C44" s="148"/>
    </row>
    <row r="45" spans="2:3" x14ac:dyDescent="0.25">
      <c r="B45" s="21"/>
      <c r="C45" s="21"/>
    </row>
    <row r="46" spans="2:3" x14ac:dyDescent="0.25">
      <c r="B46" s="21"/>
      <c r="C46" s="21"/>
    </row>
    <row r="47" spans="2:3" x14ac:dyDescent="0.25">
      <c r="B47" s="149" t="s">
        <v>156</v>
      </c>
      <c r="C47" s="149"/>
    </row>
  </sheetData>
  <mergeCells count="3">
    <mergeCell ref="A1:C1"/>
    <mergeCell ref="B44:C44"/>
    <mergeCell ref="B47:C47"/>
  </mergeCells>
  <hyperlinks>
    <hyperlink ref="B24:C24" r:id="rId1" display="© Commonwealth of Australia &lt;&lt;yyyy&gt;&gt;" xr:uid="{EE511ADE-0E46-4B64-B101-6AE985F558AF}"/>
    <hyperlink ref="B38:C38" r:id="rId2" display="More information available from the ABS web site" xr:uid="{6C9320B7-58E7-48E1-B251-63F1BF0158FE}"/>
    <hyperlink ref="B47:C47" r:id="rId3" display="© Commonwealth of Australia &lt;&lt;yyyy&gt;&gt;" xr:uid="{444DC2BC-3772-423E-A52B-D342ACFFEC8B}"/>
    <hyperlink ref="B7" location="'Table 12.1'!A1" display="12.1" xr:uid="{95952608-31C4-4A8A-BAC9-885C3577A9CB}"/>
    <hyperlink ref="B8" location="'Table 12.2'!A1" display="12.2" xr:uid="{D5694550-ABBA-4C46-84E5-64CEB16CA99F}"/>
    <hyperlink ref="B9" location="'Table 12.3'!A1" display="12.3" xr:uid="{9AE1AE67-5D4E-4436-BDDA-A9EC9DEAED82}"/>
    <hyperlink ref="B10" location="'Table 12.4'!A1" display="12.4" xr:uid="{CE5C2F52-4A8C-4B4E-A031-DCFF83DF2394}"/>
    <hyperlink ref="B11" location="'Table 12.5'!A1" display="12.5" xr:uid="{767F6019-752A-4D85-A4C0-5494AB32D387}"/>
    <hyperlink ref="B12" location="'Table 12.6'!A1" display="12.6" xr:uid="{CB5179A1-BF34-4971-BF87-E476B5E9401C}"/>
    <hyperlink ref="B13" location="'Table 12.7'!A1" display="12.7" xr:uid="{E6ABF654-16F1-4F07-B4B0-E4B14A94EDB0}"/>
    <hyperlink ref="B14" location="'Table 12.8'!A1" display="12.8" xr:uid="{D16BBF2B-CD98-465C-8981-9D5F478EE727}"/>
    <hyperlink ref="B15" location="'Table 12.9'!A1" display="12.9" xr:uid="{EE247D96-8381-4E6A-AE6B-B0548C64EC11}"/>
    <hyperlink ref="B16" location="'Table 12.10'!A1" display="12.10" xr:uid="{971B7079-6D38-4666-AD93-BAFA342A18F4}"/>
    <hyperlink ref="B17" location="'Table 12.11'!A1" display="12.11" xr:uid="{672E6661-9502-49E2-A707-FE9AEE953503}"/>
    <hyperlink ref="B18" location="'Table 12.12'!A1" display="12.12" xr:uid="{87DEF29D-9952-4928-83B5-E17D94B47694}"/>
    <hyperlink ref="B19" location="'Table 12.13'!A1" display="12.13" xr:uid="{F306EDAB-546D-4CE8-98D1-06078B2776A1}"/>
    <hyperlink ref="B20" location="'Table 12.14'!A1" display="12.14" xr:uid="{2F3B67DC-03D9-4746-8A1C-5BCF916B6940}"/>
    <hyperlink ref="B21" location="'Table 12.15'!A1" display="12.15" xr:uid="{B252069D-831C-41C3-B6DC-7AA94EA973F1}"/>
    <hyperlink ref="B22" location="'Table 12.16'!A1" display="12.16" xr:uid="{161DD327-20DB-400A-9086-2A50AE641526}"/>
    <hyperlink ref="B23" location="'Table 12.17'!A1" display="12.17" xr:uid="{2059355D-A3EA-4EB2-8A3C-33083796B8AD}"/>
    <hyperlink ref="B24" location="'Table 12.18'!A1" display="12.18" xr:uid="{791F5523-7D8D-4BCF-A797-CF2727E49BC5}"/>
    <hyperlink ref="B25" location="'Table 12.19'!A1" display="12.19" xr:uid="{926BCB9E-F155-403E-9863-A6D50D0038BB}"/>
    <hyperlink ref="B26" location="'Table 12.20'!A1" display="12.20" xr:uid="{968E587C-AF3D-4238-99B4-FA912F9D9D05}"/>
    <hyperlink ref="B27" location="'Table 12.21'!A1" display="12.21" xr:uid="{14EAA6A8-020F-4810-8304-484CB2A5CF06}"/>
    <hyperlink ref="B28" location="'Table 12.22'!A1" display="12.22" xr:uid="{709F9610-B65F-452E-8901-7A34792832AF}"/>
    <hyperlink ref="B29" location="'Table 12.23'!A1" display="12.23" xr:uid="{8C0E994A-3687-4EFA-A439-15E0DFB8C2CD}"/>
    <hyperlink ref="B30" location="'Table 12.24'!A1" display="12.24" xr:uid="{B7F2C814-6BCB-4A74-9081-3094E998E1DA}"/>
    <hyperlink ref="B31" location="'Table 12.25'!A1" display="12.25" xr:uid="{F297C8A3-7A45-420B-9FF8-F924CFEF1E71}"/>
    <hyperlink ref="B32" location="'Table 12.26'!A1" display="12.26" xr:uid="{67794766-9C35-4B5D-8AB6-088DE5D16558}"/>
    <hyperlink ref="B33" location="'Table 12.27'!A1" display="12.27" xr:uid="{1D908317-D9BF-4A70-BB8B-68BFAC5F1F99}"/>
    <hyperlink ref="B34" location="'Table 12.28'!A1" display="12.28" xr:uid="{D857DFA4-9E40-45F1-B4E9-F212B2C2D83D}"/>
    <hyperlink ref="B35" location="'Table 12.29'!A1" display="12.29" xr:uid="{465B5BDC-E62A-46AD-B6A5-096A49940661}"/>
  </hyperlinks>
  <pageMargins left="0.7" right="0.7" top="0.75" bottom="0.75" header="0.3" footer="0.3"/>
  <pageSetup paperSize="9" orientation="portrait" verticalDpi="0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BEE36-789E-433F-A10F-5E69F04885DB}">
  <sheetPr codeName="Sheet73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Devonport</v>
      </c>
      <c r="T1" s="113"/>
      <c r="U1" s="113"/>
      <c r="V1" s="113"/>
      <c r="W1" s="113"/>
      <c r="X1" s="113"/>
      <c r="Y1" s="114" t="str">
        <f>Y3</f>
        <v>12.9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125</v>
      </c>
      <c r="Y3" s="118" t="s">
        <v>168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12.9 Devonport,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17927</v>
      </c>
      <c r="U4" s="121">
        <v>17823</v>
      </c>
      <c r="V4" s="121">
        <v>17395</v>
      </c>
      <c r="W4" s="121">
        <v>17389</v>
      </c>
      <c r="X4" s="121">
        <v>17313</v>
      </c>
      <c r="Y4" s="121">
        <v>17954</v>
      </c>
      <c r="Z4" s="121">
        <v>19245</v>
      </c>
      <c r="AB4" s="122" t="str">
        <f>TEXT(Z4,"###,###")</f>
        <v>19,245</v>
      </c>
      <c r="AD4" s="123">
        <f>Z4/Y4-1</f>
        <v>7.1905981953882092E-2</v>
      </c>
      <c r="AF4" s="123">
        <f t="shared" ref="AF4:AF9" si="0">Z4/T4-1</f>
        <v>7.352038824120033E-2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9365</v>
      </c>
      <c r="U5" s="121">
        <v>9199</v>
      </c>
      <c r="V5" s="121">
        <v>9078</v>
      </c>
      <c r="W5" s="121">
        <v>8889</v>
      </c>
      <c r="X5" s="121">
        <v>8854</v>
      </c>
      <c r="Y5" s="121">
        <v>9096</v>
      </c>
      <c r="Z5" s="121">
        <v>9811</v>
      </c>
      <c r="AB5" s="122" t="str">
        <f>TEXT(Z5,"###,###")</f>
        <v>9,811</v>
      </c>
      <c r="AD5" s="123">
        <f t="shared" ref="AD5:AD9" si="1">Z5/Y5-1</f>
        <v>7.8605980650835461E-2</v>
      </c>
      <c r="AF5" s="123">
        <f t="shared" si="0"/>
        <v>4.7624132407901865E-2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8564</v>
      </c>
      <c r="U6" s="121">
        <v>8629</v>
      </c>
      <c r="V6" s="121">
        <v>8322</v>
      </c>
      <c r="W6" s="121">
        <v>8504</v>
      </c>
      <c r="X6" s="121">
        <v>8456</v>
      </c>
      <c r="Y6" s="121">
        <v>8858</v>
      </c>
      <c r="Z6" s="121">
        <v>9433</v>
      </c>
      <c r="AB6" s="122" t="str">
        <f>TEXT(Z6,"###,###")</f>
        <v>9,433</v>
      </c>
      <c r="AD6" s="123">
        <f t="shared" si="1"/>
        <v>6.4913072928426185E-2</v>
      </c>
      <c r="AF6" s="123">
        <f t="shared" si="0"/>
        <v>0.10147127510509102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12581</v>
      </c>
      <c r="U7" s="121">
        <v>12554</v>
      </c>
      <c r="V7" s="121">
        <v>12280</v>
      </c>
      <c r="W7" s="121">
        <v>12317</v>
      </c>
      <c r="X7" s="121">
        <v>12368</v>
      </c>
      <c r="Y7" s="121">
        <v>12641</v>
      </c>
      <c r="Z7" s="121">
        <v>13197</v>
      </c>
      <c r="AB7" s="122" t="str">
        <f>TEXT(Z7,"###,###")</f>
        <v>13,197</v>
      </c>
      <c r="AD7" s="123">
        <f t="shared" si="1"/>
        <v>4.3983862036231391E-2</v>
      </c>
      <c r="AF7" s="123">
        <f t="shared" si="0"/>
        <v>4.8962721564263623E-2</v>
      </c>
    </row>
    <row r="8" spans="1:32" ht="17.25" customHeight="1" x14ac:dyDescent="0.25">
      <c r="A8" s="44" t="s">
        <v>13</v>
      </c>
      <c r="B8" s="45"/>
      <c r="C8" s="46"/>
      <c r="D8" s="47" t="str">
        <f>AB4</f>
        <v>19,245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13,197</v>
      </c>
      <c r="P8" s="48"/>
      <c r="S8" s="120" t="s">
        <v>88</v>
      </c>
      <c r="T8" s="121">
        <v>31202.5</v>
      </c>
      <c r="U8" s="121">
        <v>31182</v>
      </c>
      <c r="V8" s="121">
        <v>31545.77</v>
      </c>
      <c r="W8" s="121">
        <v>33525.5</v>
      </c>
      <c r="X8" s="121">
        <v>34824</v>
      </c>
      <c r="Y8" s="121">
        <v>34288</v>
      </c>
      <c r="Z8" s="121">
        <v>34522.32</v>
      </c>
      <c r="AB8" s="122" t="str">
        <f>TEXT(Z8,"$###,###")</f>
        <v>$34,522</v>
      </c>
      <c r="AD8" s="123">
        <f t="shared" si="1"/>
        <v>6.833877741483807E-3</v>
      </c>
      <c r="AF8" s="123">
        <f t="shared" si="0"/>
        <v>0.10639596186203026</v>
      </c>
    </row>
    <row r="9" spans="1:32" x14ac:dyDescent="0.25">
      <c r="A9" s="52" t="s">
        <v>15</v>
      </c>
      <c r="B9" s="53"/>
      <c r="C9" s="54"/>
      <c r="D9" s="55">
        <f>AD104</f>
        <v>76.43024162120031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51.481397287262254</v>
      </c>
      <c r="P9" s="56" t="s">
        <v>89</v>
      </c>
      <c r="S9" s="120" t="s">
        <v>7</v>
      </c>
      <c r="T9" s="121">
        <v>507672195</v>
      </c>
      <c r="U9" s="121">
        <v>519764008</v>
      </c>
      <c r="V9" s="121">
        <v>521568385</v>
      </c>
      <c r="W9" s="121">
        <v>535606639</v>
      </c>
      <c r="X9" s="121">
        <v>552829647</v>
      </c>
      <c r="Y9" s="121">
        <v>566932799</v>
      </c>
      <c r="Z9" s="121">
        <v>608349055</v>
      </c>
      <c r="AB9" s="122" t="str">
        <f>TEXT(Z9/1000000,"$#,###.0")&amp;" mil"</f>
        <v>$608.3 mil</v>
      </c>
      <c r="AD9" s="123">
        <f t="shared" si="1"/>
        <v>7.3053201495932418E-2</v>
      </c>
      <c r="AF9" s="123">
        <f t="shared" si="0"/>
        <v>0.19831076232173794</v>
      </c>
    </row>
    <row r="10" spans="1:32" x14ac:dyDescent="0.25">
      <c r="A10" s="52" t="s">
        <v>18</v>
      </c>
      <c r="B10" s="53"/>
      <c r="C10" s="54"/>
      <c r="D10" s="55">
        <f>AD105</f>
        <v>14.26344505066251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48.548912631658709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93.854663938773967</v>
      </c>
      <c r="P11" s="56" t="s">
        <v>89</v>
      </c>
      <c r="S11" s="120" t="s">
        <v>30</v>
      </c>
      <c r="T11" s="125">
        <v>16195</v>
      </c>
      <c r="U11" s="125">
        <v>16115</v>
      </c>
      <c r="V11" s="125">
        <v>15762</v>
      </c>
      <c r="W11" s="125">
        <v>15765</v>
      </c>
      <c r="X11" s="125">
        <v>15693</v>
      </c>
      <c r="Y11" s="125">
        <v>16332</v>
      </c>
      <c r="Z11" s="125">
        <v>17545</v>
      </c>
    </row>
    <row r="12" spans="1:32" ht="28.5" customHeight="1" x14ac:dyDescent="0.25">
      <c r="A12" s="52" t="s">
        <v>20</v>
      </c>
      <c r="B12" s="54"/>
      <c r="C12" s="54"/>
      <c r="D12" s="55">
        <f>AD108</f>
        <v>12.689010132501949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12.874138061680684</v>
      </c>
      <c r="P12" s="56" t="s">
        <v>89</v>
      </c>
      <c r="S12" s="120" t="s">
        <v>31</v>
      </c>
      <c r="T12" s="125">
        <v>1735</v>
      </c>
      <c r="U12" s="125">
        <v>1706</v>
      </c>
      <c r="V12" s="125">
        <v>1636</v>
      </c>
      <c r="W12" s="125">
        <v>1625</v>
      </c>
      <c r="X12" s="125">
        <v>1620</v>
      </c>
      <c r="Y12" s="125">
        <v>1622</v>
      </c>
      <c r="Z12" s="125">
        <v>1703</v>
      </c>
    </row>
    <row r="13" spans="1:32" ht="15" customHeight="1" x14ac:dyDescent="0.25">
      <c r="A13" s="52" t="s">
        <v>21</v>
      </c>
      <c r="B13" s="54"/>
      <c r="C13" s="54"/>
      <c r="D13" s="55">
        <f>AD109</f>
        <v>16.456222395427382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41.1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24.307612366848534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37.230449467394131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1618</v>
      </c>
      <c r="Z15" s="125">
        <v>1904</v>
      </c>
      <c r="AB15" s="129">
        <f t="shared" ref="AB15:AB34" si="2">IF(Z15="np",0,Z15/$Z$34)</f>
        <v>9.8934788256690054E-2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177</v>
      </c>
      <c r="Z16" s="125">
        <v>196</v>
      </c>
      <c r="AB16" s="129">
        <f t="shared" si="2"/>
        <v>1.018446349701221E-2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1409</v>
      </c>
      <c r="Z17" s="125">
        <v>1472</v>
      </c>
      <c r="AB17" s="129">
        <f t="shared" si="2"/>
        <v>7.6487399324499869E-2</v>
      </c>
    </row>
    <row r="18" spans="1:28" x14ac:dyDescent="0.25">
      <c r="A18" s="82" t="str">
        <f>$S$1&amp;" ("&amp;$T$2&amp;" to "&amp;$Z$2&amp;")"</f>
        <v>Devonport (2011-12 to 2017-18)</v>
      </c>
      <c r="B18" s="82"/>
      <c r="C18" s="82"/>
      <c r="D18" s="82"/>
      <c r="E18" s="82"/>
      <c r="F18" s="82"/>
      <c r="G18" s="82" t="str">
        <f>$S$1&amp;" ("&amp;$T$2&amp;" to "&amp;$Z$2&amp;")"</f>
        <v>Devonport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141</v>
      </c>
      <c r="Z18" s="125">
        <v>164</v>
      </c>
      <c r="AB18" s="129">
        <f t="shared" si="2"/>
        <v>8.5216939464796051E-3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956</v>
      </c>
      <c r="Z19" s="125">
        <v>1126</v>
      </c>
      <c r="AB19" s="129">
        <f t="shared" si="2"/>
        <v>5.850870355936607E-2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580</v>
      </c>
      <c r="Z20" s="125">
        <v>541</v>
      </c>
      <c r="AB20" s="129">
        <f t="shared" si="2"/>
        <v>2.8111197713691867E-2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1747</v>
      </c>
      <c r="Z21" s="125">
        <v>1808</v>
      </c>
      <c r="AB21" s="129">
        <f t="shared" si="2"/>
        <v>9.3946479605092226E-2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1300</v>
      </c>
      <c r="Z22" s="125">
        <v>1453</v>
      </c>
      <c r="AB22" s="129">
        <f t="shared" si="2"/>
        <v>7.550012990387113E-2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982</v>
      </c>
      <c r="Z23" s="125">
        <v>1045</v>
      </c>
      <c r="AB23" s="129">
        <f t="shared" si="2"/>
        <v>5.4299818134580409E-2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95</v>
      </c>
      <c r="Z24" s="125">
        <v>99</v>
      </c>
      <c r="AB24" s="129">
        <f t="shared" si="2"/>
        <v>5.1441932969602498E-3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408</v>
      </c>
      <c r="Z25" s="125">
        <v>390</v>
      </c>
      <c r="AB25" s="129">
        <f t="shared" si="2"/>
        <v>2.0265003897116135E-2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387</v>
      </c>
      <c r="Z26" s="125">
        <v>404</v>
      </c>
      <c r="AB26" s="129">
        <f t="shared" si="2"/>
        <v>2.0992465575474149E-2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634</v>
      </c>
      <c r="Z27" s="125">
        <v>757</v>
      </c>
      <c r="AB27" s="129">
        <f t="shared" si="2"/>
        <v>3.9334892179786959E-2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1466</v>
      </c>
      <c r="Z28" s="125">
        <v>1645</v>
      </c>
      <c r="AB28" s="129">
        <f t="shared" si="2"/>
        <v>8.5476747207066772E-2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717</v>
      </c>
      <c r="Z29" s="125">
        <v>637</v>
      </c>
      <c r="AB29" s="129">
        <f t="shared" si="2"/>
        <v>3.3099506365289688E-2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1157</v>
      </c>
      <c r="Z30" s="125">
        <v>1252</v>
      </c>
      <c r="AB30" s="129">
        <f t="shared" si="2"/>
        <v>6.5055858664588198E-2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1855</v>
      </c>
      <c r="Z31" s="125">
        <v>2060</v>
      </c>
      <c r="AB31" s="129">
        <f t="shared" si="2"/>
        <v>0.1070407898155365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256</v>
      </c>
      <c r="Z32" s="125">
        <v>281</v>
      </c>
      <c r="AB32" s="129">
        <f t="shared" si="2"/>
        <v>1.4601195115614446E-2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644</v>
      </c>
      <c r="Z33" s="125">
        <v>684</v>
      </c>
      <c r="AB33" s="129">
        <f t="shared" si="2"/>
        <v>3.5541699142634449E-2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17954</v>
      </c>
      <c r="Z34" s="132">
        <v>19245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13</v>
      </c>
      <c r="Y44" s="125">
        <v>13</v>
      </c>
      <c r="Z44" s="125">
        <v>16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218</v>
      </c>
      <c r="Y45" s="125">
        <v>220</v>
      </c>
      <c r="Z45" s="125">
        <v>252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570</v>
      </c>
      <c r="Y46" s="125">
        <v>552</v>
      </c>
      <c r="Z46" s="125">
        <v>625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865</v>
      </c>
      <c r="Y47" s="125">
        <v>960</v>
      </c>
      <c r="Z47" s="125">
        <v>1075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1218</v>
      </c>
      <c r="Y48" s="125">
        <v>1307</v>
      </c>
      <c r="Z48" s="125">
        <v>1559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Devonport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897</v>
      </c>
      <c r="Y49" s="125">
        <v>921</v>
      </c>
      <c r="Z49" s="125">
        <v>962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741</v>
      </c>
      <c r="Y50" s="125">
        <v>754</v>
      </c>
      <c r="Z50" s="125">
        <v>820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802</v>
      </c>
      <c r="Y51" s="125">
        <v>785</v>
      </c>
      <c r="Z51" s="125">
        <v>802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864</v>
      </c>
      <c r="Y52" s="125">
        <v>882</v>
      </c>
      <c r="Z52" s="125">
        <v>891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796</v>
      </c>
      <c r="Y53" s="125">
        <v>771</v>
      </c>
      <c r="Z53" s="125">
        <v>793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782</v>
      </c>
      <c r="Y54" s="125">
        <v>802</v>
      </c>
      <c r="Z54" s="125">
        <v>855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601</v>
      </c>
      <c r="Y55" s="125">
        <v>587</v>
      </c>
      <c r="Z55" s="125">
        <v>578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306</v>
      </c>
      <c r="Y56" s="125">
        <v>321</v>
      </c>
      <c r="Z56" s="125">
        <v>336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129</v>
      </c>
      <c r="Y57" s="125">
        <v>154</v>
      </c>
      <c r="Z57" s="125">
        <v>141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35</v>
      </c>
      <c r="Y58" s="125">
        <v>43</v>
      </c>
      <c r="Z58" s="125">
        <v>61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14</v>
      </c>
      <c r="Y59" s="125">
        <v>14</v>
      </c>
      <c r="Z59" s="125">
        <v>18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7</v>
      </c>
      <c r="Y60" s="125">
        <v>12</v>
      </c>
      <c r="Z60" s="125">
        <v>17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8853</v>
      </c>
      <c r="Y61" s="125">
        <v>9096</v>
      </c>
      <c r="Z61" s="125">
        <v>9812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8</v>
      </c>
      <c r="Y63" s="125">
        <v>12</v>
      </c>
      <c r="Z63" s="125">
        <v>9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Devonport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317</v>
      </c>
      <c r="Y64" s="125">
        <v>282</v>
      </c>
      <c r="Z64" s="125">
        <v>278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569</v>
      </c>
      <c r="Y65" s="125">
        <v>669</v>
      </c>
      <c r="Z65" s="125">
        <v>712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819</v>
      </c>
      <c r="Y66" s="125">
        <v>906</v>
      </c>
      <c r="Z66" s="125">
        <v>1091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1087</v>
      </c>
      <c r="Y67" s="125">
        <v>1144</v>
      </c>
      <c r="Z67" s="125">
        <v>1333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782</v>
      </c>
      <c r="Y68" s="125">
        <v>821</v>
      </c>
      <c r="Z68" s="125">
        <v>941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728</v>
      </c>
      <c r="Y69" s="125">
        <v>769</v>
      </c>
      <c r="Z69" s="125">
        <v>758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805</v>
      </c>
      <c r="Y70" s="125">
        <v>803</v>
      </c>
      <c r="Z70" s="125">
        <v>735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877</v>
      </c>
      <c r="Y71" s="125">
        <v>893</v>
      </c>
      <c r="Z71" s="125">
        <v>972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877</v>
      </c>
      <c r="Y72" s="125">
        <v>825</v>
      </c>
      <c r="Z72" s="125">
        <v>836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751</v>
      </c>
      <c r="Y73" s="125">
        <v>834</v>
      </c>
      <c r="Z73" s="125">
        <v>816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472</v>
      </c>
      <c r="Y74" s="125">
        <v>512</v>
      </c>
      <c r="Z74" s="125">
        <v>542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231</v>
      </c>
      <c r="Y75" s="125">
        <v>249</v>
      </c>
      <c r="Z75" s="125">
        <v>239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67</v>
      </c>
      <c r="Y76" s="125">
        <v>72</v>
      </c>
      <c r="Z76" s="125">
        <v>88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35</v>
      </c>
      <c r="Y77" s="125">
        <v>38</v>
      </c>
      <c r="Z77" s="125">
        <v>44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22</v>
      </c>
      <c r="Y78" s="125">
        <v>18</v>
      </c>
      <c r="Z78" s="125">
        <v>24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10</v>
      </c>
      <c r="Y79" s="125">
        <v>11</v>
      </c>
      <c r="Z79" s="125">
        <v>19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8458</v>
      </c>
      <c r="Y80" s="125">
        <v>8858</v>
      </c>
      <c r="Z80" s="125">
        <v>9434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Devonport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533</v>
      </c>
      <c r="Y83" s="125">
        <v>591</v>
      </c>
      <c r="Z83" s="125">
        <v>618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578</v>
      </c>
      <c r="Y84" s="125">
        <v>558</v>
      </c>
      <c r="Z84" s="125">
        <v>583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19,245</v>
      </c>
      <c r="D85" s="96">
        <f t="shared" ref="D85:D90" si="4">AD4</f>
        <v>7.1905981953882092E-2</v>
      </c>
      <c r="E85" s="97">
        <f t="shared" ref="E85:E90" si="5">AD4</f>
        <v>7.1905981953882092E-2</v>
      </c>
      <c r="F85" s="96">
        <f t="shared" ref="F85:F90" si="6">AF4</f>
        <v>7.352038824120033E-2</v>
      </c>
      <c r="G85" s="97">
        <f t="shared" ref="G85:G90" si="7">AF4</f>
        <v>7.352038824120033E-2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1225</v>
      </c>
      <c r="Y85" s="125">
        <v>1250</v>
      </c>
      <c r="Z85" s="125">
        <v>1274</v>
      </c>
    </row>
    <row r="86" spans="1:32" ht="15" customHeight="1" x14ac:dyDescent="0.25">
      <c r="A86" s="98" t="s">
        <v>4</v>
      </c>
      <c r="B86" s="95"/>
      <c r="C86" s="109" t="str">
        <f t="shared" si="3"/>
        <v>9,811</v>
      </c>
      <c r="D86" s="96">
        <f t="shared" si="4"/>
        <v>7.8605980650835461E-2</v>
      </c>
      <c r="E86" s="97">
        <f t="shared" si="5"/>
        <v>7.8605980650835461E-2</v>
      </c>
      <c r="F86" s="96">
        <f t="shared" si="6"/>
        <v>4.7624132407901865E-2</v>
      </c>
      <c r="G86" s="97">
        <f t="shared" si="7"/>
        <v>4.7624132407901865E-2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321</v>
      </c>
      <c r="Y86" s="125">
        <v>345</v>
      </c>
      <c r="Z86" s="125">
        <v>383</v>
      </c>
    </row>
    <row r="87" spans="1:32" ht="15" customHeight="1" x14ac:dyDescent="0.25">
      <c r="A87" s="98" t="s">
        <v>5</v>
      </c>
      <c r="B87" s="95"/>
      <c r="C87" s="109" t="str">
        <f t="shared" si="3"/>
        <v>9,433</v>
      </c>
      <c r="D87" s="96">
        <f t="shared" si="4"/>
        <v>6.4913072928426185E-2</v>
      </c>
      <c r="E87" s="97">
        <f t="shared" si="5"/>
        <v>6.4913072928426185E-2</v>
      </c>
      <c r="F87" s="96">
        <f t="shared" si="6"/>
        <v>0.10147127510509102</v>
      </c>
      <c r="G87" s="97">
        <f t="shared" si="7"/>
        <v>0.10147127510509102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241</v>
      </c>
      <c r="Y87" s="125">
        <v>261</v>
      </c>
      <c r="Z87" s="125">
        <v>261</v>
      </c>
    </row>
    <row r="88" spans="1:32" ht="15" customHeight="1" x14ac:dyDescent="0.25">
      <c r="A88" s="95" t="s">
        <v>6</v>
      </c>
      <c r="B88" s="95"/>
      <c r="C88" s="109" t="str">
        <f t="shared" si="3"/>
        <v>13,197</v>
      </c>
      <c r="D88" s="96">
        <f t="shared" si="4"/>
        <v>4.3983862036231391E-2</v>
      </c>
      <c r="E88" s="97">
        <f t="shared" si="5"/>
        <v>4.3983862036231391E-2</v>
      </c>
      <c r="F88" s="96">
        <f t="shared" si="6"/>
        <v>4.8962721564263623E-2</v>
      </c>
      <c r="G88" s="97">
        <f t="shared" si="7"/>
        <v>4.8962721564263623E-2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372</v>
      </c>
      <c r="Y88" s="125">
        <v>377</v>
      </c>
      <c r="Z88" s="125">
        <v>411</v>
      </c>
    </row>
    <row r="89" spans="1:32" ht="15" customHeight="1" x14ac:dyDescent="0.25">
      <c r="A89" s="95" t="s">
        <v>104</v>
      </c>
      <c r="B89" s="95"/>
      <c r="C89" s="146" t="str">
        <f t="shared" si="3"/>
        <v>$34,522</v>
      </c>
      <c r="D89" s="96">
        <f t="shared" si="4"/>
        <v>6.833877741483807E-3</v>
      </c>
      <c r="E89" s="97">
        <f t="shared" si="5"/>
        <v>6.833877741483807E-3</v>
      </c>
      <c r="F89" s="96">
        <f t="shared" si="6"/>
        <v>0.10639596186203026</v>
      </c>
      <c r="G89" s="97">
        <f t="shared" si="7"/>
        <v>0.10639596186203026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735</v>
      </c>
      <c r="Y89" s="125">
        <v>734</v>
      </c>
      <c r="Z89" s="125">
        <v>762</v>
      </c>
    </row>
    <row r="90" spans="1:32" ht="15" customHeight="1" x14ac:dyDescent="0.25">
      <c r="A90" s="95" t="s">
        <v>7</v>
      </c>
      <c r="B90" s="95"/>
      <c r="C90" s="109" t="str">
        <f t="shared" si="3"/>
        <v>$608.3 mil</v>
      </c>
      <c r="D90" s="96">
        <f t="shared" si="4"/>
        <v>7.3053201495932418E-2</v>
      </c>
      <c r="E90" s="97">
        <f t="shared" si="5"/>
        <v>7.3053201495932418E-2</v>
      </c>
      <c r="F90" s="96">
        <f t="shared" si="6"/>
        <v>0.19831076232173794</v>
      </c>
      <c r="G90" s="97">
        <f t="shared" si="7"/>
        <v>0.19831076232173794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1081</v>
      </c>
      <c r="Y90" s="125">
        <v>1081</v>
      </c>
      <c r="Z90" s="125">
        <v>1193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6365</v>
      </c>
      <c r="Y91" s="125">
        <v>6504</v>
      </c>
      <c r="Z91" s="125">
        <v>6792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353</v>
      </c>
      <c r="Y93" s="125">
        <v>384</v>
      </c>
      <c r="Z93" s="125">
        <v>412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867</v>
      </c>
      <c r="Y94" s="125">
        <v>891</v>
      </c>
      <c r="Z94" s="125">
        <v>924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224</v>
      </c>
      <c r="Y95" s="125">
        <v>223</v>
      </c>
      <c r="Z95" s="125">
        <v>219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950</v>
      </c>
      <c r="Y96" s="125">
        <v>1040</v>
      </c>
      <c r="Z96" s="125">
        <v>1084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863</v>
      </c>
      <c r="Y97" s="125">
        <v>927</v>
      </c>
      <c r="Z97" s="125">
        <v>945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720</v>
      </c>
      <c r="Y98" s="125">
        <v>721</v>
      </c>
      <c r="Z98" s="125">
        <v>774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48</v>
      </c>
      <c r="Y99" s="125">
        <v>67</v>
      </c>
      <c r="Z99" s="125">
        <v>72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787</v>
      </c>
      <c r="Y100" s="125">
        <v>793</v>
      </c>
      <c r="Z100" s="125">
        <v>816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6004</v>
      </c>
      <c r="Y101" s="125">
        <v>6137</v>
      </c>
      <c r="Z101" s="125">
        <v>6406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13131</v>
      </c>
      <c r="Y104" s="125">
        <v>13829</v>
      </c>
      <c r="Z104" s="125">
        <v>14709</v>
      </c>
      <c r="AB104" s="122" t="str">
        <f>TEXT(Z104,"###,###")</f>
        <v>14,709</v>
      </c>
      <c r="AD104" s="143">
        <f>Z104/($Z$4)*100</f>
        <v>76.43024162120031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2624</v>
      </c>
      <c r="Y105" s="125">
        <v>2770</v>
      </c>
      <c r="Z105" s="125">
        <v>2745</v>
      </c>
      <c r="AB105" s="122" t="str">
        <f>TEXT(Z105,"###,###")</f>
        <v>2,745</v>
      </c>
      <c r="AD105" s="143">
        <f>Z105/($Z$4)*100</f>
        <v>14.26344505066251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15755</v>
      </c>
      <c r="Y106" s="132">
        <v>16599</v>
      </c>
      <c r="Z106" s="132">
        <v>17454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2238</v>
      </c>
      <c r="Y108" s="125">
        <v>2263</v>
      </c>
      <c r="Z108" s="125">
        <v>2442</v>
      </c>
      <c r="AB108" s="122" t="str">
        <f>TEXT(Z108,"###,###")</f>
        <v>2,442</v>
      </c>
      <c r="AD108" s="143">
        <f>Z108/($Z$4)*100</f>
        <v>12.689010132501949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2778</v>
      </c>
      <c r="Y109" s="125">
        <v>2988</v>
      </c>
      <c r="Z109" s="125">
        <v>3167</v>
      </c>
      <c r="AB109" s="122" t="str">
        <f>TEXT(Z109,"###,###")</f>
        <v>3,167</v>
      </c>
      <c r="AD109" s="143">
        <f>Z109/($Z$4)*100</f>
        <v>16.456222395427382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4332</v>
      </c>
      <c r="Y110" s="125">
        <v>4553</v>
      </c>
      <c r="Z110" s="125">
        <v>4678</v>
      </c>
      <c r="AB110" s="122" t="str">
        <f>TEXT(Z110,"###,###")</f>
        <v>4,678</v>
      </c>
      <c r="AD110" s="143">
        <f>Z110/($Z$4)*100</f>
        <v>24.307612366848534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6413</v>
      </c>
      <c r="Y111" s="125">
        <v>6795</v>
      </c>
      <c r="Z111" s="125">
        <v>7165</v>
      </c>
      <c r="AB111" s="122" t="str">
        <f>TEXT(Z111,"###,###")</f>
        <v>7,165</v>
      </c>
      <c r="AD111" s="143">
        <f>Z111/($Z$4)*100</f>
        <v>37.230449467394131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17313</v>
      </c>
      <c r="Y112" s="125">
        <v>17954</v>
      </c>
      <c r="Z112" s="125">
        <v>19245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41.77</v>
      </c>
      <c r="U118" s="144">
        <v>37.65</v>
      </c>
      <c r="V118" s="144">
        <v>42.95</v>
      </c>
      <c r="W118" s="144">
        <v>42.16</v>
      </c>
      <c r="X118" s="144">
        <v>39.15</v>
      </c>
      <c r="Y118" s="144">
        <v>41.11</v>
      </c>
      <c r="Z118" s="144">
        <v>41.06</v>
      </c>
      <c r="AB118" s="122" t="str">
        <f>TEXT(Z118,"##.0")</f>
        <v>41.1</v>
      </c>
    </row>
    <row r="120" spans="19:32" x14ac:dyDescent="0.25">
      <c r="S120" s="115" t="s">
        <v>106</v>
      </c>
      <c r="T120" s="125">
        <v>10849</v>
      </c>
      <c r="U120" s="125">
        <v>10846</v>
      </c>
      <c r="V120" s="125">
        <v>10647</v>
      </c>
      <c r="W120" s="125">
        <v>10693</v>
      </c>
      <c r="X120" s="125">
        <v>10748</v>
      </c>
      <c r="Y120" s="125">
        <v>11019</v>
      </c>
      <c r="Z120" s="125">
        <v>11497</v>
      </c>
      <c r="AB120" s="122" t="str">
        <f>TEXT(Z120,"###,###")</f>
        <v>11,497</v>
      </c>
    </row>
    <row r="121" spans="19:32" x14ac:dyDescent="0.25">
      <c r="S121" s="115" t="s">
        <v>107</v>
      </c>
      <c r="T121" s="125">
        <v>888</v>
      </c>
      <c r="U121" s="125">
        <v>858</v>
      </c>
      <c r="V121" s="125">
        <v>815</v>
      </c>
      <c r="W121" s="125">
        <v>790</v>
      </c>
      <c r="X121" s="125">
        <v>825</v>
      </c>
      <c r="Y121" s="125">
        <v>793</v>
      </c>
      <c r="Z121" s="125">
        <v>810</v>
      </c>
      <c r="AB121" s="122" t="str">
        <f>TEXT(Z121,"###,###")</f>
        <v>810</v>
      </c>
    </row>
    <row r="122" spans="19:32" x14ac:dyDescent="0.25">
      <c r="S122" s="115" t="s">
        <v>108</v>
      </c>
      <c r="T122" s="125">
        <v>846</v>
      </c>
      <c r="U122" s="125">
        <v>850</v>
      </c>
      <c r="V122" s="125">
        <v>817</v>
      </c>
      <c r="W122" s="125">
        <v>837</v>
      </c>
      <c r="X122" s="125">
        <v>792</v>
      </c>
      <c r="Y122" s="125">
        <v>829</v>
      </c>
      <c r="Z122" s="125">
        <v>889</v>
      </c>
      <c r="AB122" s="122" t="str">
        <f>TEXT(Z122,"###,###")</f>
        <v>889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11695</v>
      </c>
      <c r="U124" s="125">
        <v>11696</v>
      </c>
      <c r="V124" s="125">
        <v>11464</v>
      </c>
      <c r="W124" s="125">
        <v>11530</v>
      </c>
      <c r="X124" s="125">
        <v>11540</v>
      </c>
      <c r="Y124" s="125">
        <v>11848</v>
      </c>
      <c r="Z124" s="125">
        <v>12386</v>
      </c>
      <c r="AB124" s="122" t="str">
        <f>TEXT(Z124,"###,###")</f>
        <v>12,386</v>
      </c>
      <c r="AD124" s="139">
        <f>Z124/$Z$7*100</f>
        <v>93.854663938773967</v>
      </c>
    </row>
    <row r="125" spans="19:32" x14ac:dyDescent="0.25">
      <c r="S125" s="115" t="s">
        <v>110</v>
      </c>
      <c r="T125" s="125">
        <v>1734</v>
      </c>
      <c r="U125" s="125">
        <v>1708</v>
      </c>
      <c r="V125" s="125">
        <v>1632</v>
      </c>
      <c r="W125" s="125">
        <v>1627</v>
      </c>
      <c r="X125" s="125">
        <v>1617</v>
      </c>
      <c r="Y125" s="125">
        <v>1622</v>
      </c>
      <c r="Z125" s="125">
        <v>1699</v>
      </c>
      <c r="AB125" s="122" t="str">
        <f>TEXT(Z125,"###,###")</f>
        <v>1,699</v>
      </c>
      <c r="AD125" s="139">
        <f>Z125/$Z$7*100</f>
        <v>12.874138061680684</v>
      </c>
    </row>
    <row r="127" spans="19:32" x14ac:dyDescent="0.25">
      <c r="S127" s="115" t="s">
        <v>111</v>
      </c>
      <c r="T127" s="125">
        <v>6582</v>
      </c>
      <c r="U127" s="125">
        <v>6529</v>
      </c>
      <c r="V127" s="125">
        <v>6418</v>
      </c>
      <c r="W127" s="125">
        <v>6349</v>
      </c>
      <c r="X127" s="125">
        <v>6367</v>
      </c>
      <c r="Y127" s="125">
        <v>6504</v>
      </c>
      <c r="Z127" s="125">
        <v>6794</v>
      </c>
      <c r="AB127" s="122" t="str">
        <f>TEXT(Z127,"###,###")</f>
        <v>6,794</v>
      </c>
      <c r="AD127" s="139">
        <f>Z127/$Z$7*100</f>
        <v>51.481397287262254</v>
      </c>
    </row>
    <row r="128" spans="19:32" x14ac:dyDescent="0.25">
      <c r="S128" s="115" t="s">
        <v>112</v>
      </c>
      <c r="T128" s="125">
        <v>5999</v>
      </c>
      <c r="U128" s="125">
        <v>6022</v>
      </c>
      <c r="V128" s="125">
        <v>5864</v>
      </c>
      <c r="W128" s="125">
        <v>5972</v>
      </c>
      <c r="X128" s="125">
        <v>6000</v>
      </c>
      <c r="Y128" s="125">
        <v>6137</v>
      </c>
      <c r="Z128" s="125">
        <v>6407</v>
      </c>
      <c r="AB128" s="122" t="str">
        <f>TEXT(Z128,"###,###")</f>
        <v>6,407</v>
      </c>
      <c r="AD128" s="139">
        <f>Z128/$Z$7*100</f>
        <v>48.548912631658709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15" id="{B2C3BA0E-AE49-4E9F-9867-8DC9DFFC4CB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18" id="{FFE11448-1466-4305-8093-6749517477E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221" id="{5083F2E6-F47D-4220-8ADF-252878434A2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224" id="{7B249C58-19B7-4FF8-B4CC-0D0D27CD80B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F92F3-A8E1-4926-9059-F2D0571BB9B9}">
  <sheetPr codeName="Sheet74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Dorset</v>
      </c>
      <c r="T1" s="113"/>
      <c r="U1" s="113"/>
      <c r="V1" s="113"/>
      <c r="W1" s="113"/>
      <c r="X1" s="113"/>
      <c r="Y1" s="114" t="str">
        <f>Y3</f>
        <v>12.10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126</v>
      </c>
      <c r="Y3" s="118" t="s">
        <v>127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12.10 Dorset,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5015</v>
      </c>
      <c r="U4" s="121">
        <v>4793</v>
      </c>
      <c r="V4" s="121">
        <v>4908</v>
      </c>
      <c r="W4" s="121">
        <v>4797</v>
      </c>
      <c r="X4" s="121">
        <v>4768</v>
      </c>
      <c r="Y4" s="121">
        <v>4946</v>
      </c>
      <c r="Z4" s="121">
        <v>4939</v>
      </c>
      <c r="AB4" s="122" t="str">
        <f>TEXT(Z4,"###,###")</f>
        <v>4,939</v>
      </c>
      <c r="AD4" s="123">
        <f>Z4/Y4-1</f>
        <v>-1.4152850788515803E-3</v>
      </c>
      <c r="AF4" s="123">
        <f t="shared" ref="AF4:AF9" si="0">Z4/T4-1</f>
        <v>-1.5154536390827533E-2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2674</v>
      </c>
      <c r="U5" s="121">
        <v>2592</v>
      </c>
      <c r="V5" s="121">
        <v>2594</v>
      </c>
      <c r="W5" s="121">
        <v>2557</v>
      </c>
      <c r="X5" s="121">
        <v>2425</v>
      </c>
      <c r="Y5" s="121">
        <v>2516</v>
      </c>
      <c r="Z5" s="121">
        <v>2502</v>
      </c>
      <c r="AB5" s="122" t="str">
        <f>TEXT(Z5,"###,###")</f>
        <v>2,502</v>
      </c>
      <c r="AD5" s="123">
        <f t="shared" ref="AD5:AD9" si="1">Z5/Y5-1</f>
        <v>-5.56438791732905E-3</v>
      </c>
      <c r="AF5" s="123">
        <f t="shared" si="0"/>
        <v>-6.4323111443530312E-2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2342</v>
      </c>
      <c r="U6" s="121">
        <v>2206</v>
      </c>
      <c r="V6" s="121">
        <v>2317</v>
      </c>
      <c r="W6" s="121">
        <v>2240</v>
      </c>
      <c r="X6" s="121">
        <v>2338</v>
      </c>
      <c r="Y6" s="121">
        <v>2430</v>
      </c>
      <c r="Z6" s="121">
        <v>2437</v>
      </c>
      <c r="AB6" s="122" t="str">
        <f>TEXT(Z6,"###,###")</f>
        <v>2,437</v>
      </c>
      <c r="AD6" s="123">
        <f t="shared" si="1"/>
        <v>2.8806584362139898E-3</v>
      </c>
      <c r="AF6" s="123">
        <f t="shared" si="0"/>
        <v>4.0563620836891578E-2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3351</v>
      </c>
      <c r="U7" s="121">
        <v>3317</v>
      </c>
      <c r="V7" s="121">
        <v>3342</v>
      </c>
      <c r="W7" s="121">
        <v>3327</v>
      </c>
      <c r="X7" s="121">
        <v>3304</v>
      </c>
      <c r="Y7" s="121">
        <v>3366</v>
      </c>
      <c r="Z7" s="121">
        <v>3469</v>
      </c>
      <c r="AB7" s="122" t="str">
        <f>TEXT(Z7,"###,###")</f>
        <v>3,469</v>
      </c>
      <c r="AD7" s="123">
        <f t="shared" si="1"/>
        <v>3.0600118835413026E-2</v>
      </c>
      <c r="AF7" s="123">
        <f t="shared" si="0"/>
        <v>3.521336914353923E-2</v>
      </c>
    </row>
    <row r="8" spans="1:32" ht="17.25" customHeight="1" x14ac:dyDescent="0.25">
      <c r="A8" s="44" t="s">
        <v>13</v>
      </c>
      <c r="B8" s="45"/>
      <c r="C8" s="46"/>
      <c r="D8" s="47" t="str">
        <f>AB4</f>
        <v>4,939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3,469</v>
      </c>
      <c r="P8" s="48"/>
      <c r="S8" s="120" t="s">
        <v>88</v>
      </c>
      <c r="T8" s="121">
        <v>22768.5</v>
      </c>
      <c r="U8" s="121">
        <v>26432</v>
      </c>
      <c r="V8" s="121">
        <v>25968.07</v>
      </c>
      <c r="W8" s="121">
        <v>26706.78</v>
      </c>
      <c r="X8" s="121">
        <v>27513</v>
      </c>
      <c r="Y8" s="121">
        <v>28472.5</v>
      </c>
      <c r="Z8" s="121">
        <v>28213.51</v>
      </c>
      <c r="AB8" s="122" t="str">
        <f>TEXT(Z8,"$###,###")</f>
        <v>$28,214</v>
      </c>
      <c r="AD8" s="123">
        <f t="shared" si="1"/>
        <v>-9.096145403459488E-3</v>
      </c>
      <c r="AF8" s="123">
        <f t="shared" si="0"/>
        <v>0.23914662801677755</v>
      </c>
    </row>
    <row r="9" spans="1:32" x14ac:dyDescent="0.25">
      <c r="A9" s="52" t="s">
        <v>15</v>
      </c>
      <c r="B9" s="53"/>
      <c r="C9" s="54"/>
      <c r="D9" s="55">
        <f>AD104</f>
        <v>72.018627252480258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52.83943499567598</v>
      </c>
      <c r="P9" s="56" t="s">
        <v>89</v>
      </c>
      <c r="S9" s="120" t="s">
        <v>7</v>
      </c>
      <c r="T9" s="121">
        <v>118593162</v>
      </c>
      <c r="U9" s="121">
        <v>117383784</v>
      </c>
      <c r="V9" s="121">
        <v>124918596</v>
      </c>
      <c r="W9" s="121">
        <v>129891085</v>
      </c>
      <c r="X9" s="121">
        <v>129953748</v>
      </c>
      <c r="Y9" s="121">
        <v>133812921</v>
      </c>
      <c r="Z9" s="121">
        <v>137428088</v>
      </c>
      <c r="AB9" s="122" t="str">
        <f>TEXT(Z9/1000000,"$#,###.0")&amp;" mil"</f>
        <v>$137.4 mil</v>
      </c>
      <c r="AD9" s="123">
        <f t="shared" si="1"/>
        <v>2.7016576373816603E-2</v>
      </c>
      <c r="AF9" s="123">
        <f t="shared" si="0"/>
        <v>0.15881966280652837</v>
      </c>
    </row>
    <row r="10" spans="1:32" x14ac:dyDescent="0.25">
      <c r="A10" s="52" t="s">
        <v>18</v>
      </c>
      <c r="B10" s="53"/>
      <c r="C10" s="54"/>
      <c r="D10" s="55">
        <f>AD105</f>
        <v>12.229196193561449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47.131738253098874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85.817238397232629</v>
      </c>
      <c r="P11" s="56" t="s">
        <v>89</v>
      </c>
      <c r="S11" s="120" t="s">
        <v>30</v>
      </c>
      <c r="T11" s="125">
        <v>4105</v>
      </c>
      <c r="U11" s="125">
        <v>3943</v>
      </c>
      <c r="V11" s="125">
        <v>4059</v>
      </c>
      <c r="W11" s="125">
        <v>3972</v>
      </c>
      <c r="X11" s="125">
        <v>3950</v>
      </c>
      <c r="Y11" s="125">
        <v>4123</v>
      </c>
      <c r="Z11" s="125">
        <v>4098</v>
      </c>
    </row>
    <row r="12" spans="1:32" ht="28.5" customHeight="1" x14ac:dyDescent="0.25">
      <c r="A12" s="52" t="s">
        <v>20</v>
      </c>
      <c r="B12" s="54"/>
      <c r="C12" s="54"/>
      <c r="D12" s="55">
        <f>AD108</f>
        <v>20.247013565499088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24.185644277889882</v>
      </c>
      <c r="P12" s="56" t="s">
        <v>89</v>
      </c>
      <c r="S12" s="120" t="s">
        <v>31</v>
      </c>
      <c r="T12" s="125">
        <v>906</v>
      </c>
      <c r="U12" s="125">
        <v>854</v>
      </c>
      <c r="V12" s="125">
        <v>851</v>
      </c>
      <c r="W12" s="125">
        <v>823</v>
      </c>
      <c r="X12" s="125">
        <v>821</v>
      </c>
      <c r="Y12" s="125">
        <v>823</v>
      </c>
      <c r="Z12" s="125">
        <v>843</v>
      </c>
    </row>
    <row r="13" spans="1:32" ht="15" customHeight="1" x14ac:dyDescent="0.25">
      <c r="A13" s="52" t="s">
        <v>21</v>
      </c>
      <c r="B13" s="54"/>
      <c r="C13" s="54"/>
      <c r="D13" s="55">
        <f>AD109</f>
        <v>24.458392387122899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43.8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19.599109131403118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20.024296416278599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1072</v>
      </c>
      <c r="Z15" s="125">
        <v>1005</v>
      </c>
      <c r="AB15" s="129">
        <f t="shared" ref="AB15:AB34" si="2">IF(Z15="np",0,Z15/$Z$34)</f>
        <v>0.20356491796637635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39</v>
      </c>
      <c r="Z16" s="125">
        <v>30</v>
      </c>
      <c r="AB16" s="129">
        <f t="shared" si="2"/>
        <v>6.0765647154142188E-3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310</v>
      </c>
      <c r="Z17" s="125">
        <v>344</v>
      </c>
      <c r="AB17" s="129">
        <f t="shared" si="2"/>
        <v>6.9677942070083043E-2</v>
      </c>
    </row>
    <row r="18" spans="1:28" x14ac:dyDescent="0.25">
      <c r="A18" s="82" t="str">
        <f>$S$1&amp;" ("&amp;$T$2&amp;" to "&amp;$Z$2&amp;")"</f>
        <v>Dorset (2011-12 to 2017-18)</v>
      </c>
      <c r="B18" s="82"/>
      <c r="C18" s="82"/>
      <c r="D18" s="82"/>
      <c r="E18" s="82"/>
      <c r="F18" s="82"/>
      <c r="G18" s="82" t="str">
        <f>$S$1&amp;" ("&amp;$T$2&amp;" to "&amp;$Z$2&amp;")"</f>
        <v>Dorset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42</v>
      </c>
      <c r="Z18" s="125">
        <v>54</v>
      </c>
      <c r="AB18" s="129">
        <f t="shared" si="2"/>
        <v>1.0937816487745595E-2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256</v>
      </c>
      <c r="Z19" s="125">
        <v>267</v>
      </c>
      <c r="AB19" s="129">
        <f t="shared" si="2"/>
        <v>5.4081425967186549E-2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148</v>
      </c>
      <c r="Z20" s="125">
        <v>138</v>
      </c>
      <c r="AB20" s="129">
        <f t="shared" si="2"/>
        <v>2.7952197690905407E-2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313</v>
      </c>
      <c r="Z21" s="125">
        <v>318</v>
      </c>
      <c r="AB21" s="129">
        <f t="shared" si="2"/>
        <v>6.4411585983390723E-2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260</v>
      </c>
      <c r="Z22" s="125">
        <v>257</v>
      </c>
      <c r="AB22" s="129">
        <f t="shared" si="2"/>
        <v>5.2055904395381811E-2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184</v>
      </c>
      <c r="Z23" s="125">
        <v>216</v>
      </c>
      <c r="AB23" s="129">
        <f t="shared" si="2"/>
        <v>4.3751265950982381E-2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7</v>
      </c>
      <c r="Z24" s="125">
        <v>11</v>
      </c>
      <c r="AB24" s="129">
        <f t="shared" si="2"/>
        <v>2.2280737289852139E-3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66</v>
      </c>
      <c r="Z25" s="125">
        <v>100</v>
      </c>
      <c r="AB25" s="129">
        <f t="shared" si="2"/>
        <v>2.0255215718047396E-2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58</v>
      </c>
      <c r="Z26" s="125">
        <v>50</v>
      </c>
      <c r="AB26" s="129">
        <f t="shared" si="2"/>
        <v>1.0127607859023698E-2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124</v>
      </c>
      <c r="Z27" s="125">
        <v>137</v>
      </c>
      <c r="AB27" s="129">
        <f t="shared" si="2"/>
        <v>2.7749645533724936E-2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201</v>
      </c>
      <c r="Z28" s="125">
        <v>253</v>
      </c>
      <c r="AB28" s="129">
        <f t="shared" si="2"/>
        <v>5.1245695766659917E-2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196</v>
      </c>
      <c r="Z29" s="125">
        <v>178</v>
      </c>
      <c r="AB29" s="129">
        <f t="shared" si="2"/>
        <v>3.6054283978124366E-2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256</v>
      </c>
      <c r="Z30" s="125">
        <v>279</v>
      </c>
      <c r="AB30" s="129">
        <f t="shared" si="2"/>
        <v>5.6512051853352237E-2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407</v>
      </c>
      <c r="Z31" s="125">
        <v>409</v>
      </c>
      <c r="AB31" s="129">
        <f t="shared" si="2"/>
        <v>8.2843832286813857E-2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145</v>
      </c>
      <c r="Z32" s="125">
        <v>162</v>
      </c>
      <c r="AB32" s="129">
        <f t="shared" si="2"/>
        <v>3.2813449463236784E-2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96</v>
      </c>
      <c r="Z33" s="125">
        <v>129</v>
      </c>
      <c r="AB33" s="129">
        <f t="shared" si="2"/>
        <v>2.6129228276281141E-2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4946</v>
      </c>
      <c r="Z34" s="132">
        <v>4937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4</v>
      </c>
      <c r="Y44" s="125">
        <v>5</v>
      </c>
      <c r="Z44" s="125">
        <v>9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61</v>
      </c>
      <c r="Y45" s="125">
        <v>66</v>
      </c>
      <c r="Z45" s="125">
        <v>71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161</v>
      </c>
      <c r="Y46" s="125">
        <v>153</v>
      </c>
      <c r="Z46" s="125">
        <v>146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227</v>
      </c>
      <c r="Y47" s="125">
        <v>221</v>
      </c>
      <c r="Z47" s="125">
        <v>203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208</v>
      </c>
      <c r="Y48" s="125">
        <v>235</v>
      </c>
      <c r="Z48" s="125">
        <v>233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Dorset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222</v>
      </c>
      <c r="Y49" s="125">
        <v>236</v>
      </c>
      <c r="Z49" s="125">
        <v>235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196</v>
      </c>
      <c r="Y50" s="125">
        <v>219</v>
      </c>
      <c r="Z50" s="125">
        <v>230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203</v>
      </c>
      <c r="Y51" s="125">
        <v>182</v>
      </c>
      <c r="Z51" s="125">
        <v>200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235</v>
      </c>
      <c r="Y52" s="125">
        <v>260</v>
      </c>
      <c r="Z52" s="125">
        <v>212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229</v>
      </c>
      <c r="Y53" s="125">
        <v>237</v>
      </c>
      <c r="Z53" s="125">
        <v>239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281</v>
      </c>
      <c r="Y54" s="125">
        <v>289</v>
      </c>
      <c r="Z54" s="125">
        <v>277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198</v>
      </c>
      <c r="Y55" s="125">
        <v>200</v>
      </c>
      <c r="Z55" s="125">
        <v>223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127</v>
      </c>
      <c r="Y56" s="125">
        <v>132</v>
      </c>
      <c r="Z56" s="125">
        <v>116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38</v>
      </c>
      <c r="Y57" s="125">
        <v>37</v>
      </c>
      <c r="Z57" s="125">
        <v>43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22</v>
      </c>
      <c r="Y58" s="125">
        <v>20</v>
      </c>
      <c r="Z58" s="125">
        <v>28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9</v>
      </c>
      <c r="Y59" s="125">
        <v>15</v>
      </c>
      <c r="Z59" s="125">
        <v>20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6</v>
      </c>
      <c r="Y60" s="125">
        <v>6</v>
      </c>
      <c r="Z60" s="125">
        <v>4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2428</v>
      </c>
      <c r="Y61" s="125">
        <v>2516</v>
      </c>
      <c r="Z61" s="125">
        <v>2503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10</v>
      </c>
      <c r="Y63" s="125">
        <v>0</v>
      </c>
      <c r="Z63" s="125">
        <v>12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Dorset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54</v>
      </c>
      <c r="Y64" s="125">
        <v>80</v>
      </c>
      <c r="Z64" s="125">
        <v>66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160</v>
      </c>
      <c r="Y65" s="125">
        <v>146</v>
      </c>
      <c r="Z65" s="125">
        <v>169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225</v>
      </c>
      <c r="Y66" s="125">
        <v>217</v>
      </c>
      <c r="Z66" s="125">
        <v>220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176</v>
      </c>
      <c r="Y67" s="125">
        <v>202</v>
      </c>
      <c r="Z67" s="125">
        <v>211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191</v>
      </c>
      <c r="Y68" s="125">
        <v>216</v>
      </c>
      <c r="Z68" s="125">
        <v>201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151</v>
      </c>
      <c r="Y69" s="125">
        <v>169</v>
      </c>
      <c r="Z69" s="125">
        <v>189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219</v>
      </c>
      <c r="Y70" s="125">
        <v>211</v>
      </c>
      <c r="Z70" s="125">
        <v>177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252</v>
      </c>
      <c r="Y71" s="125">
        <v>237</v>
      </c>
      <c r="Z71" s="125">
        <v>258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307</v>
      </c>
      <c r="Y72" s="125">
        <v>298</v>
      </c>
      <c r="Z72" s="125">
        <v>268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297</v>
      </c>
      <c r="Y73" s="125">
        <v>327</v>
      </c>
      <c r="Z73" s="125">
        <v>298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160</v>
      </c>
      <c r="Y74" s="125">
        <v>188</v>
      </c>
      <c r="Z74" s="125">
        <v>227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85</v>
      </c>
      <c r="Y75" s="125">
        <v>70</v>
      </c>
      <c r="Z75" s="125">
        <v>60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31</v>
      </c>
      <c r="Y76" s="125">
        <v>34</v>
      </c>
      <c r="Z76" s="125">
        <v>39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16</v>
      </c>
      <c r="Y77" s="125">
        <v>16</v>
      </c>
      <c r="Z77" s="125">
        <v>17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13</v>
      </c>
      <c r="Y78" s="125">
        <v>11</v>
      </c>
      <c r="Z78" s="125">
        <v>16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10</v>
      </c>
      <c r="Y79" s="125">
        <v>10</v>
      </c>
      <c r="Z79" s="125">
        <v>6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2337</v>
      </c>
      <c r="Y80" s="125">
        <v>2430</v>
      </c>
      <c r="Z80" s="125">
        <v>2436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Dorset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175</v>
      </c>
      <c r="Y83" s="125">
        <v>195</v>
      </c>
      <c r="Z83" s="125">
        <v>204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81</v>
      </c>
      <c r="Y84" s="125">
        <v>75</v>
      </c>
      <c r="Z84" s="125">
        <v>73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4,939</v>
      </c>
      <c r="D85" s="96">
        <f t="shared" ref="D85:D90" si="4">AD4</f>
        <v>-1.4152850788515803E-3</v>
      </c>
      <c r="E85" s="97">
        <f t="shared" ref="E85:E90" si="5">AD4</f>
        <v>-1.4152850788515803E-3</v>
      </c>
      <c r="F85" s="96">
        <f t="shared" ref="F85:F90" si="6">AF4</f>
        <v>-1.5154536390827533E-2</v>
      </c>
      <c r="G85" s="97">
        <f t="shared" ref="G85:G90" si="7">AF4</f>
        <v>-1.5154536390827533E-2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259</v>
      </c>
      <c r="Y85" s="125">
        <v>258</v>
      </c>
      <c r="Z85" s="125">
        <v>274</v>
      </c>
    </row>
    <row r="86" spans="1:32" ht="15" customHeight="1" x14ac:dyDescent="0.25">
      <c r="A86" s="98" t="s">
        <v>4</v>
      </c>
      <c r="B86" s="95"/>
      <c r="C86" s="109" t="str">
        <f t="shared" si="3"/>
        <v>2,502</v>
      </c>
      <c r="D86" s="96">
        <f t="shared" si="4"/>
        <v>-5.56438791732905E-3</v>
      </c>
      <c r="E86" s="97">
        <f t="shared" si="5"/>
        <v>-5.56438791732905E-3</v>
      </c>
      <c r="F86" s="96">
        <f t="shared" si="6"/>
        <v>-6.4323111443530312E-2</v>
      </c>
      <c r="G86" s="97">
        <f t="shared" si="7"/>
        <v>-6.4323111443530312E-2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47</v>
      </c>
      <c r="Y86" s="125">
        <v>53</v>
      </c>
      <c r="Z86" s="125">
        <v>59</v>
      </c>
    </row>
    <row r="87" spans="1:32" ht="15" customHeight="1" x14ac:dyDescent="0.25">
      <c r="A87" s="98" t="s">
        <v>5</v>
      </c>
      <c r="B87" s="95"/>
      <c r="C87" s="109" t="str">
        <f t="shared" si="3"/>
        <v>2,437</v>
      </c>
      <c r="D87" s="96">
        <f t="shared" si="4"/>
        <v>2.8806584362139898E-3</v>
      </c>
      <c r="E87" s="97">
        <f t="shared" si="5"/>
        <v>2.8806584362139898E-3</v>
      </c>
      <c r="F87" s="96">
        <f t="shared" si="6"/>
        <v>4.0563620836891578E-2</v>
      </c>
      <c r="G87" s="97">
        <f t="shared" si="7"/>
        <v>4.0563620836891578E-2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40</v>
      </c>
      <c r="Y87" s="125">
        <v>39</v>
      </c>
      <c r="Z87" s="125">
        <v>42</v>
      </c>
    </row>
    <row r="88" spans="1:32" ht="15" customHeight="1" x14ac:dyDescent="0.25">
      <c r="A88" s="95" t="s">
        <v>6</v>
      </c>
      <c r="B88" s="95"/>
      <c r="C88" s="109" t="str">
        <f t="shared" si="3"/>
        <v>3,469</v>
      </c>
      <c r="D88" s="96">
        <f t="shared" si="4"/>
        <v>3.0600118835413026E-2</v>
      </c>
      <c r="E88" s="97">
        <f t="shared" si="5"/>
        <v>3.0600118835413026E-2</v>
      </c>
      <c r="F88" s="96">
        <f t="shared" si="6"/>
        <v>3.521336914353923E-2</v>
      </c>
      <c r="G88" s="97">
        <f t="shared" si="7"/>
        <v>3.521336914353923E-2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51</v>
      </c>
      <c r="Y88" s="125">
        <v>59</v>
      </c>
      <c r="Z88" s="125">
        <v>52</v>
      </c>
    </row>
    <row r="89" spans="1:32" ht="15" customHeight="1" x14ac:dyDescent="0.25">
      <c r="A89" s="95" t="s">
        <v>104</v>
      </c>
      <c r="B89" s="95"/>
      <c r="C89" s="146" t="str">
        <f t="shared" si="3"/>
        <v>$28,214</v>
      </c>
      <c r="D89" s="96">
        <f t="shared" si="4"/>
        <v>-9.096145403459488E-3</v>
      </c>
      <c r="E89" s="97">
        <f t="shared" si="5"/>
        <v>-9.096145403459488E-3</v>
      </c>
      <c r="F89" s="96">
        <f t="shared" si="6"/>
        <v>0.23914662801677755</v>
      </c>
      <c r="G89" s="97">
        <f t="shared" si="7"/>
        <v>0.23914662801677755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239</v>
      </c>
      <c r="Y89" s="125">
        <v>251</v>
      </c>
      <c r="Z89" s="125">
        <v>257</v>
      </c>
    </row>
    <row r="90" spans="1:32" ht="15" customHeight="1" x14ac:dyDescent="0.25">
      <c r="A90" s="95" t="s">
        <v>7</v>
      </c>
      <c r="B90" s="95"/>
      <c r="C90" s="109" t="str">
        <f t="shared" si="3"/>
        <v>$137.4 mil</v>
      </c>
      <c r="D90" s="96">
        <f t="shared" si="4"/>
        <v>2.7016576373816603E-2</v>
      </c>
      <c r="E90" s="97">
        <f t="shared" si="5"/>
        <v>2.7016576373816603E-2</v>
      </c>
      <c r="F90" s="96">
        <f t="shared" si="6"/>
        <v>0.15881966280652837</v>
      </c>
      <c r="G90" s="97">
        <f t="shared" si="7"/>
        <v>0.15881966280652837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401</v>
      </c>
      <c r="Y90" s="125">
        <v>398</v>
      </c>
      <c r="Z90" s="125">
        <v>401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1746</v>
      </c>
      <c r="Y91" s="125">
        <v>1776</v>
      </c>
      <c r="Z91" s="125">
        <v>1832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93</v>
      </c>
      <c r="Y93" s="125">
        <v>106</v>
      </c>
      <c r="Z93" s="125">
        <v>97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197</v>
      </c>
      <c r="Y94" s="125">
        <v>206</v>
      </c>
      <c r="Z94" s="125">
        <v>213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54</v>
      </c>
      <c r="Y95" s="125">
        <v>49</v>
      </c>
      <c r="Z95" s="125">
        <v>53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215</v>
      </c>
      <c r="Y96" s="125">
        <v>224</v>
      </c>
      <c r="Z96" s="125">
        <v>231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182</v>
      </c>
      <c r="Y97" s="125">
        <v>194</v>
      </c>
      <c r="Z97" s="125">
        <v>193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164</v>
      </c>
      <c r="Y98" s="125">
        <v>162</v>
      </c>
      <c r="Z98" s="125">
        <v>176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16</v>
      </c>
      <c r="Y99" s="125">
        <v>18</v>
      </c>
      <c r="Z99" s="125">
        <v>14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241</v>
      </c>
      <c r="Y100" s="125">
        <v>245</v>
      </c>
      <c r="Z100" s="125">
        <v>262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1555</v>
      </c>
      <c r="Y101" s="125">
        <v>1590</v>
      </c>
      <c r="Z101" s="125">
        <v>1632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3364</v>
      </c>
      <c r="Y104" s="125">
        <v>3570</v>
      </c>
      <c r="Z104" s="125">
        <v>3557</v>
      </c>
      <c r="AB104" s="122" t="str">
        <f>TEXT(Z104,"###,###")</f>
        <v>3,557</v>
      </c>
      <c r="AD104" s="143">
        <f>Z104/($Z$4)*100</f>
        <v>72.018627252480258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639</v>
      </c>
      <c r="Y105" s="125">
        <v>650</v>
      </c>
      <c r="Z105" s="125">
        <v>604</v>
      </c>
      <c r="AB105" s="122" t="str">
        <f>TEXT(Z105,"###,###")</f>
        <v>604</v>
      </c>
      <c r="AD105" s="143">
        <f>Z105/($Z$4)*100</f>
        <v>12.229196193561449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4003</v>
      </c>
      <c r="Y106" s="132">
        <v>4220</v>
      </c>
      <c r="Z106" s="132">
        <v>4161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966</v>
      </c>
      <c r="Y108" s="125">
        <v>911</v>
      </c>
      <c r="Z108" s="125">
        <v>1000</v>
      </c>
      <c r="AB108" s="122" t="str">
        <f>TEXT(Z108,"###,###")</f>
        <v>1,000</v>
      </c>
      <c r="AD108" s="143">
        <f>Z108/($Z$4)*100</f>
        <v>20.247013565499088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985</v>
      </c>
      <c r="Y109" s="125">
        <v>1195</v>
      </c>
      <c r="Z109" s="125">
        <v>1208</v>
      </c>
      <c r="AB109" s="122" t="str">
        <f>TEXT(Z109,"###,###")</f>
        <v>1,208</v>
      </c>
      <c r="AD109" s="143">
        <f>Z109/($Z$4)*100</f>
        <v>24.458392387122899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1044</v>
      </c>
      <c r="Y110" s="125">
        <v>1074</v>
      </c>
      <c r="Z110" s="125">
        <v>968</v>
      </c>
      <c r="AB110" s="122" t="str">
        <f>TEXT(Z110,"###,###")</f>
        <v>968</v>
      </c>
      <c r="AD110" s="143">
        <f>Z110/($Z$4)*100</f>
        <v>19.599109131403118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1000</v>
      </c>
      <c r="Y111" s="125">
        <v>1040</v>
      </c>
      <c r="Z111" s="125">
        <v>989</v>
      </c>
      <c r="AB111" s="122" t="str">
        <f>TEXT(Z111,"###,###")</f>
        <v>989</v>
      </c>
      <c r="AD111" s="143">
        <f>Z111/($Z$4)*100</f>
        <v>20.024296416278599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4763</v>
      </c>
      <c r="Y112" s="125">
        <v>4946</v>
      </c>
      <c r="Z112" s="125">
        <v>4943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39.869999999999997</v>
      </c>
      <c r="U118" s="144">
        <v>40.479999999999997</v>
      </c>
      <c r="V118" s="144">
        <v>44.36</v>
      </c>
      <c r="W118" s="144">
        <v>46.32</v>
      </c>
      <c r="X118" s="144">
        <v>45.36</v>
      </c>
      <c r="Y118" s="144">
        <v>43.59</v>
      </c>
      <c r="Z118" s="144">
        <v>43.82</v>
      </c>
      <c r="AB118" s="122" t="str">
        <f>TEXT(Z118,"##.0")</f>
        <v>43.8</v>
      </c>
    </row>
    <row r="120" spans="19:32" x14ac:dyDescent="0.25">
      <c r="S120" s="115" t="s">
        <v>106</v>
      </c>
      <c r="T120" s="125">
        <v>2441</v>
      </c>
      <c r="U120" s="125">
        <v>2455</v>
      </c>
      <c r="V120" s="125">
        <v>2485</v>
      </c>
      <c r="W120" s="125">
        <v>2497</v>
      </c>
      <c r="X120" s="125">
        <v>2484</v>
      </c>
      <c r="Y120" s="125">
        <v>2543</v>
      </c>
      <c r="Z120" s="125">
        <v>2625</v>
      </c>
      <c r="AB120" s="122" t="str">
        <f>TEXT(Z120,"###,###")</f>
        <v>2,625</v>
      </c>
    </row>
    <row r="121" spans="19:32" x14ac:dyDescent="0.25">
      <c r="S121" s="115" t="s">
        <v>107</v>
      </c>
      <c r="T121" s="125">
        <v>471</v>
      </c>
      <c r="U121" s="125">
        <v>468</v>
      </c>
      <c r="V121" s="125">
        <v>455</v>
      </c>
      <c r="W121" s="125">
        <v>441</v>
      </c>
      <c r="X121" s="125">
        <v>442</v>
      </c>
      <c r="Y121" s="125">
        <v>438</v>
      </c>
      <c r="Z121" s="125">
        <v>487</v>
      </c>
      <c r="AB121" s="122" t="str">
        <f>TEXT(Z121,"###,###")</f>
        <v>487</v>
      </c>
    </row>
    <row r="122" spans="19:32" x14ac:dyDescent="0.25">
      <c r="S122" s="115" t="s">
        <v>108</v>
      </c>
      <c r="T122" s="125">
        <v>443</v>
      </c>
      <c r="U122" s="125">
        <v>385</v>
      </c>
      <c r="V122" s="125">
        <v>393</v>
      </c>
      <c r="W122" s="125">
        <v>382</v>
      </c>
      <c r="X122" s="125">
        <v>378</v>
      </c>
      <c r="Y122" s="125">
        <v>385</v>
      </c>
      <c r="Z122" s="125">
        <v>352</v>
      </c>
      <c r="AB122" s="122" t="str">
        <f>TEXT(Z122,"###,###")</f>
        <v>352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2884</v>
      </c>
      <c r="U124" s="125">
        <v>2840</v>
      </c>
      <c r="V124" s="125">
        <v>2878</v>
      </c>
      <c r="W124" s="125">
        <v>2879</v>
      </c>
      <c r="X124" s="125">
        <v>2862</v>
      </c>
      <c r="Y124" s="125">
        <v>2928</v>
      </c>
      <c r="Z124" s="125">
        <v>2977</v>
      </c>
      <c r="AB124" s="122" t="str">
        <f>TEXT(Z124,"###,###")</f>
        <v>2,977</v>
      </c>
      <c r="AD124" s="139">
        <f>Z124/$Z$7*100</f>
        <v>85.817238397232629</v>
      </c>
    </row>
    <row r="125" spans="19:32" x14ac:dyDescent="0.25">
      <c r="S125" s="115" t="s">
        <v>110</v>
      </c>
      <c r="T125" s="125">
        <v>914</v>
      </c>
      <c r="U125" s="125">
        <v>853</v>
      </c>
      <c r="V125" s="125">
        <v>848</v>
      </c>
      <c r="W125" s="125">
        <v>823</v>
      </c>
      <c r="X125" s="125">
        <v>820</v>
      </c>
      <c r="Y125" s="125">
        <v>823</v>
      </c>
      <c r="Z125" s="125">
        <v>839</v>
      </c>
      <c r="AB125" s="122" t="str">
        <f>TEXT(Z125,"###,###")</f>
        <v>839</v>
      </c>
      <c r="AD125" s="139">
        <f>Z125/$Z$7*100</f>
        <v>24.185644277889882</v>
      </c>
    </row>
    <row r="127" spans="19:32" x14ac:dyDescent="0.25">
      <c r="S127" s="115" t="s">
        <v>111</v>
      </c>
      <c r="T127" s="125">
        <v>1805</v>
      </c>
      <c r="U127" s="125">
        <v>1813</v>
      </c>
      <c r="V127" s="125">
        <v>1819</v>
      </c>
      <c r="W127" s="125">
        <v>1807</v>
      </c>
      <c r="X127" s="125">
        <v>1747</v>
      </c>
      <c r="Y127" s="125">
        <v>1776</v>
      </c>
      <c r="Z127" s="125">
        <v>1833</v>
      </c>
      <c r="AB127" s="122" t="str">
        <f>TEXT(Z127,"###,###")</f>
        <v>1,833</v>
      </c>
      <c r="AD127" s="139">
        <f>Z127/$Z$7*100</f>
        <v>52.83943499567598</v>
      </c>
    </row>
    <row r="128" spans="19:32" x14ac:dyDescent="0.25">
      <c r="S128" s="115" t="s">
        <v>112</v>
      </c>
      <c r="T128" s="125">
        <v>1546</v>
      </c>
      <c r="U128" s="125">
        <v>1500</v>
      </c>
      <c r="V128" s="125">
        <v>1520</v>
      </c>
      <c r="W128" s="125">
        <v>1520</v>
      </c>
      <c r="X128" s="125">
        <v>1551</v>
      </c>
      <c r="Y128" s="125">
        <v>1590</v>
      </c>
      <c r="Z128" s="125">
        <v>1635</v>
      </c>
      <c r="AB128" s="122" t="str">
        <f>TEXT(Z128,"###,###")</f>
        <v>1,635</v>
      </c>
      <c r="AD128" s="139">
        <f>Z128/$Z$7*100</f>
        <v>47.131738253098874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05" id="{D8696540-B68D-433A-833B-492F883A9AD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08" id="{A5233DFE-0A24-4FF7-BC68-DC7DB0750D7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211" id="{7FCC8AC1-00B4-44DE-8C06-582AFC9DDF4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214" id="{C663D479-5985-4315-9E3C-132EE226C37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FA78B-D7FC-445E-B8F6-643A3EE81782}">
  <sheetPr codeName="Sheet75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Flinders</v>
      </c>
      <c r="T1" s="113"/>
      <c r="U1" s="113"/>
      <c r="V1" s="113"/>
      <c r="W1" s="113"/>
      <c r="X1" s="113"/>
      <c r="Y1" s="114" t="str">
        <f>Y3</f>
        <v>12.11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118</v>
      </c>
      <c r="Y3" s="118" t="s">
        <v>169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12.11 Flinders,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656</v>
      </c>
      <c r="U4" s="121">
        <v>727</v>
      </c>
      <c r="V4" s="121">
        <v>727</v>
      </c>
      <c r="W4" s="121">
        <v>688</v>
      </c>
      <c r="X4" s="121">
        <v>690</v>
      </c>
      <c r="Y4" s="121">
        <v>755</v>
      </c>
      <c r="Z4" s="121">
        <v>833</v>
      </c>
      <c r="AB4" s="122" t="str">
        <f>TEXT(Z4,"###,###")</f>
        <v>833</v>
      </c>
      <c r="AD4" s="123">
        <f>Z4/Y4-1</f>
        <v>0.10331125827814569</v>
      </c>
      <c r="AF4" s="123">
        <f t="shared" ref="AF4:AF9" si="0">Z4/T4-1</f>
        <v>0.26981707317073167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336</v>
      </c>
      <c r="U5" s="121">
        <v>378</v>
      </c>
      <c r="V5" s="121">
        <v>368</v>
      </c>
      <c r="W5" s="121">
        <v>350</v>
      </c>
      <c r="X5" s="121">
        <v>344</v>
      </c>
      <c r="Y5" s="121">
        <v>364</v>
      </c>
      <c r="Z5" s="121">
        <v>405</v>
      </c>
      <c r="AB5" s="122" t="str">
        <f>TEXT(Z5,"###,###")</f>
        <v>405</v>
      </c>
      <c r="AD5" s="123">
        <f t="shared" ref="AD5:AD9" si="1">Z5/Y5-1</f>
        <v>0.11263736263736268</v>
      </c>
      <c r="AF5" s="123">
        <f t="shared" si="0"/>
        <v>0.20535714285714279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317</v>
      </c>
      <c r="U6" s="121">
        <v>351</v>
      </c>
      <c r="V6" s="121">
        <v>360</v>
      </c>
      <c r="W6" s="121">
        <v>342</v>
      </c>
      <c r="X6" s="121">
        <v>343</v>
      </c>
      <c r="Y6" s="121">
        <v>391</v>
      </c>
      <c r="Z6" s="121">
        <v>431</v>
      </c>
      <c r="AB6" s="122" t="str">
        <f>TEXT(Z6,"###,###")</f>
        <v>431</v>
      </c>
      <c r="AD6" s="123">
        <f t="shared" si="1"/>
        <v>0.10230179028132991</v>
      </c>
      <c r="AF6" s="123">
        <f t="shared" si="0"/>
        <v>0.35962145110410093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402</v>
      </c>
      <c r="U7" s="121">
        <v>424</v>
      </c>
      <c r="V7" s="121">
        <v>435</v>
      </c>
      <c r="W7" s="121">
        <v>437</v>
      </c>
      <c r="X7" s="121">
        <v>453</v>
      </c>
      <c r="Y7" s="121">
        <v>486</v>
      </c>
      <c r="Z7" s="121">
        <v>522</v>
      </c>
      <c r="AB7" s="122" t="str">
        <f>TEXT(Z7,"###,###")</f>
        <v>522</v>
      </c>
      <c r="AD7" s="123">
        <f t="shared" si="1"/>
        <v>7.4074074074074181E-2</v>
      </c>
      <c r="AF7" s="123">
        <f t="shared" si="0"/>
        <v>0.29850746268656714</v>
      </c>
    </row>
    <row r="8" spans="1:32" ht="17.25" customHeight="1" x14ac:dyDescent="0.25">
      <c r="A8" s="44" t="s">
        <v>13</v>
      </c>
      <c r="B8" s="45"/>
      <c r="C8" s="46"/>
      <c r="D8" s="47" t="str">
        <f>AB4</f>
        <v>833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522</v>
      </c>
      <c r="P8" s="48"/>
      <c r="S8" s="120" t="s">
        <v>88</v>
      </c>
      <c r="T8" s="121">
        <v>19999</v>
      </c>
      <c r="U8" s="121">
        <v>16049</v>
      </c>
      <c r="V8" s="121">
        <v>18193.54</v>
      </c>
      <c r="W8" s="121">
        <v>24309</v>
      </c>
      <c r="X8" s="121">
        <v>24758.54</v>
      </c>
      <c r="Y8" s="121">
        <v>25000</v>
      </c>
      <c r="Z8" s="121">
        <v>24324</v>
      </c>
      <c r="AB8" s="122" t="str">
        <f>TEXT(Z8,"$###,###")</f>
        <v>$24,324</v>
      </c>
      <c r="AD8" s="123">
        <f t="shared" si="1"/>
        <v>-2.7039999999999953E-2</v>
      </c>
      <c r="AF8" s="123">
        <f t="shared" si="0"/>
        <v>0.21626081304065203</v>
      </c>
    </row>
    <row r="9" spans="1:32" x14ac:dyDescent="0.25">
      <c r="A9" s="52" t="s">
        <v>15</v>
      </c>
      <c r="B9" s="53"/>
      <c r="C9" s="54"/>
      <c r="D9" s="55">
        <f>AD104</f>
        <v>55.942376950780314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52.873563218390807</v>
      </c>
      <c r="P9" s="56" t="s">
        <v>89</v>
      </c>
      <c r="S9" s="120" t="s">
        <v>7</v>
      </c>
      <c r="T9" s="121">
        <v>15305777</v>
      </c>
      <c r="U9" s="121">
        <v>14756066</v>
      </c>
      <c r="V9" s="121">
        <v>16349082</v>
      </c>
      <c r="W9" s="121">
        <v>18254484</v>
      </c>
      <c r="X9" s="121">
        <v>19718946</v>
      </c>
      <c r="Y9" s="121">
        <v>20965178</v>
      </c>
      <c r="Z9" s="121">
        <v>21912023</v>
      </c>
      <c r="AB9" s="122" t="str">
        <f>TEXT(Z9/1000000,"$#,###.0")&amp;" mil"</f>
        <v>$21.9 mil</v>
      </c>
      <c r="AD9" s="123">
        <f t="shared" si="1"/>
        <v>4.5162745577452368E-2</v>
      </c>
      <c r="AF9" s="123">
        <f t="shared" si="0"/>
        <v>0.43161781332630156</v>
      </c>
    </row>
    <row r="10" spans="1:32" x14ac:dyDescent="0.25">
      <c r="A10" s="52" t="s">
        <v>18</v>
      </c>
      <c r="B10" s="53"/>
      <c r="C10" s="54"/>
      <c r="D10" s="55">
        <f>AD105</f>
        <v>24.369747899159663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47.509578544061306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78.544061302681996</v>
      </c>
      <c r="P11" s="56" t="s">
        <v>89</v>
      </c>
      <c r="S11" s="120" t="s">
        <v>30</v>
      </c>
      <c r="T11" s="125">
        <v>500</v>
      </c>
      <c r="U11" s="125">
        <v>559</v>
      </c>
      <c r="V11" s="125">
        <v>557</v>
      </c>
      <c r="W11" s="125">
        <v>511</v>
      </c>
      <c r="X11" s="125">
        <v>509</v>
      </c>
      <c r="Y11" s="125">
        <v>578</v>
      </c>
      <c r="Z11" s="125">
        <v>624</v>
      </c>
    </row>
    <row r="12" spans="1:32" ht="28.5" customHeight="1" x14ac:dyDescent="0.25">
      <c r="A12" s="52" t="s">
        <v>20</v>
      </c>
      <c r="B12" s="54"/>
      <c r="C12" s="54"/>
      <c r="D12" s="55">
        <f>AD108</f>
        <v>24.129651860744296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39.272030651340998</v>
      </c>
      <c r="P12" s="56" t="s">
        <v>89</v>
      </c>
      <c r="S12" s="120" t="s">
        <v>31</v>
      </c>
      <c r="T12" s="125">
        <v>157</v>
      </c>
      <c r="U12" s="125">
        <v>174</v>
      </c>
      <c r="V12" s="125">
        <v>173</v>
      </c>
      <c r="W12" s="125">
        <v>184</v>
      </c>
      <c r="X12" s="125">
        <v>179</v>
      </c>
      <c r="Y12" s="125">
        <v>177</v>
      </c>
      <c r="Z12" s="125">
        <v>208</v>
      </c>
    </row>
    <row r="13" spans="1:32" ht="15" customHeight="1" x14ac:dyDescent="0.25">
      <c r="A13" s="52" t="s">
        <v>21</v>
      </c>
      <c r="B13" s="54"/>
      <c r="C13" s="54"/>
      <c r="D13" s="55">
        <f>AD109</f>
        <v>12.845138055222089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48.9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21.728691476590637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21.968787515006003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104</v>
      </c>
      <c r="Z15" s="125">
        <v>107</v>
      </c>
      <c r="AB15" s="129">
        <f t="shared" ref="AB15:AB34" si="2">IF(Z15="np",0,Z15/$Z$34)</f>
        <v>0.12845138055222088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0</v>
      </c>
      <c r="Z16" s="125">
        <v>4</v>
      </c>
      <c r="AB16" s="129">
        <f t="shared" si="2"/>
        <v>4.8019207683073226E-3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27</v>
      </c>
      <c r="Z17" s="125">
        <v>59</v>
      </c>
      <c r="AB17" s="129">
        <f t="shared" si="2"/>
        <v>7.0828331332533009E-2</v>
      </c>
    </row>
    <row r="18" spans="1:28" x14ac:dyDescent="0.25">
      <c r="A18" s="82" t="str">
        <f>$S$1&amp;" ("&amp;$T$2&amp;" to "&amp;$Z$2&amp;")"</f>
        <v>Flinders (2011-12 to 2017-18)</v>
      </c>
      <c r="B18" s="82"/>
      <c r="C18" s="82"/>
      <c r="D18" s="82"/>
      <c r="E18" s="82"/>
      <c r="F18" s="82"/>
      <c r="G18" s="82" t="str">
        <f>$S$1&amp;" ("&amp;$T$2&amp;" to "&amp;$Z$2&amp;")"</f>
        <v>Flinders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13</v>
      </c>
      <c r="Z18" s="125">
        <v>12</v>
      </c>
      <c r="AB18" s="129">
        <f t="shared" si="2"/>
        <v>1.4405762304921969E-2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25</v>
      </c>
      <c r="Z19" s="125">
        <v>34</v>
      </c>
      <c r="AB19" s="129">
        <f t="shared" si="2"/>
        <v>4.0816326530612242E-2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22</v>
      </c>
      <c r="Z20" s="125">
        <v>18</v>
      </c>
      <c r="AB20" s="129">
        <f t="shared" si="2"/>
        <v>2.1608643457382955E-2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39</v>
      </c>
      <c r="Z21" s="125">
        <v>58</v>
      </c>
      <c r="AB21" s="129">
        <f t="shared" si="2"/>
        <v>6.9627851140456179E-2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53</v>
      </c>
      <c r="Z22" s="125">
        <v>44</v>
      </c>
      <c r="AB22" s="129">
        <f t="shared" si="2"/>
        <v>5.2821128451380553E-2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23</v>
      </c>
      <c r="Z23" s="125">
        <v>29</v>
      </c>
      <c r="AB23" s="129">
        <f t="shared" si="2"/>
        <v>3.4813925570228089E-2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0</v>
      </c>
      <c r="Z24" s="125">
        <v>0</v>
      </c>
      <c r="AB24" s="129">
        <f t="shared" si="2"/>
        <v>0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7</v>
      </c>
      <c r="Z25" s="125">
        <v>15</v>
      </c>
      <c r="AB25" s="129">
        <f t="shared" si="2"/>
        <v>1.800720288115246E-2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13</v>
      </c>
      <c r="Z26" s="125">
        <v>15</v>
      </c>
      <c r="AB26" s="129">
        <f t="shared" si="2"/>
        <v>1.800720288115246E-2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20</v>
      </c>
      <c r="Z27" s="125">
        <v>23</v>
      </c>
      <c r="AB27" s="129">
        <f t="shared" si="2"/>
        <v>2.7611044417767107E-2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11</v>
      </c>
      <c r="Z28" s="125">
        <v>9</v>
      </c>
      <c r="AB28" s="129">
        <f t="shared" si="2"/>
        <v>1.0804321728691477E-2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65</v>
      </c>
      <c r="Z29" s="125">
        <v>71</v>
      </c>
      <c r="AB29" s="129">
        <f t="shared" si="2"/>
        <v>8.5234093637454988E-2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58</v>
      </c>
      <c r="Z30" s="125">
        <v>64</v>
      </c>
      <c r="AB30" s="129">
        <f t="shared" si="2"/>
        <v>7.6830732292917162E-2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90</v>
      </c>
      <c r="Z31" s="125">
        <v>111</v>
      </c>
      <c r="AB31" s="129">
        <f t="shared" si="2"/>
        <v>0.13325330132052821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8</v>
      </c>
      <c r="Z32" s="125">
        <v>8</v>
      </c>
      <c r="AB32" s="129">
        <f t="shared" si="2"/>
        <v>9.6038415366146452E-3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39</v>
      </c>
      <c r="Z33" s="125">
        <v>40</v>
      </c>
      <c r="AB33" s="129">
        <f t="shared" si="2"/>
        <v>4.8019207683073231E-2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755</v>
      </c>
      <c r="Z34" s="132">
        <v>833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7</v>
      </c>
      <c r="Y44" s="125">
        <v>4</v>
      </c>
      <c r="Z44" s="125">
        <v>0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4</v>
      </c>
      <c r="Y45" s="125">
        <v>15</v>
      </c>
      <c r="Z45" s="125">
        <v>14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19</v>
      </c>
      <c r="Y46" s="125">
        <v>16</v>
      </c>
      <c r="Z46" s="125">
        <v>18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28</v>
      </c>
      <c r="Y47" s="125">
        <v>25</v>
      </c>
      <c r="Z47" s="125">
        <v>27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33</v>
      </c>
      <c r="Y48" s="125">
        <v>29</v>
      </c>
      <c r="Z48" s="125">
        <v>23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Flinders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26</v>
      </c>
      <c r="Y49" s="125">
        <v>24</v>
      </c>
      <c r="Z49" s="125">
        <v>33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24</v>
      </c>
      <c r="Y50" s="125">
        <v>24</v>
      </c>
      <c r="Z50" s="125">
        <v>33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24</v>
      </c>
      <c r="Y51" s="125">
        <v>31</v>
      </c>
      <c r="Z51" s="125">
        <v>24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25</v>
      </c>
      <c r="Y52" s="125">
        <v>23</v>
      </c>
      <c r="Z52" s="125">
        <v>23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43</v>
      </c>
      <c r="Y53" s="125">
        <v>43</v>
      </c>
      <c r="Z53" s="125">
        <v>41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20</v>
      </c>
      <c r="Y54" s="125">
        <v>29</v>
      </c>
      <c r="Z54" s="125">
        <v>42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50</v>
      </c>
      <c r="Y55" s="125">
        <v>44</v>
      </c>
      <c r="Z55" s="125">
        <v>52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26</v>
      </c>
      <c r="Y56" s="125">
        <v>29</v>
      </c>
      <c r="Z56" s="125">
        <v>40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15</v>
      </c>
      <c r="Y57" s="125">
        <v>20</v>
      </c>
      <c r="Z57" s="125">
        <v>18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8</v>
      </c>
      <c r="Y58" s="125">
        <v>8</v>
      </c>
      <c r="Z58" s="125">
        <v>8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0</v>
      </c>
      <c r="Y59" s="125">
        <v>6</v>
      </c>
      <c r="Z59" s="125">
        <v>0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0</v>
      </c>
      <c r="Y60" s="125">
        <v>0</v>
      </c>
      <c r="Z60" s="125">
        <v>0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341</v>
      </c>
      <c r="Y61" s="125">
        <v>364</v>
      </c>
      <c r="Z61" s="125">
        <v>406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0</v>
      </c>
      <c r="Y63" s="125">
        <v>0</v>
      </c>
      <c r="Z63" s="125">
        <v>0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Flinders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7</v>
      </c>
      <c r="Y64" s="125">
        <v>0</v>
      </c>
      <c r="Z64" s="125">
        <v>0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14</v>
      </c>
      <c r="Y65" s="125">
        <v>12</v>
      </c>
      <c r="Z65" s="125">
        <v>11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17</v>
      </c>
      <c r="Y66" s="125">
        <v>26</v>
      </c>
      <c r="Z66" s="125">
        <v>35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18</v>
      </c>
      <c r="Y67" s="125">
        <v>29</v>
      </c>
      <c r="Z67" s="125">
        <v>21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28</v>
      </c>
      <c r="Y68" s="125">
        <v>44</v>
      </c>
      <c r="Z68" s="125">
        <v>51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32</v>
      </c>
      <c r="Y69" s="125">
        <v>32</v>
      </c>
      <c r="Z69" s="125">
        <v>26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35</v>
      </c>
      <c r="Y70" s="125">
        <v>47</v>
      </c>
      <c r="Z70" s="125">
        <v>54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28</v>
      </c>
      <c r="Y71" s="125">
        <v>26</v>
      </c>
      <c r="Z71" s="125">
        <v>35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45</v>
      </c>
      <c r="Y72" s="125">
        <v>44</v>
      </c>
      <c r="Z72" s="125">
        <v>58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44</v>
      </c>
      <c r="Y73" s="125">
        <v>42</v>
      </c>
      <c r="Z73" s="125">
        <v>53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45</v>
      </c>
      <c r="Y74" s="125">
        <v>48</v>
      </c>
      <c r="Z74" s="125">
        <v>45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16</v>
      </c>
      <c r="Y75" s="125">
        <v>22</v>
      </c>
      <c r="Z75" s="125">
        <v>25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11</v>
      </c>
      <c r="Y76" s="125">
        <v>10</v>
      </c>
      <c r="Z76" s="125">
        <v>13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0</v>
      </c>
      <c r="Y77" s="125">
        <v>9</v>
      </c>
      <c r="Z77" s="125">
        <v>4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0</v>
      </c>
      <c r="Y78" s="125">
        <v>0</v>
      </c>
      <c r="Z78" s="125">
        <v>0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0</v>
      </c>
      <c r="Y79" s="125">
        <v>0</v>
      </c>
      <c r="Z79" s="125">
        <v>0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347</v>
      </c>
      <c r="Y80" s="125">
        <v>391</v>
      </c>
      <c r="Z80" s="125">
        <v>430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Flinders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25</v>
      </c>
      <c r="Y83" s="125">
        <v>24</v>
      </c>
      <c r="Z83" s="125">
        <v>23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20</v>
      </c>
      <c r="Y84" s="125">
        <v>21</v>
      </c>
      <c r="Z84" s="125">
        <v>17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833</v>
      </c>
      <c r="D85" s="96">
        <f t="shared" ref="D85:D90" si="4">AD4</f>
        <v>0.10331125827814569</v>
      </c>
      <c r="E85" s="97">
        <f t="shared" ref="E85:E90" si="5">AD4</f>
        <v>0.10331125827814569</v>
      </c>
      <c r="F85" s="96">
        <f t="shared" ref="F85:F90" si="6">AF4</f>
        <v>0.26981707317073167</v>
      </c>
      <c r="G85" s="97">
        <f t="shared" ref="G85:G90" si="7">AF4</f>
        <v>0.26981707317073167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35</v>
      </c>
      <c r="Y85" s="125">
        <v>35</v>
      </c>
      <c r="Z85" s="125">
        <v>36</v>
      </c>
    </row>
    <row r="86" spans="1:32" ht="15" customHeight="1" x14ac:dyDescent="0.25">
      <c r="A86" s="98" t="s">
        <v>4</v>
      </c>
      <c r="B86" s="95"/>
      <c r="C86" s="109" t="str">
        <f t="shared" si="3"/>
        <v>405</v>
      </c>
      <c r="D86" s="96">
        <f t="shared" si="4"/>
        <v>0.11263736263736268</v>
      </c>
      <c r="E86" s="97">
        <f t="shared" si="5"/>
        <v>0.11263736263736268</v>
      </c>
      <c r="F86" s="96">
        <f t="shared" si="6"/>
        <v>0.20535714285714279</v>
      </c>
      <c r="G86" s="97">
        <f t="shared" si="7"/>
        <v>0.20535714285714279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8</v>
      </c>
      <c r="Y86" s="125">
        <v>15</v>
      </c>
      <c r="Z86" s="125">
        <v>17</v>
      </c>
    </row>
    <row r="87" spans="1:32" ht="15" customHeight="1" x14ac:dyDescent="0.25">
      <c r="A87" s="98" t="s">
        <v>5</v>
      </c>
      <c r="B87" s="95"/>
      <c r="C87" s="109" t="str">
        <f t="shared" si="3"/>
        <v>431</v>
      </c>
      <c r="D87" s="96">
        <f t="shared" si="4"/>
        <v>0.10230179028132991</v>
      </c>
      <c r="E87" s="97">
        <f t="shared" si="5"/>
        <v>0.10230179028132991</v>
      </c>
      <c r="F87" s="96">
        <f t="shared" si="6"/>
        <v>0.35962145110410093</v>
      </c>
      <c r="G87" s="97">
        <f t="shared" si="7"/>
        <v>0.35962145110410093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4</v>
      </c>
      <c r="Y87" s="125">
        <v>5</v>
      </c>
      <c r="Z87" s="125">
        <v>6</v>
      </c>
    </row>
    <row r="88" spans="1:32" ht="15" customHeight="1" x14ac:dyDescent="0.25">
      <c r="A88" s="95" t="s">
        <v>6</v>
      </c>
      <c r="B88" s="95"/>
      <c r="C88" s="109" t="str">
        <f t="shared" si="3"/>
        <v>522</v>
      </c>
      <c r="D88" s="96">
        <f t="shared" si="4"/>
        <v>7.4074074074074181E-2</v>
      </c>
      <c r="E88" s="97">
        <f t="shared" si="5"/>
        <v>7.4074074074074181E-2</v>
      </c>
      <c r="F88" s="96">
        <f t="shared" si="6"/>
        <v>0.29850746268656714</v>
      </c>
      <c r="G88" s="97">
        <f t="shared" si="7"/>
        <v>0.29850746268656714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5</v>
      </c>
      <c r="Y88" s="125">
        <v>4</v>
      </c>
      <c r="Z88" s="125">
        <v>10</v>
      </c>
    </row>
    <row r="89" spans="1:32" ht="15" customHeight="1" x14ac:dyDescent="0.25">
      <c r="A89" s="95" t="s">
        <v>104</v>
      </c>
      <c r="B89" s="95"/>
      <c r="C89" s="146" t="str">
        <f t="shared" si="3"/>
        <v>$24,324</v>
      </c>
      <c r="D89" s="96">
        <f t="shared" si="4"/>
        <v>-2.7039999999999953E-2</v>
      </c>
      <c r="E89" s="97">
        <f t="shared" si="5"/>
        <v>-2.7039999999999953E-2</v>
      </c>
      <c r="F89" s="96">
        <f t="shared" si="6"/>
        <v>0.21626081304065203</v>
      </c>
      <c r="G89" s="97">
        <f t="shared" si="7"/>
        <v>0.21626081304065203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8</v>
      </c>
      <c r="Y89" s="125">
        <v>12</v>
      </c>
      <c r="Z89" s="125">
        <v>15</v>
      </c>
    </row>
    <row r="90" spans="1:32" ht="15" customHeight="1" x14ac:dyDescent="0.25">
      <c r="A90" s="95" t="s">
        <v>7</v>
      </c>
      <c r="B90" s="95"/>
      <c r="C90" s="109" t="str">
        <f t="shared" si="3"/>
        <v>$21.9 mil</v>
      </c>
      <c r="D90" s="96">
        <f t="shared" si="4"/>
        <v>4.5162745577452368E-2</v>
      </c>
      <c r="E90" s="97">
        <f t="shared" si="5"/>
        <v>4.5162745577452368E-2</v>
      </c>
      <c r="F90" s="96">
        <f t="shared" si="6"/>
        <v>0.43161781332630156</v>
      </c>
      <c r="G90" s="97">
        <f t="shared" si="7"/>
        <v>0.43161781332630156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43</v>
      </c>
      <c r="Y90" s="125">
        <v>40</v>
      </c>
      <c r="Z90" s="125">
        <v>50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244</v>
      </c>
      <c r="Y91" s="125">
        <v>255</v>
      </c>
      <c r="Z91" s="125">
        <v>277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11</v>
      </c>
      <c r="Y93" s="125">
        <v>20</v>
      </c>
      <c r="Z93" s="125">
        <v>22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34</v>
      </c>
      <c r="Y94" s="125">
        <v>41</v>
      </c>
      <c r="Z94" s="125">
        <v>41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6</v>
      </c>
      <c r="Y95" s="125">
        <v>9</v>
      </c>
      <c r="Z95" s="125">
        <v>9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39</v>
      </c>
      <c r="Y96" s="125">
        <v>46</v>
      </c>
      <c r="Z96" s="125">
        <v>48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22</v>
      </c>
      <c r="Y97" s="125">
        <v>29</v>
      </c>
      <c r="Z97" s="125">
        <v>28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12</v>
      </c>
      <c r="Y98" s="125">
        <v>11</v>
      </c>
      <c r="Z98" s="125">
        <v>15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0</v>
      </c>
      <c r="Y99" s="125">
        <v>0</v>
      </c>
      <c r="Z99" s="125">
        <v>0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17</v>
      </c>
      <c r="Y100" s="125">
        <v>19</v>
      </c>
      <c r="Z100" s="125">
        <v>14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209</v>
      </c>
      <c r="Y101" s="125">
        <v>231</v>
      </c>
      <c r="Z101" s="125">
        <v>249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363</v>
      </c>
      <c r="Y104" s="125">
        <v>434</v>
      </c>
      <c r="Z104" s="125">
        <v>466</v>
      </c>
      <c r="AB104" s="122" t="str">
        <f>TEXT(Z104,"###,###")</f>
        <v>466</v>
      </c>
      <c r="AD104" s="143">
        <f>Z104/($Z$4)*100</f>
        <v>55.942376950780314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173</v>
      </c>
      <c r="Y105" s="125">
        <v>190</v>
      </c>
      <c r="Z105" s="125">
        <v>203</v>
      </c>
      <c r="AB105" s="122" t="str">
        <f>TEXT(Z105,"###,###")</f>
        <v>203</v>
      </c>
      <c r="AD105" s="143">
        <f>Z105/($Z$4)*100</f>
        <v>24.369747899159663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536</v>
      </c>
      <c r="Y106" s="132">
        <v>624</v>
      </c>
      <c r="Z106" s="132">
        <v>669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162</v>
      </c>
      <c r="Y108" s="125">
        <v>198</v>
      </c>
      <c r="Z108" s="125">
        <v>201</v>
      </c>
      <c r="AB108" s="122" t="str">
        <f>TEXT(Z108,"###,###")</f>
        <v>201</v>
      </c>
      <c r="AD108" s="143">
        <f>Z108/($Z$4)*100</f>
        <v>24.129651860744296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115</v>
      </c>
      <c r="Y109" s="125">
        <v>112</v>
      </c>
      <c r="Z109" s="125">
        <v>107</v>
      </c>
      <c r="AB109" s="122" t="str">
        <f>TEXT(Z109,"###,###")</f>
        <v>107</v>
      </c>
      <c r="AD109" s="143">
        <f>Z109/($Z$4)*100</f>
        <v>12.845138055222089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118</v>
      </c>
      <c r="Y110" s="125">
        <v>151</v>
      </c>
      <c r="Z110" s="125">
        <v>181</v>
      </c>
      <c r="AB110" s="122" t="str">
        <f>TEXT(Z110,"###,###")</f>
        <v>181</v>
      </c>
      <c r="AD110" s="143">
        <f>Z110/($Z$4)*100</f>
        <v>21.728691476590637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140</v>
      </c>
      <c r="Y111" s="125">
        <v>163</v>
      </c>
      <c r="Z111" s="125">
        <v>183</v>
      </c>
      <c r="AB111" s="122" t="str">
        <f>TEXT(Z111,"###,###")</f>
        <v>183</v>
      </c>
      <c r="AD111" s="143">
        <f>Z111/($Z$4)*100</f>
        <v>21.968787515006003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687</v>
      </c>
      <c r="Y112" s="125">
        <v>755</v>
      </c>
      <c r="Z112" s="125">
        <v>836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49.33</v>
      </c>
      <c r="U118" s="144">
        <v>50.37</v>
      </c>
      <c r="V118" s="144">
        <v>49.49</v>
      </c>
      <c r="W118" s="144">
        <v>46.62</v>
      </c>
      <c r="X118" s="144">
        <v>47.62</v>
      </c>
      <c r="Y118" s="144">
        <v>48.24</v>
      </c>
      <c r="Z118" s="144">
        <v>48.89</v>
      </c>
      <c r="AB118" s="122" t="str">
        <f>TEXT(Z118,"##.0")</f>
        <v>48.9</v>
      </c>
    </row>
    <row r="120" spans="19:32" x14ac:dyDescent="0.25">
      <c r="S120" s="115" t="s">
        <v>106</v>
      </c>
      <c r="T120" s="125">
        <v>246</v>
      </c>
      <c r="U120" s="125">
        <v>251</v>
      </c>
      <c r="V120" s="125">
        <v>264</v>
      </c>
      <c r="W120" s="125">
        <v>257</v>
      </c>
      <c r="X120" s="125">
        <v>270</v>
      </c>
      <c r="Y120" s="125">
        <v>309</v>
      </c>
      <c r="Z120" s="125">
        <v>313</v>
      </c>
      <c r="AB120" s="122" t="str">
        <f>TEXT(Z120,"###,###")</f>
        <v>313</v>
      </c>
    </row>
    <row r="121" spans="19:32" x14ac:dyDescent="0.25">
      <c r="S121" s="115" t="s">
        <v>107</v>
      </c>
      <c r="T121" s="125">
        <v>83</v>
      </c>
      <c r="U121" s="125">
        <v>97</v>
      </c>
      <c r="V121" s="125">
        <v>93</v>
      </c>
      <c r="W121" s="125">
        <v>100</v>
      </c>
      <c r="X121" s="125">
        <v>101</v>
      </c>
      <c r="Y121" s="125">
        <v>99</v>
      </c>
      <c r="Z121" s="125">
        <v>108</v>
      </c>
      <c r="AB121" s="122" t="str">
        <f>TEXT(Z121,"###,###")</f>
        <v>108</v>
      </c>
    </row>
    <row r="122" spans="19:32" x14ac:dyDescent="0.25">
      <c r="S122" s="115" t="s">
        <v>108</v>
      </c>
      <c r="T122" s="125">
        <v>72</v>
      </c>
      <c r="U122" s="125">
        <v>76</v>
      </c>
      <c r="V122" s="125">
        <v>77</v>
      </c>
      <c r="W122" s="125">
        <v>87</v>
      </c>
      <c r="X122" s="125">
        <v>81</v>
      </c>
      <c r="Y122" s="125">
        <v>78</v>
      </c>
      <c r="Z122" s="125">
        <v>97</v>
      </c>
      <c r="AB122" s="122" t="str">
        <f>TEXT(Z122,"###,###")</f>
        <v>97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318</v>
      </c>
      <c r="U124" s="125">
        <v>327</v>
      </c>
      <c r="V124" s="125">
        <v>341</v>
      </c>
      <c r="W124" s="125">
        <v>344</v>
      </c>
      <c r="X124" s="125">
        <v>351</v>
      </c>
      <c r="Y124" s="125">
        <v>387</v>
      </c>
      <c r="Z124" s="125">
        <v>410</v>
      </c>
      <c r="AB124" s="122" t="str">
        <f>TEXT(Z124,"###,###")</f>
        <v>410</v>
      </c>
      <c r="AD124" s="139">
        <f>Z124/$Z$7*100</f>
        <v>78.544061302681996</v>
      </c>
    </row>
    <row r="125" spans="19:32" x14ac:dyDescent="0.25">
      <c r="S125" s="115" t="s">
        <v>110</v>
      </c>
      <c r="T125" s="125">
        <v>155</v>
      </c>
      <c r="U125" s="125">
        <v>173</v>
      </c>
      <c r="V125" s="125">
        <v>170</v>
      </c>
      <c r="W125" s="125">
        <v>187</v>
      </c>
      <c r="X125" s="125">
        <v>182</v>
      </c>
      <c r="Y125" s="125">
        <v>177</v>
      </c>
      <c r="Z125" s="125">
        <v>205</v>
      </c>
      <c r="AB125" s="122" t="str">
        <f>TEXT(Z125,"###,###")</f>
        <v>205</v>
      </c>
      <c r="AD125" s="139">
        <f>Z125/$Z$7*100</f>
        <v>39.272030651340998</v>
      </c>
    </row>
    <row r="127" spans="19:32" x14ac:dyDescent="0.25">
      <c r="S127" s="115" t="s">
        <v>111</v>
      </c>
      <c r="T127" s="125">
        <v>219</v>
      </c>
      <c r="U127" s="125">
        <v>229</v>
      </c>
      <c r="V127" s="125">
        <v>240</v>
      </c>
      <c r="W127" s="125">
        <v>236</v>
      </c>
      <c r="X127" s="125">
        <v>245</v>
      </c>
      <c r="Y127" s="125">
        <v>255</v>
      </c>
      <c r="Z127" s="125">
        <v>276</v>
      </c>
      <c r="AB127" s="122" t="str">
        <f>TEXT(Z127,"###,###")</f>
        <v>276</v>
      </c>
      <c r="AD127" s="139">
        <f>Z127/$Z$7*100</f>
        <v>52.873563218390807</v>
      </c>
    </row>
    <row r="128" spans="19:32" x14ac:dyDescent="0.25">
      <c r="S128" s="115" t="s">
        <v>112</v>
      </c>
      <c r="T128" s="125">
        <v>181</v>
      </c>
      <c r="U128" s="125">
        <v>191</v>
      </c>
      <c r="V128" s="125">
        <v>198</v>
      </c>
      <c r="W128" s="125">
        <v>201</v>
      </c>
      <c r="X128" s="125">
        <v>210</v>
      </c>
      <c r="Y128" s="125">
        <v>231</v>
      </c>
      <c r="Z128" s="125">
        <v>248</v>
      </c>
      <c r="AB128" s="122" t="str">
        <f>TEXT(Z128,"###,###")</f>
        <v>248</v>
      </c>
      <c r="AD128" s="139">
        <f>Z128/$Z$7*100</f>
        <v>47.509578544061306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5" id="{30CE162F-65F5-444D-A44A-E8E19FC8C4C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198" id="{959D1999-6419-4334-819C-A79B6838D70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201" id="{5492C734-EE9A-4A9D-95C9-25541C2081F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204" id="{1FA49815-4956-435E-BA8B-29EAF643FD8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26EAF-194F-4448-B8AC-88015B14707B}">
  <sheetPr codeName="Sheet76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George Town</v>
      </c>
      <c r="T1" s="113"/>
      <c r="U1" s="113"/>
      <c r="V1" s="113"/>
      <c r="W1" s="113"/>
      <c r="X1" s="113"/>
      <c r="Y1" s="114" t="str">
        <f>Y3</f>
        <v>12.12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128</v>
      </c>
      <c r="Y3" s="118" t="s">
        <v>170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12.12 George Town,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4076</v>
      </c>
      <c r="U4" s="121">
        <v>3833</v>
      </c>
      <c r="V4" s="121">
        <v>3751</v>
      </c>
      <c r="W4" s="121">
        <v>3907</v>
      </c>
      <c r="X4" s="121">
        <v>3811</v>
      </c>
      <c r="Y4" s="121">
        <v>3977</v>
      </c>
      <c r="Z4" s="121">
        <v>4343</v>
      </c>
      <c r="AB4" s="122" t="str">
        <f>TEXT(Z4,"###,###")</f>
        <v>4,343</v>
      </c>
      <c r="AD4" s="123">
        <f>Z4/Y4-1</f>
        <v>9.2029167714357651E-2</v>
      </c>
      <c r="AF4" s="123">
        <f t="shared" ref="AF4:AF9" si="0">Z4/T4-1</f>
        <v>6.5505397448478941E-2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2285</v>
      </c>
      <c r="U5" s="121">
        <v>2129</v>
      </c>
      <c r="V5" s="121">
        <v>2101</v>
      </c>
      <c r="W5" s="121">
        <v>2164</v>
      </c>
      <c r="X5" s="121">
        <v>2127</v>
      </c>
      <c r="Y5" s="121">
        <v>2166</v>
      </c>
      <c r="Z5" s="121">
        <v>2403</v>
      </c>
      <c r="AB5" s="122" t="str">
        <f>TEXT(Z5,"###,###")</f>
        <v>2,403</v>
      </c>
      <c r="AD5" s="123">
        <f t="shared" ref="AD5:AD9" si="1">Z5/Y5-1</f>
        <v>0.10941828254847641</v>
      </c>
      <c r="AF5" s="123">
        <f t="shared" si="0"/>
        <v>5.1641137855579888E-2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1786</v>
      </c>
      <c r="U6" s="121">
        <v>1709</v>
      </c>
      <c r="V6" s="121">
        <v>1654</v>
      </c>
      <c r="W6" s="121">
        <v>1746</v>
      </c>
      <c r="X6" s="121">
        <v>1683</v>
      </c>
      <c r="Y6" s="121">
        <v>1811</v>
      </c>
      <c r="Z6" s="121">
        <v>1935</v>
      </c>
      <c r="AB6" s="122" t="str">
        <f>TEXT(Z6,"###,###")</f>
        <v>1,935</v>
      </c>
      <c r="AD6" s="123">
        <f t="shared" si="1"/>
        <v>6.8470458310325721E-2</v>
      </c>
      <c r="AF6" s="123">
        <f t="shared" si="0"/>
        <v>8.3426651735722279E-2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2924</v>
      </c>
      <c r="U7" s="121">
        <v>2820</v>
      </c>
      <c r="V7" s="121">
        <v>2749</v>
      </c>
      <c r="W7" s="121">
        <v>2796</v>
      </c>
      <c r="X7" s="121">
        <v>2797</v>
      </c>
      <c r="Y7" s="121">
        <v>2889</v>
      </c>
      <c r="Z7" s="121">
        <v>3184</v>
      </c>
      <c r="AB7" s="122" t="str">
        <f>TEXT(Z7,"###,###")</f>
        <v>3,184</v>
      </c>
      <c r="AD7" s="123">
        <f t="shared" si="1"/>
        <v>0.10211145725164417</v>
      </c>
      <c r="AF7" s="123">
        <f t="shared" si="0"/>
        <v>8.8919288645690875E-2</v>
      </c>
    </row>
    <row r="8" spans="1:32" ht="17.25" customHeight="1" x14ac:dyDescent="0.25">
      <c r="A8" s="44" t="s">
        <v>13</v>
      </c>
      <c r="B8" s="45"/>
      <c r="C8" s="46"/>
      <c r="D8" s="47" t="str">
        <f>AB4</f>
        <v>4,343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3,184</v>
      </c>
      <c r="P8" s="48"/>
      <c r="S8" s="120" t="s">
        <v>88</v>
      </c>
      <c r="T8" s="121">
        <v>33077.25</v>
      </c>
      <c r="U8" s="121">
        <v>33889.089999999997</v>
      </c>
      <c r="V8" s="121">
        <v>33872</v>
      </c>
      <c r="W8" s="121">
        <v>34593</v>
      </c>
      <c r="X8" s="121">
        <v>37286</v>
      </c>
      <c r="Y8" s="121">
        <v>36573.5</v>
      </c>
      <c r="Z8" s="121">
        <v>35382.19</v>
      </c>
      <c r="AB8" s="122" t="str">
        <f>TEXT(Z8,"$###,###")</f>
        <v>$35,382</v>
      </c>
      <c r="AD8" s="123">
        <f t="shared" si="1"/>
        <v>-3.2573037855277653E-2</v>
      </c>
      <c r="AF8" s="123">
        <f t="shared" si="0"/>
        <v>6.9683543825439065E-2</v>
      </c>
    </row>
    <row r="9" spans="1:32" x14ac:dyDescent="0.25">
      <c r="A9" s="52" t="s">
        <v>15</v>
      </c>
      <c r="B9" s="53"/>
      <c r="C9" s="54"/>
      <c r="D9" s="55">
        <f>AD104</f>
        <v>78.171770665438629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55.841708542713562</v>
      </c>
      <c r="P9" s="56" t="s">
        <v>89</v>
      </c>
      <c r="S9" s="120" t="s">
        <v>7</v>
      </c>
      <c r="T9" s="121">
        <v>123529389</v>
      </c>
      <c r="U9" s="121">
        <v>123732783</v>
      </c>
      <c r="V9" s="121">
        <v>124608326</v>
      </c>
      <c r="W9" s="121">
        <v>127972110</v>
      </c>
      <c r="X9" s="121">
        <v>133078735</v>
      </c>
      <c r="Y9" s="121">
        <v>136854854</v>
      </c>
      <c r="Z9" s="121">
        <v>148409001</v>
      </c>
      <c r="AB9" s="122" t="str">
        <f>TEXT(Z9/1000000,"$#,###.0")&amp;" mil"</f>
        <v>$148.4 mil</v>
      </c>
      <c r="AD9" s="123">
        <f t="shared" si="1"/>
        <v>8.4426285676356017E-2</v>
      </c>
      <c r="AF9" s="123">
        <f t="shared" si="0"/>
        <v>0.20140641997346886</v>
      </c>
    </row>
    <row r="10" spans="1:32" x14ac:dyDescent="0.25">
      <c r="A10" s="52" t="s">
        <v>18</v>
      </c>
      <c r="B10" s="53"/>
      <c r="C10" s="54"/>
      <c r="D10" s="55">
        <f>AD105</f>
        <v>14.82845959014506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44.221105527638194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94.064070351758801</v>
      </c>
      <c r="P11" s="56" t="s">
        <v>89</v>
      </c>
      <c r="S11" s="120" t="s">
        <v>30</v>
      </c>
      <c r="T11" s="125">
        <v>3662</v>
      </c>
      <c r="U11" s="125">
        <v>3444</v>
      </c>
      <c r="V11" s="125">
        <v>3371</v>
      </c>
      <c r="W11" s="125">
        <v>3532</v>
      </c>
      <c r="X11" s="125">
        <v>3472</v>
      </c>
      <c r="Y11" s="125">
        <v>3605</v>
      </c>
      <c r="Z11" s="125">
        <v>3981</v>
      </c>
    </row>
    <row r="12" spans="1:32" ht="28.5" customHeight="1" x14ac:dyDescent="0.25">
      <c r="A12" s="52" t="s">
        <v>20</v>
      </c>
      <c r="B12" s="54"/>
      <c r="C12" s="54"/>
      <c r="D12" s="55">
        <f>AD108</f>
        <v>12.871287128712872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11.275125628140703</v>
      </c>
      <c r="P12" s="56" t="s">
        <v>89</v>
      </c>
      <c r="S12" s="120" t="s">
        <v>31</v>
      </c>
      <c r="T12" s="125">
        <v>411</v>
      </c>
      <c r="U12" s="125">
        <v>390</v>
      </c>
      <c r="V12" s="125">
        <v>383</v>
      </c>
      <c r="W12" s="125">
        <v>375</v>
      </c>
      <c r="X12" s="125">
        <v>340</v>
      </c>
      <c r="Y12" s="125">
        <v>372</v>
      </c>
      <c r="Z12" s="125">
        <v>362</v>
      </c>
    </row>
    <row r="13" spans="1:32" ht="15" customHeight="1" x14ac:dyDescent="0.25">
      <c r="A13" s="52" t="s">
        <v>21</v>
      </c>
      <c r="B13" s="54"/>
      <c r="C13" s="54"/>
      <c r="D13" s="55">
        <f>AD109</f>
        <v>20.446695832373933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43.3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20.331568040524985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39.557909279300027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292</v>
      </c>
      <c r="Z15" s="125">
        <v>477</v>
      </c>
      <c r="AB15" s="129">
        <f t="shared" ref="AB15:AB34" si="2">IF(Z15="np",0,Z15/$Z$34)</f>
        <v>0.10995850622406639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138</v>
      </c>
      <c r="Z16" s="125">
        <v>137</v>
      </c>
      <c r="AB16" s="129">
        <f t="shared" si="2"/>
        <v>3.1581373905025356E-2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466</v>
      </c>
      <c r="Z17" s="125">
        <v>583</v>
      </c>
      <c r="AB17" s="129">
        <f t="shared" si="2"/>
        <v>0.13439372982941447</v>
      </c>
    </row>
    <row r="18" spans="1:28" x14ac:dyDescent="0.25">
      <c r="A18" s="82" t="str">
        <f>$S$1&amp;" ("&amp;$T$2&amp;" to "&amp;$Z$2&amp;")"</f>
        <v>George Town (2011-12 to 2017-18)</v>
      </c>
      <c r="B18" s="82"/>
      <c r="C18" s="82"/>
      <c r="D18" s="82"/>
      <c r="E18" s="82"/>
      <c r="F18" s="82"/>
      <c r="G18" s="82" t="str">
        <f>$S$1&amp;" ("&amp;$T$2&amp;" to "&amp;$Z$2&amp;")"</f>
        <v>George Town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43</v>
      </c>
      <c r="Z18" s="125">
        <v>47</v>
      </c>
      <c r="AB18" s="129">
        <f t="shared" si="2"/>
        <v>1.0834485938220378E-2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234</v>
      </c>
      <c r="Z19" s="125">
        <v>251</v>
      </c>
      <c r="AB19" s="129">
        <f t="shared" si="2"/>
        <v>5.7860765329645E-2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89</v>
      </c>
      <c r="Z20" s="125">
        <v>93</v>
      </c>
      <c r="AB20" s="129">
        <f t="shared" si="2"/>
        <v>2.1438450899031812E-2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307</v>
      </c>
      <c r="Z21" s="125">
        <v>324</v>
      </c>
      <c r="AB21" s="129">
        <f t="shared" si="2"/>
        <v>7.4688796680497924E-2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221</v>
      </c>
      <c r="Z22" s="125">
        <v>264</v>
      </c>
      <c r="AB22" s="129">
        <f t="shared" si="2"/>
        <v>6.0857538035961271E-2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236</v>
      </c>
      <c r="Z23" s="125">
        <v>245</v>
      </c>
      <c r="AB23" s="129">
        <f t="shared" si="2"/>
        <v>5.6477639465191333E-2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11</v>
      </c>
      <c r="Z24" s="125">
        <v>9</v>
      </c>
      <c r="AB24" s="129">
        <f t="shared" si="2"/>
        <v>2.0746887966804979E-3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112</v>
      </c>
      <c r="Z25" s="125">
        <v>95</v>
      </c>
      <c r="AB25" s="129">
        <f t="shared" si="2"/>
        <v>2.1899492853849699E-2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57</v>
      </c>
      <c r="Z26" s="125">
        <v>49</v>
      </c>
      <c r="AB26" s="129">
        <f t="shared" si="2"/>
        <v>1.1295527893038266E-2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209</v>
      </c>
      <c r="Z27" s="125">
        <v>187</v>
      </c>
      <c r="AB27" s="129">
        <f t="shared" si="2"/>
        <v>4.3107422775472568E-2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275</v>
      </c>
      <c r="Z28" s="125">
        <v>303</v>
      </c>
      <c r="AB28" s="129">
        <f t="shared" si="2"/>
        <v>6.9847856154910098E-2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175</v>
      </c>
      <c r="Z29" s="125">
        <v>185</v>
      </c>
      <c r="AB29" s="129">
        <f t="shared" si="2"/>
        <v>4.2646380820654681E-2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260</v>
      </c>
      <c r="Z30" s="125">
        <v>275</v>
      </c>
      <c r="AB30" s="129">
        <f t="shared" si="2"/>
        <v>6.3393268787459656E-2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396</v>
      </c>
      <c r="Z31" s="125">
        <v>429</v>
      </c>
      <c r="AB31" s="129">
        <f t="shared" si="2"/>
        <v>9.8893499308437063E-2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63</v>
      </c>
      <c r="Z32" s="125">
        <v>82</v>
      </c>
      <c r="AB32" s="129">
        <f t="shared" si="2"/>
        <v>1.8902720147533424E-2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94</v>
      </c>
      <c r="Z33" s="125">
        <v>100</v>
      </c>
      <c r="AB33" s="129">
        <f t="shared" si="2"/>
        <v>2.3052097740894423E-2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3977</v>
      </c>
      <c r="Z34" s="132">
        <v>4338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0</v>
      </c>
      <c r="Y44" s="125">
        <v>0</v>
      </c>
      <c r="Z44" s="125">
        <v>0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25</v>
      </c>
      <c r="Y45" s="125">
        <v>27</v>
      </c>
      <c r="Z45" s="125">
        <v>22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116</v>
      </c>
      <c r="Y46" s="125">
        <v>113</v>
      </c>
      <c r="Z46" s="125">
        <v>102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182</v>
      </c>
      <c r="Y47" s="125">
        <v>177</v>
      </c>
      <c r="Z47" s="125">
        <v>238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214</v>
      </c>
      <c r="Y48" s="125">
        <v>237</v>
      </c>
      <c r="Z48" s="125">
        <v>266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George Town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198</v>
      </c>
      <c r="Y49" s="125">
        <v>179</v>
      </c>
      <c r="Z49" s="125">
        <v>232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211</v>
      </c>
      <c r="Y50" s="125">
        <v>189</v>
      </c>
      <c r="Z50" s="125">
        <v>192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172</v>
      </c>
      <c r="Y51" s="125">
        <v>169</v>
      </c>
      <c r="Z51" s="125">
        <v>195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221</v>
      </c>
      <c r="Y52" s="125">
        <v>210</v>
      </c>
      <c r="Z52" s="125">
        <v>206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249</v>
      </c>
      <c r="Y53" s="125">
        <v>244</v>
      </c>
      <c r="Z53" s="125">
        <v>264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251</v>
      </c>
      <c r="Y54" s="125">
        <v>259</v>
      </c>
      <c r="Z54" s="125">
        <v>250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178</v>
      </c>
      <c r="Y55" s="125">
        <v>215</v>
      </c>
      <c r="Z55" s="125">
        <v>255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76</v>
      </c>
      <c r="Y56" s="125">
        <v>92</v>
      </c>
      <c r="Z56" s="125">
        <v>116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23</v>
      </c>
      <c r="Y57" s="125">
        <v>29</v>
      </c>
      <c r="Z57" s="125">
        <v>35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13</v>
      </c>
      <c r="Y58" s="125">
        <v>13</v>
      </c>
      <c r="Z58" s="125">
        <v>9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8</v>
      </c>
      <c r="Y59" s="125">
        <v>10</v>
      </c>
      <c r="Z59" s="125">
        <v>15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0</v>
      </c>
      <c r="Y60" s="125">
        <v>0</v>
      </c>
      <c r="Z60" s="125">
        <v>0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2130</v>
      </c>
      <c r="Y61" s="125">
        <v>2166</v>
      </c>
      <c r="Z61" s="125">
        <v>2403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0</v>
      </c>
      <c r="Y63" s="125">
        <v>0</v>
      </c>
      <c r="Z63" s="125">
        <v>0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George Town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34</v>
      </c>
      <c r="Y64" s="125">
        <v>42</v>
      </c>
      <c r="Z64" s="125">
        <v>56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101</v>
      </c>
      <c r="Y65" s="125">
        <v>100</v>
      </c>
      <c r="Z65" s="125">
        <v>144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140</v>
      </c>
      <c r="Y66" s="125">
        <v>144</v>
      </c>
      <c r="Z66" s="125">
        <v>172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130</v>
      </c>
      <c r="Y67" s="125">
        <v>195</v>
      </c>
      <c r="Z67" s="125">
        <v>174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137</v>
      </c>
      <c r="Y68" s="125">
        <v>140</v>
      </c>
      <c r="Z68" s="125">
        <v>175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147</v>
      </c>
      <c r="Y69" s="125">
        <v>156</v>
      </c>
      <c r="Z69" s="125">
        <v>163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168</v>
      </c>
      <c r="Y70" s="125">
        <v>170</v>
      </c>
      <c r="Z70" s="125">
        <v>185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203</v>
      </c>
      <c r="Y71" s="125">
        <v>202</v>
      </c>
      <c r="Z71" s="125">
        <v>219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200</v>
      </c>
      <c r="Y72" s="125">
        <v>229</v>
      </c>
      <c r="Z72" s="125">
        <v>207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189</v>
      </c>
      <c r="Y73" s="125">
        <v>192</v>
      </c>
      <c r="Z73" s="125">
        <v>199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119</v>
      </c>
      <c r="Y74" s="125">
        <v>123</v>
      </c>
      <c r="Z74" s="125">
        <v>118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55</v>
      </c>
      <c r="Y75" s="125">
        <v>67</v>
      </c>
      <c r="Z75" s="125">
        <v>73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31</v>
      </c>
      <c r="Y76" s="125">
        <v>28</v>
      </c>
      <c r="Z76" s="125">
        <v>21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9</v>
      </c>
      <c r="Y77" s="125">
        <v>8</v>
      </c>
      <c r="Z77" s="125">
        <v>12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4</v>
      </c>
      <c r="Y78" s="125">
        <v>6</v>
      </c>
      <c r="Z78" s="125">
        <v>5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9</v>
      </c>
      <c r="Y79" s="125">
        <v>3</v>
      </c>
      <c r="Z79" s="125">
        <v>4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1684</v>
      </c>
      <c r="Y80" s="125">
        <v>1811</v>
      </c>
      <c r="Z80" s="125">
        <v>1938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George Town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112</v>
      </c>
      <c r="Y83" s="125">
        <v>122</v>
      </c>
      <c r="Z83" s="125">
        <v>140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102</v>
      </c>
      <c r="Y84" s="125">
        <v>102</v>
      </c>
      <c r="Z84" s="125">
        <v>108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4,343</v>
      </c>
      <c r="D85" s="96">
        <f t="shared" ref="D85:D90" si="4">AD4</f>
        <v>9.2029167714357651E-2</v>
      </c>
      <c r="E85" s="97">
        <f t="shared" ref="E85:E90" si="5">AD4</f>
        <v>9.2029167714357651E-2</v>
      </c>
      <c r="F85" s="96">
        <f t="shared" ref="F85:F90" si="6">AF4</f>
        <v>6.5505397448478941E-2</v>
      </c>
      <c r="G85" s="97">
        <f t="shared" ref="G85:G90" si="7">AF4</f>
        <v>6.5505397448478941E-2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343</v>
      </c>
      <c r="Y85" s="125">
        <v>336</v>
      </c>
      <c r="Z85" s="125">
        <v>350</v>
      </c>
    </row>
    <row r="86" spans="1:32" ht="15" customHeight="1" x14ac:dyDescent="0.25">
      <c r="A86" s="98" t="s">
        <v>4</v>
      </c>
      <c r="B86" s="95"/>
      <c r="C86" s="109" t="str">
        <f t="shared" si="3"/>
        <v>2,403</v>
      </c>
      <c r="D86" s="96">
        <f t="shared" si="4"/>
        <v>0.10941828254847641</v>
      </c>
      <c r="E86" s="97">
        <f t="shared" si="5"/>
        <v>0.10941828254847641</v>
      </c>
      <c r="F86" s="96">
        <f t="shared" si="6"/>
        <v>5.1641137855579888E-2</v>
      </c>
      <c r="G86" s="97">
        <f t="shared" si="7"/>
        <v>5.1641137855579888E-2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76</v>
      </c>
      <c r="Y86" s="125">
        <v>65</v>
      </c>
      <c r="Z86" s="125">
        <v>77</v>
      </c>
    </row>
    <row r="87" spans="1:32" ht="15" customHeight="1" x14ac:dyDescent="0.25">
      <c r="A87" s="98" t="s">
        <v>5</v>
      </c>
      <c r="B87" s="95"/>
      <c r="C87" s="109" t="str">
        <f t="shared" si="3"/>
        <v>1,935</v>
      </c>
      <c r="D87" s="96">
        <f t="shared" si="4"/>
        <v>6.8470458310325721E-2</v>
      </c>
      <c r="E87" s="97">
        <f t="shared" si="5"/>
        <v>6.8470458310325721E-2</v>
      </c>
      <c r="F87" s="96">
        <f t="shared" si="6"/>
        <v>8.3426651735722279E-2</v>
      </c>
      <c r="G87" s="97">
        <f t="shared" si="7"/>
        <v>8.3426651735722279E-2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33</v>
      </c>
      <c r="Y87" s="125">
        <v>32</v>
      </c>
      <c r="Z87" s="125">
        <v>29</v>
      </c>
    </row>
    <row r="88" spans="1:32" ht="15" customHeight="1" x14ac:dyDescent="0.25">
      <c r="A88" s="95" t="s">
        <v>6</v>
      </c>
      <c r="B88" s="95"/>
      <c r="C88" s="109" t="str">
        <f t="shared" si="3"/>
        <v>3,184</v>
      </c>
      <c r="D88" s="96">
        <f t="shared" si="4"/>
        <v>0.10211145725164417</v>
      </c>
      <c r="E88" s="97">
        <f t="shared" si="5"/>
        <v>0.10211145725164417</v>
      </c>
      <c r="F88" s="96">
        <f t="shared" si="6"/>
        <v>8.8919288645690875E-2</v>
      </c>
      <c r="G88" s="97">
        <f t="shared" si="7"/>
        <v>8.8919288645690875E-2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51</v>
      </c>
      <c r="Y88" s="125">
        <v>63</v>
      </c>
      <c r="Z88" s="125">
        <v>51</v>
      </c>
    </row>
    <row r="89" spans="1:32" ht="15" customHeight="1" x14ac:dyDescent="0.25">
      <c r="A89" s="95" t="s">
        <v>104</v>
      </c>
      <c r="B89" s="95"/>
      <c r="C89" s="146" t="str">
        <f t="shared" si="3"/>
        <v>$35,382</v>
      </c>
      <c r="D89" s="96">
        <f t="shared" si="4"/>
        <v>-3.2573037855277653E-2</v>
      </c>
      <c r="E89" s="97">
        <f t="shared" si="5"/>
        <v>-3.2573037855277653E-2</v>
      </c>
      <c r="F89" s="96">
        <f t="shared" si="6"/>
        <v>6.9683543825439065E-2</v>
      </c>
      <c r="G89" s="97">
        <f t="shared" si="7"/>
        <v>6.9683543825439065E-2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195</v>
      </c>
      <c r="Y89" s="125">
        <v>198</v>
      </c>
      <c r="Z89" s="125">
        <v>225</v>
      </c>
    </row>
    <row r="90" spans="1:32" ht="15" customHeight="1" x14ac:dyDescent="0.25">
      <c r="A90" s="95" t="s">
        <v>7</v>
      </c>
      <c r="B90" s="95"/>
      <c r="C90" s="109" t="str">
        <f t="shared" si="3"/>
        <v>$148.4 mil</v>
      </c>
      <c r="D90" s="96">
        <f t="shared" si="4"/>
        <v>8.4426285676356017E-2</v>
      </c>
      <c r="E90" s="97">
        <f t="shared" si="5"/>
        <v>8.4426285676356017E-2</v>
      </c>
      <c r="F90" s="96">
        <f t="shared" si="6"/>
        <v>0.20140641997346886</v>
      </c>
      <c r="G90" s="97">
        <f t="shared" si="7"/>
        <v>0.20140641997346886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354</v>
      </c>
      <c r="Y90" s="125">
        <v>376</v>
      </c>
      <c r="Z90" s="125">
        <v>390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1530</v>
      </c>
      <c r="Y91" s="125">
        <v>1593</v>
      </c>
      <c r="Z91" s="125">
        <v>1773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58</v>
      </c>
      <c r="Y93" s="125">
        <v>50</v>
      </c>
      <c r="Z93" s="125">
        <v>64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169</v>
      </c>
      <c r="Y94" s="125">
        <v>176</v>
      </c>
      <c r="Z94" s="125">
        <v>181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40</v>
      </c>
      <c r="Y95" s="125">
        <v>45</v>
      </c>
      <c r="Z95" s="125">
        <v>50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208</v>
      </c>
      <c r="Y96" s="125">
        <v>231</v>
      </c>
      <c r="Z96" s="125">
        <v>252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174</v>
      </c>
      <c r="Y97" s="125">
        <v>180</v>
      </c>
      <c r="Z97" s="125">
        <v>185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148</v>
      </c>
      <c r="Y98" s="125">
        <v>163</v>
      </c>
      <c r="Z98" s="125">
        <v>177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23</v>
      </c>
      <c r="Y99" s="125">
        <v>21</v>
      </c>
      <c r="Z99" s="125">
        <v>23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187</v>
      </c>
      <c r="Y100" s="125">
        <v>190</v>
      </c>
      <c r="Z100" s="125">
        <v>209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1263</v>
      </c>
      <c r="Y101" s="125">
        <v>1296</v>
      </c>
      <c r="Z101" s="125">
        <v>1410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2917</v>
      </c>
      <c r="Y104" s="125">
        <v>3081</v>
      </c>
      <c r="Z104" s="125">
        <v>3395</v>
      </c>
      <c r="AB104" s="122" t="str">
        <f>TEXT(Z104,"###,###")</f>
        <v>3,395</v>
      </c>
      <c r="AD104" s="143">
        <f>Z104/($Z$4)*100</f>
        <v>78.171770665438629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586</v>
      </c>
      <c r="Y105" s="125">
        <v>611</v>
      </c>
      <c r="Z105" s="125">
        <v>644</v>
      </c>
      <c r="AB105" s="122" t="str">
        <f>TEXT(Z105,"###,###")</f>
        <v>644</v>
      </c>
      <c r="AD105" s="143">
        <f>Z105/($Z$4)*100</f>
        <v>14.82845959014506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3503</v>
      </c>
      <c r="Y106" s="132">
        <v>3692</v>
      </c>
      <c r="Z106" s="132">
        <v>4039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488</v>
      </c>
      <c r="Y108" s="125">
        <v>551</v>
      </c>
      <c r="Z108" s="125">
        <v>559</v>
      </c>
      <c r="AB108" s="122" t="str">
        <f>TEXT(Z108,"###,###")</f>
        <v>559</v>
      </c>
      <c r="AD108" s="143">
        <f>Z108/($Z$4)*100</f>
        <v>12.871287128712872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691</v>
      </c>
      <c r="Y109" s="125">
        <v>714</v>
      </c>
      <c r="Z109" s="125">
        <v>888</v>
      </c>
      <c r="AB109" s="122" t="str">
        <f>TEXT(Z109,"###,###")</f>
        <v>888</v>
      </c>
      <c r="AD109" s="143">
        <f>Z109/($Z$4)*100</f>
        <v>20.446695832373933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728</v>
      </c>
      <c r="Y110" s="125">
        <v>793</v>
      </c>
      <c r="Z110" s="125">
        <v>883</v>
      </c>
      <c r="AB110" s="122" t="str">
        <f>TEXT(Z110,"###,###")</f>
        <v>883</v>
      </c>
      <c r="AD110" s="143">
        <f>Z110/($Z$4)*100</f>
        <v>20.331568040524985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1592</v>
      </c>
      <c r="Y111" s="125">
        <v>1634</v>
      </c>
      <c r="Z111" s="125">
        <v>1718</v>
      </c>
      <c r="AB111" s="122" t="str">
        <f>TEXT(Z111,"###,###")</f>
        <v>1,718</v>
      </c>
      <c r="AD111" s="143">
        <f>Z111/($Z$4)*100</f>
        <v>39.557909279300027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3808</v>
      </c>
      <c r="Y112" s="125">
        <v>3977</v>
      </c>
      <c r="Z112" s="125">
        <v>4342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45.77</v>
      </c>
      <c r="U118" s="144">
        <v>42.09</v>
      </c>
      <c r="V118" s="144">
        <v>42.49</v>
      </c>
      <c r="W118" s="144">
        <v>45.68</v>
      </c>
      <c r="X118" s="144">
        <v>40.770000000000003</v>
      </c>
      <c r="Y118" s="144">
        <v>44</v>
      </c>
      <c r="Z118" s="144">
        <v>43.34</v>
      </c>
      <c r="AB118" s="122" t="str">
        <f>TEXT(Z118,"##.0")</f>
        <v>43.3</v>
      </c>
    </row>
    <row r="120" spans="19:32" x14ac:dyDescent="0.25">
      <c r="S120" s="115" t="s">
        <v>106</v>
      </c>
      <c r="T120" s="125">
        <v>2508</v>
      </c>
      <c r="U120" s="125">
        <v>2431</v>
      </c>
      <c r="V120" s="125">
        <v>2369</v>
      </c>
      <c r="W120" s="125">
        <v>2425</v>
      </c>
      <c r="X120" s="125">
        <v>2457</v>
      </c>
      <c r="Y120" s="125">
        <v>2517</v>
      </c>
      <c r="Z120" s="125">
        <v>2823</v>
      </c>
      <c r="AB120" s="122" t="str">
        <f>TEXT(Z120,"###,###")</f>
        <v>2,823</v>
      </c>
    </row>
    <row r="121" spans="19:32" x14ac:dyDescent="0.25">
      <c r="S121" s="115" t="s">
        <v>107</v>
      </c>
      <c r="T121" s="125">
        <v>207</v>
      </c>
      <c r="U121" s="125">
        <v>203</v>
      </c>
      <c r="V121" s="125">
        <v>202</v>
      </c>
      <c r="W121" s="125">
        <v>201</v>
      </c>
      <c r="X121" s="125">
        <v>197</v>
      </c>
      <c r="Y121" s="125">
        <v>207</v>
      </c>
      <c r="Z121" s="125">
        <v>187</v>
      </c>
      <c r="AB121" s="122" t="str">
        <f>TEXT(Z121,"###,###")</f>
        <v>187</v>
      </c>
    </row>
    <row r="122" spans="19:32" x14ac:dyDescent="0.25">
      <c r="S122" s="115" t="s">
        <v>108</v>
      </c>
      <c r="T122" s="125">
        <v>203</v>
      </c>
      <c r="U122" s="125">
        <v>185</v>
      </c>
      <c r="V122" s="125">
        <v>180</v>
      </c>
      <c r="W122" s="125">
        <v>170</v>
      </c>
      <c r="X122" s="125">
        <v>143</v>
      </c>
      <c r="Y122" s="125">
        <v>165</v>
      </c>
      <c r="Z122" s="125">
        <v>172</v>
      </c>
      <c r="AB122" s="122" t="str">
        <f>TEXT(Z122,"###,###")</f>
        <v>172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2711</v>
      </c>
      <c r="U124" s="125">
        <v>2616</v>
      </c>
      <c r="V124" s="125">
        <v>2549</v>
      </c>
      <c r="W124" s="125">
        <v>2595</v>
      </c>
      <c r="X124" s="125">
        <v>2600</v>
      </c>
      <c r="Y124" s="125">
        <v>2682</v>
      </c>
      <c r="Z124" s="125">
        <v>2995</v>
      </c>
      <c r="AB124" s="122" t="str">
        <f>TEXT(Z124,"###,###")</f>
        <v>2,995</v>
      </c>
      <c r="AD124" s="139">
        <f>Z124/$Z$7*100</f>
        <v>94.064070351758801</v>
      </c>
    </row>
    <row r="125" spans="19:32" x14ac:dyDescent="0.25">
      <c r="S125" s="115" t="s">
        <v>110</v>
      </c>
      <c r="T125" s="125">
        <v>410</v>
      </c>
      <c r="U125" s="125">
        <v>388</v>
      </c>
      <c r="V125" s="125">
        <v>382</v>
      </c>
      <c r="W125" s="125">
        <v>371</v>
      </c>
      <c r="X125" s="125">
        <v>340</v>
      </c>
      <c r="Y125" s="125">
        <v>372</v>
      </c>
      <c r="Z125" s="125">
        <v>359</v>
      </c>
      <c r="AB125" s="122" t="str">
        <f>TEXT(Z125,"###,###")</f>
        <v>359</v>
      </c>
      <c r="AD125" s="139">
        <f>Z125/$Z$7*100</f>
        <v>11.275125628140703</v>
      </c>
    </row>
    <row r="127" spans="19:32" x14ac:dyDescent="0.25">
      <c r="S127" s="115" t="s">
        <v>111</v>
      </c>
      <c r="T127" s="125">
        <v>1635</v>
      </c>
      <c r="U127" s="125">
        <v>1550</v>
      </c>
      <c r="V127" s="125">
        <v>1523</v>
      </c>
      <c r="W127" s="125">
        <v>1527</v>
      </c>
      <c r="X127" s="125">
        <v>1531</v>
      </c>
      <c r="Y127" s="125">
        <v>1593</v>
      </c>
      <c r="Z127" s="125">
        <v>1778</v>
      </c>
      <c r="AB127" s="122" t="str">
        <f>TEXT(Z127,"###,###")</f>
        <v>1,778</v>
      </c>
      <c r="AD127" s="139">
        <f>Z127/$Z$7*100</f>
        <v>55.841708542713562</v>
      </c>
    </row>
    <row r="128" spans="19:32" x14ac:dyDescent="0.25">
      <c r="S128" s="115" t="s">
        <v>112</v>
      </c>
      <c r="T128" s="125">
        <v>1286</v>
      </c>
      <c r="U128" s="125">
        <v>1273</v>
      </c>
      <c r="V128" s="125">
        <v>1223</v>
      </c>
      <c r="W128" s="125">
        <v>1267</v>
      </c>
      <c r="X128" s="125">
        <v>1264</v>
      </c>
      <c r="Y128" s="125">
        <v>1296</v>
      </c>
      <c r="Z128" s="125">
        <v>1408</v>
      </c>
      <c r="AB128" s="122" t="str">
        <f>TEXT(Z128,"###,###")</f>
        <v>1,408</v>
      </c>
      <c r="AD128" s="139">
        <f>Z128/$Z$7*100</f>
        <v>44.221105527638194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85" id="{2A9DEE90-43AE-432C-B91C-A19305BA178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188" id="{01E8D42C-CA82-4E59-8539-2CD92EA4064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191" id="{F249A699-87FD-409C-BDCF-6F984CE9259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194" id="{0C8A3717-2E89-4494-9AD1-01E84246CF5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B2994-95EE-4F60-9637-BD4B6E46AAF9}">
  <sheetPr codeName="Sheet77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Glamorgan/Spring Bay</v>
      </c>
      <c r="T1" s="113"/>
      <c r="U1" s="113"/>
      <c r="V1" s="113"/>
      <c r="W1" s="113"/>
      <c r="X1" s="113"/>
      <c r="Y1" s="114" t="str">
        <f>Y3</f>
        <v>12.13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129</v>
      </c>
      <c r="Y3" s="118" t="s">
        <v>171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12.13 Glamorgan/Spring Bay,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3003</v>
      </c>
      <c r="U4" s="121">
        <v>2969</v>
      </c>
      <c r="V4" s="121">
        <v>2955</v>
      </c>
      <c r="W4" s="121">
        <v>2898</v>
      </c>
      <c r="X4" s="121">
        <v>3027</v>
      </c>
      <c r="Y4" s="121">
        <v>3346</v>
      </c>
      <c r="Z4" s="121">
        <v>3493</v>
      </c>
      <c r="AB4" s="122" t="str">
        <f>TEXT(Z4,"###,###")</f>
        <v>3,493</v>
      </c>
      <c r="AD4" s="123">
        <f>Z4/Y4-1</f>
        <v>4.3933054393305415E-2</v>
      </c>
      <c r="AF4" s="123">
        <f t="shared" ref="AF4:AF9" si="0">Z4/T4-1</f>
        <v>0.1631701631701632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1625</v>
      </c>
      <c r="U5" s="121">
        <v>1585</v>
      </c>
      <c r="V5" s="121">
        <v>1576</v>
      </c>
      <c r="W5" s="121">
        <v>1529</v>
      </c>
      <c r="X5" s="121">
        <v>1572</v>
      </c>
      <c r="Y5" s="121">
        <v>1698</v>
      </c>
      <c r="Z5" s="121">
        <v>1805</v>
      </c>
      <c r="AB5" s="122" t="str">
        <f>TEXT(Z5,"###,###")</f>
        <v>1,805</v>
      </c>
      <c r="AD5" s="123">
        <f t="shared" ref="AD5:AD9" si="1">Z5/Y5-1</f>
        <v>6.3015312131919909E-2</v>
      </c>
      <c r="AF5" s="123">
        <f t="shared" si="0"/>
        <v>0.11076923076923073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1375</v>
      </c>
      <c r="U6" s="121">
        <v>1387</v>
      </c>
      <c r="V6" s="121">
        <v>1383</v>
      </c>
      <c r="W6" s="121">
        <v>1372</v>
      </c>
      <c r="X6" s="121">
        <v>1452</v>
      </c>
      <c r="Y6" s="121">
        <v>1648</v>
      </c>
      <c r="Z6" s="121">
        <v>1692</v>
      </c>
      <c r="AB6" s="122" t="str">
        <f>TEXT(Z6,"###,###")</f>
        <v>1,692</v>
      </c>
      <c r="AD6" s="123">
        <f t="shared" si="1"/>
        <v>2.6699029126213691E-2</v>
      </c>
      <c r="AF6" s="123">
        <f t="shared" si="0"/>
        <v>0.23054545454545461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2041</v>
      </c>
      <c r="U7" s="121">
        <v>2039</v>
      </c>
      <c r="V7" s="121">
        <v>2037</v>
      </c>
      <c r="W7" s="121">
        <v>2050</v>
      </c>
      <c r="X7" s="121">
        <v>2101</v>
      </c>
      <c r="Y7" s="121">
        <v>2239</v>
      </c>
      <c r="Z7" s="121">
        <v>2384</v>
      </c>
      <c r="AB7" s="122" t="str">
        <f>TEXT(Z7,"###,###")</f>
        <v>2,384</v>
      </c>
      <c r="AD7" s="123">
        <f t="shared" si="1"/>
        <v>6.4761054041982957E-2</v>
      </c>
      <c r="AF7" s="123">
        <f t="shared" si="0"/>
        <v>0.1680548750612445</v>
      </c>
    </row>
    <row r="8" spans="1:32" ht="17.25" customHeight="1" x14ac:dyDescent="0.25">
      <c r="A8" s="44" t="s">
        <v>13</v>
      </c>
      <c r="B8" s="45"/>
      <c r="C8" s="46"/>
      <c r="D8" s="47" t="str">
        <f>AB4</f>
        <v>3,493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2,384</v>
      </c>
      <c r="P8" s="48"/>
      <c r="S8" s="120" t="s">
        <v>88</v>
      </c>
      <c r="T8" s="121">
        <v>22787.64</v>
      </c>
      <c r="U8" s="121">
        <v>24489.73</v>
      </c>
      <c r="V8" s="121">
        <v>24010</v>
      </c>
      <c r="W8" s="121">
        <v>27770</v>
      </c>
      <c r="X8" s="121">
        <v>27513.8</v>
      </c>
      <c r="Y8" s="121">
        <v>26588.02</v>
      </c>
      <c r="Z8" s="121">
        <v>29016.29</v>
      </c>
      <c r="AB8" s="122" t="str">
        <f>TEXT(Z8,"$###,###")</f>
        <v>$29,016</v>
      </c>
      <c r="AD8" s="123">
        <f t="shared" si="1"/>
        <v>9.1329478464361014E-2</v>
      </c>
      <c r="AF8" s="123">
        <f t="shared" si="0"/>
        <v>0.27333457962298868</v>
      </c>
    </row>
    <row r="9" spans="1:32" x14ac:dyDescent="0.25">
      <c r="A9" s="52" t="s">
        <v>15</v>
      </c>
      <c r="B9" s="53"/>
      <c r="C9" s="54"/>
      <c r="D9" s="55">
        <f>AD104</f>
        <v>73.203549957056964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52.055369127516784</v>
      </c>
      <c r="P9" s="56" t="s">
        <v>89</v>
      </c>
      <c r="S9" s="120" t="s">
        <v>7</v>
      </c>
      <c r="T9" s="121">
        <v>70245391</v>
      </c>
      <c r="U9" s="121">
        <v>71296772</v>
      </c>
      <c r="V9" s="121">
        <v>75250733</v>
      </c>
      <c r="W9" s="121">
        <v>79033176</v>
      </c>
      <c r="X9" s="121">
        <v>84634449</v>
      </c>
      <c r="Y9" s="121">
        <v>90798188</v>
      </c>
      <c r="Z9" s="121">
        <v>98093793</v>
      </c>
      <c r="AB9" s="122" t="str">
        <f>TEXT(Z9/1000000,"$#,###.0")&amp;" mil"</f>
        <v>$98.1 mil</v>
      </c>
      <c r="AD9" s="123">
        <f t="shared" si="1"/>
        <v>8.0349676141114212E-2</v>
      </c>
      <c r="AF9" s="123">
        <f t="shared" si="0"/>
        <v>0.39644454395591588</v>
      </c>
    </row>
    <row r="10" spans="1:32" x14ac:dyDescent="0.25">
      <c r="A10" s="52" t="s">
        <v>18</v>
      </c>
      <c r="B10" s="53"/>
      <c r="C10" s="54"/>
      <c r="D10" s="55">
        <f>AD105</f>
        <v>10.535356427139995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48.028523489932887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85.318791946308721</v>
      </c>
      <c r="P11" s="56" t="s">
        <v>89</v>
      </c>
      <c r="S11" s="120" t="s">
        <v>30</v>
      </c>
      <c r="T11" s="125">
        <v>2443</v>
      </c>
      <c r="U11" s="125">
        <v>2417</v>
      </c>
      <c r="V11" s="125">
        <v>2434</v>
      </c>
      <c r="W11" s="125">
        <v>2366</v>
      </c>
      <c r="X11" s="125">
        <v>2508</v>
      </c>
      <c r="Y11" s="125">
        <v>2780</v>
      </c>
      <c r="Z11" s="125">
        <v>2864</v>
      </c>
    </row>
    <row r="12" spans="1:32" ht="28.5" customHeight="1" x14ac:dyDescent="0.25">
      <c r="A12" s="52" t="s">
        <v>20</v>
      </c>
      <c r="B12" s="54"/>
      <c r="C12" s="54"/>
      <c r="D12" s="55">
        <f>AD108</f>
        <v>21.185227598053249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26.468120805369129</v>
      </c>
      <c r="P12" s="56" t="s">
        <v>89</v>
      </c>
      <c r="S12" s="120" t="s">
        <v>31</v>
      </c>
      <c r="T12" s="125">
        <v>556</v>
      </c>
      <c r="U12" s="125">
        <v>553</v>
      </c>
      <c r="V12" s="125">
        <v>521</v>
      </c>
      <c r="W12" s="125">
        <v>534</v>
      </c>
      <c r="X12" s="125">
        <v>515</v>
      </c>
      <c r="Y12" s="125">
        <v>566</v>
      </c>
      <c r="Z12" s="125">
        <v>632</v>
      </c>
    </row>
    <row r="13" spans="1:32" ht="15" customHeight="1" x14ac:dyDescent="0.25">
      <c r="A13" s="52" t="s">
        <v>21</v>
      </c>
      <c r="B13" s="54"/>
      <c r="C13" s="54"/>
      <c r="D13" s="55">
        <f>AD109</f>
        <v>22.559404523332379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45.6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21.042084168336672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18.923561408531349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497</v>
      </c>
      <c r="Z15" s="125">
        <v>569</v>
      </c>
      <c r="AB15" s="129">
        <f t="shared" ref="AB15:AB34" si="2">IF(Z15="np",0,Z15/$Z$34)</f>
        <v>0.16289722301746351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17</v>
      </c>
      <c r="Z16" s="125">
        <v>15</v>
      </c>
      <c r="AB16" s="129">
        <f t="shared" si="2"/>
        <v>4.2943028914972804E-3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172</v>
      </c>
      <c r="Z17" s="125">
        <v>195</v>
      </c>
      <c r="AB17" s="129">
        <f t="shared" si="2"/>
        <v>5.5825937589464643E-2</v>
      </c>
    </row>
    <row r="18" spans="1:28" x14ac:dyDescent="0.25">
      <c r="A18" s="82" t="str">
        <f>$S$1&amp;" ("&amp;$T$2&amp;" to "&amp;$Z$2&amp;")"</f>
        <v>Glamorgan/Spring Bay (2011-12 to 2017-18)</v>
      </c>
      <c r="B18" s="82"/>
      <c r="C18" s="82"/>
      <c r="D18" s="82"/>
      <c r="E18" s="82"/>
      <c r="F18" s="82"/>
      <c r="G18" s="82" t="str">
        <f>$S$1&amp;" ("&amp;$T$2&amp;" to "&amp;$Z$2&amp;")"</f>
        <v>Glamorgan/Spring Bay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29</v>
      </c>
      <c r="Z18" s="125">
        <v>26</v>
      </c>
      <c r="AB18" s="129">
        <f t="shared" si="2"/>
        <v>7.4434583452619527E-3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153</v>
      </c>
      <c r="Z19" s="125">
        <v>191</v>
      </c>
      <c r="AB19" s="129">
        <f t="shared" si="2"/>
        <v>5.4680790151732037E-2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55</v>
      </c>
      <c r="Z20" s="125">
        <v>60</v>
      </c>
      <c r="AB20" s="129">
        <f t="shared" si="2"/>
        <v>1.7177211565989121E-2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282</v>
      </c>
      <c r="Z21" s="125">
        <v>272</v>
      </c>
      <c r="AB21" s="129">
        <f t="shared" si="2"/>
        <v>7.7870025765817349E-2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467</v>
      </c>
      <c r="Z22" s="125">
        <v>517</v>
      </c>
      <c r="AB22" s="129">
        <f t="shared" si="2"/>
        <v>0.14801030632693959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104</v>
      </c>
      <c r="Z23" s="125">
        <v>119</v>
      </c>
      <c r="AB23" s="129">
        <f t="shared" si="2"/>
        <v>3.406813627254509E-2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8</v>
      </c>
      <c r="Z24" s="125">
        <v>13</v>
      </c>
      <c r="AB24" s="129">
        <f t="shared" si="2"/>
        <v>3.7217291726309764E-3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78</v>
      </c>
      <c r="Z25" s="125">
        <v>84</v>
      </c>
      <c r="AB25" s="129">
        <f t="shared" si="2"/>
        <v>2.4048096192384769E-2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82</v>
      </c>
      <c r="Z26" s="125">
        <v>70</v>
      </c>
      <c r="AB26" s="129">
        <f t="shared" si="2"/>
        <v>2.004008016032064E-2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111</v>
      </c>
      <c r="Z27" s="125">
        <v>113</v>
      </c>
      <c r="AB27" s="129">
        <f t="shared" si="2"/>
        <v>3.2350415115946177E-2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146</v>
      </c>
      <c r="Z28" s="125">
        <v>187</v>
      </c>
      <c r="AB28" s="129">
        <f t="shared" si="2"/>
        <v>5.353564271399943E-2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174</v>
      </c>
      <c r="Z29" s="125">
        <v>159</v>
      </c>
      <c r="AB29" s="129">
        <f t="shared" si="2"/>
        <v>4.5519610649871173E-2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167</v>
      </c>
      <c r="Z30" s="125">
        <v>163</v>
      </c>
      <c r="AB30" s="129">
        <f t="shared" si="2"/>
        <v>4.6664758087603779E-2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215</v>
      </c>
      <c r="Z31" s="125">
        <v>222</v>
      </c>
      <c r="AB31" s="129">
        <f t="shared" si="2"/>
        <v>6.3555682794159754E-2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45</v>
      </c>
      <c r="Z32" s="125">
        <v>61</v>
      </c>
      <c r="AB32" s="129">
        <f t="shared" si="2"/>
        <v>1.7463498425422275E-2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50</v>
      </c>
      <c r="Z33" s="125">
        <v>77</v>
      </c>
      <c r="AB33" s="129">
        <f t="shared" si="2"/>
        <v>2.2044088176352707E-2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3346</v>
      </c>
      <c r="Z34" s="132">
        <v>3493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3</v>
      </c>
      <c r="Y44" s="125">
        <v>8</v>
      </c>
      <c r="Z44" s="125">
        <v>10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27</v>
      </c>
      <c r="Y45" s="125">
        <v>35</v>
      </c>
      <c r="Z45" s="125">
        <v>32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76</v>
      </c>
      <c r="Y46" s="125">
        <v>89</v>
      </c>
      <c r="Z46" s="125">
        <v>102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101</v>
      </c>
      <c r="Y47" s="125">
        <v>138</v>
      </c>
      <c r="Z47" s="125">
        <v>133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142</v>
      </c>
      <c r="Y48" s="125">
        <v>152</v>
      </c>
      <c r="Z48" s="125">
        <v>197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Glamorgan/Spring Bay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113</v>
      </c>
      <c r="Y49" s="125">
        <v>135</v>
      </c>
      <c r="Z49" s="125">
        <v>145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130</v>
      </c>
      <c r="Y50" s="125">
        <v>116</v>
      </c>
      <c r="Z50" s="125">
        <v>118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152</v>
      </c>
      <c r="Y51" s="125">
        <v>145</v>
      </c>
      <c r="Z51" s="125">
        <v>131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145</v>
      </c>
      <c r="Y52" s="125">
        <v>156</v>
      </c>
      <c r="Z52" s="125">
        <v>172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182</v>
      </c>
      <c r="Y53" s="125">
        <v>171</v>
      </c>
      <c r="Z53" s="125">
        <v>177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164</v>
      </c>
      <c r="Y54" s="125">
        <v>201</v>
      </c>
      <c r="Z54" s="125">
        <v>193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165</v>
      </c>
      <c r="Y55" s="125">
        <v>175</v>
      </c>
      <c r="Z55" s="125">
        <v>155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111</v>
      </c>
      <c r="Y56" s="125">
        <v>100</v>
      </c>
      <c r="Z56" s="125">
        <v>128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44</v>
      </c>
      <c r="Y57" s="125">
        <v>49</v>
      </c>
      <c r="Z57" s="125">
        <v>58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7</v>
      </c>
      <c r="Y58" s="125">
        <v>17</v>
      </c>
      <c r="Z58" s="125">
        <v>20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8</v>
      </c>
      <c r="Y59" s="125">
        <v>6</v>
      </c>
      <c r="Z59" s="125">
        <v>9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2</v>
      </c>
      <c r="Y60" s="125">
        <v>6</v>
      </c>
      <c r="Z60" s="125">
        <v>8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1572</v>
      </c>
      <c r="Y61" s="125">
        <v>1698</v>
      </c>
      <c r="Z61" s="125">
        <v>1800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14</v>
      </c>
      <c r="Y63" s="125">
        <v>10</v>
      </c>
      <c r="Z63" s="125">
        <v>9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Glamorgan/Spring Bay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35</v>
      </c>
      <c r="Y64" s="125">
        <v>42</v>
      </c>
      <c r="Z64" s="125">
        <v>57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55</v>
      </c>
      <c r="Y65" s="125">
        <v>69</v>
      </c>
      <c r="Z65" s="125">
        <v>62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92</v>
      </c>
      <c r="Y66" s="125">
        <v>102</v>
      </c>
      <c r="Z66" s="125">
        <v>91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142</v>
      </c>
      <c r="Y67" s="125">
        <v>177</v>
      </c>
      <c r="Z67" s="125">
        <v>179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124</v>
      </c>
      <c r="Y68" s="125">
        <v>135</v>
      </c>
      <c r="Z68" s="125">
        <v>152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109</v>
      </c>
      <c r="Y69" s="125">
        <v>120</v>
      </c>
      <c r="Z69" s="125">
        <v>115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128</v>
      </c>
      <c r="Y70" s="125">
        <v>143</v>
      </c>
      <c r="Z70" s="125">
        <v>129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130</v>
      </c>
      <c r="Y71" s="125">
        <v>151</v>
      </c>
      <c r="Z71" s="125">
        <v>184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170</v>
      </c>
      <c r="Y72" s="125">
        <v>176</v>
      </c>
      <c r="Z72" s="125">
        <v>164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201</v>
      </c>
      <c r="Y73" s="125">
        <v>232</v>
      </c>
      <c r="Z73" s="125">
        <v>215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147</v>
      </c>
      <c r="Y74" s="125">
        <v>159</v>
      </c>
      <c r="Z74" s="125">
        <v>155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73</v>
      </c>
      <c r="Y75" s="125">
        <v>79</v>
      </c>
      <c r="Z75" s="125">
        <v>110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27</v>
      </c>
      <c r="Y76" s="125">
        <v>35</v>
      </c>
      <c r="Z76" s="125">
        <v>34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11</v>
      </c>
      <c r="Y77" s="125">
        <v>8</v>
      </c>
      <c r="Z77" s="125">
        <v>16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2</v>
      </c>
      <c r="Y78" s="125">
        <v>8</v>
      </c>
      <c r="Z78" s="125">
        <v>6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7</v>
      </c>
      <c r="Y79" s="125">
        <v>9</v>
      </c>
      <c r="Z79" s="125">
        <v>7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1453</v>
      </c>
      <c r="Y80" s="125">
        <v>1648</v>
      </c>
      <c r="Z80" s="125">
        <v>1691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Glamorgan/Spring Bay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129</v>
      </c>
      <c r="Y83" s="125">
        <v>162</v>
      </c>
      <c r="Z83" s="125">
        <v>150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89</v>
      </c>
      <c r="Y84" s="125">
        <v>83</v>
      </c>
      <c r="Z84" s="125">
        <v>87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3,493</v>
      </c>
      <c r="D85" s="96">
        <f t="shared" ref="D85:D90" si="4">AD4</f>
        <v>4.3933054393305415E-2</v>
      </c>
      <c r="E85" s="97">
        <f t="shared" ref="E85:E90" si="5">AD4</f>
        <v>4.3933054393305415E-2</v>
      </c>
      <c r="F85" s="96">
        <f t="shared" ref="F85:F90" si="6">AF4</f>
        <v>0.1631701631701632</v>
      </c>
      <c r="G85" s="97">
        <f t="shared" ref="G85:G90" si="7">AF4</f>
        <v>0.1631701631701632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161</v>
      </c>
      <c r="Y85" s="125">
        <v>163</v>
      </c>
      <c r="Z85" s="125">
        <v>187</v>
      </c>
    </row>
    <row r="86" spans="1:32" ht="15" customHeight="1" x14ac:dyDescent="0.25">
      <c r="A86" s="98" t="s">
        <v>4</v>
      </c>
      <c r="B86" s="95"/>
      <c r="C86" s="109" t="str">
        <f t="shared" si="3"/>
        <v>1,805</v>
      </c>
      <c r="D86" s="96">
        <f t="shared" si="4"/>
        <v>6.3015312131919909E-2</v>
      </c>
      <c r="E86" s="97">
        <f t="shared" si="5"/>
        <v>6.3015312131919909E-2</v>
      </c>
      <c r="F86" s="96">
        <f t="shared" si="6"/>
        <v>0.11076923076923073</v>
      </c>
      <c r="G86" s="97">
        <f t="shared" si="7"/>
        <v>0.11076923076923073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44</v>
      </c>
      <c r="Y86" s="125">
        <v>57</v>
      </c>
      <c r="Z86" s="125">
        <v>65</v>
      </c>
    </row>
    <row r="87" spans="1:32" ht="15" customHeight="1" x14ac:dyDescent="0.25">
      <c r="A87" s="98" t="s">
        <v>5</v>
      </c>
      <c r="B87" s="95"/>
      <c r="C87" s="109" t="str">
        <f t="shared" si="3"/>
        <v>1,692</v>
      </c>
      <c r="D87" s="96">
        <f t="shared" si="4"/>
        <v>2.6699029126213691E-2</v>
      </c>
      <c r="E87" s="97">
        <f t="shared" si="5"/>
        <v>2.6699029126213691E-2</v>
      </c>
      <c r="F87" s="96">
        <f t="shared" si="6"/>
        <v>0.23054545454545461</v>
      </c>
      <c r="G87" s="97">
        <f t="shared" si="7"/>
        <v>0.23054545454545461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18</v>
      </c>
      <c r="Y87" s="125">
        <v>20</v>
      </c>
      <c r="Z87" s="125">
        <v>26</v>
      </c>
    </row>
    <row r="88" spans="1:32" ht="15" customHeight="1" x14ac:dyDescent="0.25">
      <c r="A88" s="95" t="s">
        <v>6</v>
      </c>
      <c r="B88" s="95"/>
      <c r="C88" s="109" t="str">
        <f t="shared" si="3"/>
        <v>2,384</v>
      </c>
      <c r="D88" s="96">
        <f t="shared" si="4"/>
        <v>6.4761054041982957E-2</v>
      </c>
      <c r="E88" s="97">
        <f t="shared" si="5"/>
        <v>6.4761054041982957E-2</v>
      </c>
      <c r="F88" s="96">
        <f t="shared" si="6"/>
        <v>0.1680548750612445</v>
      </c>
      <c r="G88" s="97">
        <f t="shared" si="7"/>
        <v>0.1680548750612445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39</v>
      </c>
      <c r="Y88" s="125">
        <v>38</v>
      </c>
      <c r="Z88" s="125">
        <v>42</v>
      </c>
    </row>
    <row r="89" spans="1:32" ht="15" customHeight="1" x14ac:dyDescent="0.25">
      <c r="A89" s="95" t="s">
        <v>104</v>
      </c>
      <c r="B89" s="95"/>
      <c r="C89" s="146" t="str">
        <f t="shared" si="3"/>
        <v>$29,016</v>
      </c>
      <c r="D89" s="96">
        <f t="shared" si="4"/>
        <v>9.1329478464361014E-2</v>
      </c>
      <c r="E89" s="97">
        <f t="shared" si="5"/>
        <v>9.1329478464361014E-2</v>
      </c>
      <c r="F89" s="96">
        <f t="shared" si="6"/>
        <v>0.27333457962298868</v>
      </c>
      <c r="G89" s="97">
        <f t="shared" si="7"/>
        <v>0.27333457962298868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82</v>
      </c>
      <c r="Y89" s="125">
        <v>85</v>
      </c>
      <c r="Z89" s="125">
        <v>88</v>
      </c>
    </row>
    <row r="90" spans="1:32" ht="15" customHeight="1" x14ac:dyDescent="0.25">
      <c r="A90" s="95" t="s">
        <v>7</v>
      </c>
      <c r="B90" s="95"/>
      <c r="C90" s="109" t="str">
        <f t="shared" si="3"/>
        <v>$98.1 mil</v>
      </c>
      <c r="D90" s="96">
        <f t="shared" si="4"/>
        <v>8.0349676141114212E-2</v>
      </c>
      <c r="E90" s="97">
        <f t="shared" si="5"/>
        <v>8.0349676141114212E-2</v>
      </c>
      <c r="F90" s="96">
        <f t="shared" si="6"/>
        <v>0.39644454395591588</v>
      </c>
      <c r="G90" s="97">
        <f t="shared" si="7"/>
        <v>0.39644454395591588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209</v>
      </c>
      <c r="Y90" s="125">
        <v>215</v>
      </c>
      <c r="Z90" s="125">
        <v>244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1115</v>
      </c>
      <c r="Y91" s="125">
        <v>1155</v>
      </c>
      <c r="Z91" s="125">
        <v>1236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82</v>
      </c>
      <c r="Y93" s="125">
        <v>92</v>
      </c>
      <c r="Z93" s="125">
        <v>101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106</v>
      </c>
      <c r="Y94" s="125">
        <v>121</v>
      </c>
      <c r="Z94" s="125">
        <v>115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25</v>
      </c>
      <c r="Y95" s="125">
        <v>38</v>
      </c>
      <c r="Z95" s="125">
        <v>54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162</v>
      </c>
      <c r="Y96" s="125">
        <v>174</v>
      </c>
      <c r="Z96" s="125">
        <v>185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113</v>
      </c>
      <c r="Y97" s="125">
        <v>139</v>
      </c>
      <c r="Z97" s="125">
        <v>151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102</v>
      </c>
      <c r="Y98" s="125">
        <v>116</v>
      </c>
      <c r="Z98" s="125">
        <v>119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11</v>
      </c>
      <c r="Y99" s="125">
        <v>10</v>
      </c>
      <c r="Z99" s="125">
        <v>13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150</v>
      </c>
      <c r="Y100" s="125">
        <v>147</v>
      </c>
      <c r="Z100" s="125">
        <v>149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985</v>
      </c>
      <c r="Y101" s="125">
        <v>1084</v>
      </c>
      <c r="Z101" s="125">
        <v>1146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2195</v>
      </c>
      <c r="Y104" s="125">
        <v>2473</v>
      </c>
      <c r="Z104" s="125">
        <v>2557</v>
      </c>
      <c r="AB104" s="122" t="str">
        <f>TEXT(Z104,"###,###")</f>
        <v>2,557</v>
      </c>
      <c r="AD104" s="143">
        <f>Z104/($Z$4)*100</f>
        <v>73.203549957056964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352</v>
      </c>
      <c r="Y105" s="125">
        <v>394</v>
      </c>
      <c r="Z105" s="125">
        <v>368</v>
      </c>
      <c r="AB105" s="122" t="str">
        <f>TEXT(Z105,"###,###")</f>
        <v>368</v>
      </c>
      <c r="AD105" s="143">
        <f>Z105/($Z$4)*100</f>
        <v>10.535356427139995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2547</v>
      </c>
      <c r="Y106" s="132">
        <v>2867</v>
      </c>
      <c r="Z106" s="132">
        <v>2925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534</v>
      </c>
      <c r="Y108" s="125">
        <v>659</v>
      </c>
      <c r="Z108" s="125">
        <v>740</v>
      </c>
      <c r="AB108" s="122" t="str">
        <f>TEXT(Z108,"###,###")</f>
        <v>740</v>
      </c>
      <c r="AD108" s="143">
        <f>Z108/($Z$4)*100</f>
        <v>21.185227598053249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737</v>
      </c>
      <c r="Y109" s="125">
        <v>812</v>
      </c>
      <c r="Z109" s="125">
        <v>788</v>
      </c>
      <c r="AB109" s="122" t="str">
        <f>TEXT(Z109,"###,###")</f>
        <v>788</v>
      </c>
      <c r="AD109" s="143">
        <f>Z109/($Z$4)*100</f>
        <v>22.559404523332379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731</v>
      </c>
      <c r="Y110" s="125">
        <v>790</v>
      </c>
      <c r="Z110" s="125">
        <v>735</v>
      </c>
      <c r="AB110" s="122" t="str">
        <f>TEXT(Z110,"###,###")</f>
        <v>735</v>
      </c>
      <c r="AD110" s="143">
        <f>Z110/($Z$4)*100</f>
        <v>21.042084168336672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548</v>
      </c>
      <c r="Y111" s="125">
        <v>606</v>
      </c>
      <c r="Z111" s="125">
        <v>661</v>
      </c>
      <c r="AB111" s="122" t="str">
        <f>TEXT(Z111,"###,###")</f>
        <v>661</v>
      </c>
      <c r="AD111" s="143">
        <f>Z111/($Z$4)*100</f>
        <v>18.923561408531349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3028</v>
      </c>
      <c r="Y112" s="125">
        <v>3346</v>
      </c>
      <c r="Z112" s="125">
        <v>3494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48.2</v>
      </c>
      <c r="U118" s="144">
        <v>45.3</v>
      </c>
      <c r="V118" s="144">
        <v>47.21</v>
      </c>
      <c r="W118" s="144">
        <v>44.53</v>
      </c>
      <c r="X118" s="144">
        <v>44.76</v>
      </c>
      <c r="Y118" s="144">
        <v>45.72</v>
      </c>
      <c r="Z118" s="144">
        <v>45.61</v>
      </c>
      <c r="AB118" s="122" t="str">
        <f>TEXT(Z118,"##.0")</f>
        <v>45.6</v>
      </c>
    </row>
    <row r="120" spans="19:32" x14ac:dyDescent="0.25">
      <c r="S120" s="115" t="s">
        <v>106</v>
      </c>
      <c r="T120" s="125">
        <v>1483</v>
      </c>
      <c r="U120" s="125">
        <v>1486</v>
      </c>
      <c r="V120" s="125">
        <v>1512</v>
      </c>
      <c r="W120" s="125">
        <v>1515</v>
      </c>
      <c r="X120" s="125">
        <v>1580</v>
      </c>
      <c r="Y120" s="125">
        <v>1673</v>
      </c>
      <c r="Z120" s="125">
        <v>1759</v>
      </c>
      <c r="AB120" s="122" t="str">
        <f>TEXT(Z120,"###,###")</f>
        <v>1,759</v>
      </c>
    </row>
    <row r="121" spans="19:32" x14ac:dyDescent="0.25">
      <c r="S121" s="115" t="s">
        <v>107</v>
      </c>
      <c r="T121" s="125">
        <v>331</v>
      </c>
      <c r="U121" s="125">
        <v>326</v>
      </c>
      <c r="V121" s="125">
        <v>326</v>
      </c>
      <c r="W121" s="125">
        <v>332</v>
      </c>
      <c r="X121" s="125">
        <v>307</v>
      </c>
      <c r="Y121" s="125">
        <v>304</v>
      </c>
      <c r="Z121" s="125">
        <v>356</v>
      </c>
      <c r="AB121" s="122" t="str">
        <f>TEXT(Z121,"###,###")</f>
        <v>356</v>
      </c>
    </row>
    <row r="122" spans="19:32" x14ac:dyDescent="0.25">
      <c r="S122" s="115" t="s">
        <v>108</v>
      </c>
      <c r="T122" s="125">
        <v>229</v>
      </c>
      <c r="U122" s="125">
        <v>224</v>
      </c>
      <c r="V122" s="125">
        <v>199</v>
      </c>
      <c r="W122" s="125">
        <v>203</v>
      </c>
      <c r="X122" s="125">
        <v>212</v>
      </c>
      <c r="Y122" s="125">
        <v>262</v>
      </c>
      <c r="Z122" s="125">
        <v>275</v>
      </c>
      <c r="AB122" s="122" t="str">
        <f>TEXT(Z122,"###,###")</f>
        <v>275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1712</v>
      </c>
      <c r="U124" s="125">
        <v>1710</v>
      </c>
      <c r="V124" s="125">
        <v>1711</v>
      </c>
      <c r="W124" s="125">
        <v>1718</v>
      </c>
      <c r="X124" s="125">
        <v>1792</v>
      </c>
      <c r="Y124" s="125">
        <v>1935</v>
      </c>
      <c r="Z124" s="125">
        <v>2034</v>
      </c>
      <c r="AB124" s="122" t="str">
        <f>TEXT(Z124,"###,###")</f>
        <v>2,034</v>
      </c>
      <c r="AD124" s="139">
        <f>Z124/$Z$7*100</f>
        <v>85.318791946308721</v>
      </c>
    </row>
    <row r="125" spans="19:32" x14ac:dyDescent="0.25">
      <c r="S125" s="115" t="s">
        <v>110</v>
      </c>
      <c r="T125" s="125">
        <v>560</v>
      </c>
      <c r="U125" s="125">
        <v>550</v>
      </c>
      <c r="V125" s="125">
        <v>525</v>
      </c>
      <c r="W125" s="125">
        <v>535</v>
      </c>
      <c r="X125" s="125">
        <v>519</v>
      </c>
      <c r="Y125" s="125">
        <v>566</v>
      </c>
      <c r="Z125" s="125">
        <v>631</v>
      </c>
      <c r="AB125" s="122" t="str">
        <f>TEXT(Z125,"###,###")</f>
        <v>631</v>
      </c>
      <c r="AD125" s="139">
        <f>Z125/$Z$7*100</f>
        <v>26.468120805369129</v>
      </c>
    </row>
    <row r="127" spans="19:32" x14ac:dyDescent="0.25">
      <c r="S127" s="115" t="s">
        <v>111</v>
      </c>
      <c r="T127" s="125">
        <v>1112</v>
      </c>
      <c r="U127" s="125">
        <v>1093</v>
      </c>
      <c r="V127" s="125">
        <v>1088</v>
      </c>
      <c r="W127" s="125">
        <v>1095</v>
      </c>
      <c r="X127" s="125">
        <v>1119</v>
      </c>
      <c r="Y127" s="125">
        <v>1155</v>
      </c>
      <c r="Z127" s="125">
        <v>1241</v>
      </c>
      <c r="AB127" s="122" t="str">
        <f>TEXT(Z127,"###,###")</f>
        <v>1,241</v>
      </c>
      <c r="AD127" s="139">
        <f>Z127/$Z$7*100</f>
        <v>52.055369127516784</v>
      </c>
    </row>
    <row r="128" spans="19:32" x14ac:dyDescent="0.25">
      <c r="S128" s="115" t="s">
        <v>112</v>
      </c>
      <c r="T128" s="125">
        <v>935</v>
      </c>
      <c r="U128" s="125">
        <v>943</v>
      </c>
      <c r="V128" s="125">
        <v>947</v>
      </c>
      <c r="W128" s="125">
        <v>954</v>
      </c>
      <c r="X128" s="125">
        <v>984</v>
      </c>
      <c r="Y128" s="125">
        <v>1084</v>
      </c>
      <c r="Z128" s="125">
        <v>1145</v>
      </c>
      <c r="AB128" s="122" t="str">
        <f>TEXT(Z128,"###,###")</f>
        <v>1,145</v>
      </c>
      <c r="AD128" s="139">
        <f>Z128/$Z$7*100</f>
        <v>48.028523489932887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5" id="{F1AB2D7E-374E-4B41-9ADB-79631E90D4E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178" id="{F02DC54E-BA93-482A-AB67-71794E031FB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181" id="{4B06D51D-068A-4726-862B-1C1A7E74432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184" id="{E9F18B36-4062-4233-8B11-C769C15CAB5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9A90-6B55-4AF6-9DBA-6ADD55000249}">
  <sheetPr codeName="Sheet78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Glenorchy</v>
      </c>
      <c r="T1" s="113"/>
      <c r="U1" s="113"/>
      <c r="V1" s="113"/>
      <c r="W1" s="113"/>
      <c r="X1" s="113"/>
      <c r="Y1" s="114" t="str">
        <f>Y3</f>
        <v>12.14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130</v>
      </c>
      <c r="Y3" s="118" t="s">
        <v>172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12.14 Glenorchy,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30572</v>
      </c>
      <c r="U4" s="121">
        <v>30366</v>
      </c>
      <c r="V4" s="121">
        <v>30429</v>
      </c>
      <c r="W4" s="121">
        <v>30943</v>
      </c>
      <c r="X4" s="121">
        <v>31617</v>
      </c>
      <c r="Y4" s="121">
        <v>33331</v>
      </c>
      <c r="Z4" s="121">
        <v>35697</v>
      </c>
      <c r="AB4" s="122" t="str">
        <f>TEXT(Z4,"###,###")</f>
        <v>35,697</v>
      </c>
      <c r="AD4" s="123">
        <f>Z4/Y4-1</f>
        <v>7.0984968947826355E-2</v>
      </c>
      <c r="AF4" s="123">
        <f t="shared" ref="AF4:AF9" si="0">Z4/T4-1</f>
        <v>0.1676370535130185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15789</v>
      </c>
      <c r="U5" s="121">
        <v>15627</v>
      </c>
      <c r="V5" s="121">
        <v>15540</v>
      </c>
      <c r="W5" s="121">
        <v>16018</v>
      </c>
      <c r="X5" s="121">
        <v>16292</v>
      </c>
      <c r="Y5" s="121">
        <v>17220</v>
      </c>
      <c r="Z5" s="121">
        <v>18637</v>
      </c>
      <c r="AB5" s="122" t="str">
        <f>TEXT(Z5,"###,###")</f>
        <v>18,637</v>
      </c>
      <c r="AD5" s="123">
        <f t="shared" ref="AD5:AD9" si="1">Z5/Y5-1</f>
        <v>8.2288037166085903E-2</v>
      </c>
      <c r="AF5" s="123">
        <f t="shared" si="0"/>
        <v>0.18037874469567416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14783</v>
      </c>
      <c r="U6" s="121">
        <v>14739</v>
      </c>
      <c r="V6" s="121">
        <v>14889</v>
      </c>
      <c r="W6" s="121">
        <v>14925</v>
      </c>
      <c r="X6" s="121">
        <v>15325</v>
      </c>
      <c r="Y6" s="121">
        <v>16111</v>
      </c>
      <c r="Z6" s="121">
        <v>17060</v>
      </c>
      <c r="AB6" s="122" t="str">
        <f>TEXT(Z6,"###,###")</f>
        <v>17,060</v>
      </c>
      <c r="AD6" s="123">
        <f t="shared" si="1"/>
        <v>5.8903854509341436E-2</v>
      </c>
      <c r="AF6" s="123">
        <f t="shared" si="0"/>
        <v>0.15402827572211319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22843</v>
      </c>
      <c r="U7" s="121">
        <v>22557</v>
      </c>
      <c r="V7" s="121">
        <v>22497</v>
      </c>
      <c r="W7" s="121">
        <v>22735</v>
      </c>
      <c r="X7" s="121">
        <v>23230</v>
      </c>
      <c r="Y7" s="121">
        <v>23973</v>
      </c>
      <c r="Z7" s="121">
        <v>25058</v>
      </c>
      <c r="AB7" s="122" t="str">
        <f>TEXT(Z7,"###,###")</f>
        <v>25,058</v>
      </c>
      <c r="AD7" s="123">
        <f t="shared" si="1"/>
        <v>4.5259249989571648E-2</v>
      </c>
      <c r="AF7" s="123">
        <f t="shared" si="0"/>
        <v>9.696624786586705E-2</v>
      </c>
    </row>
    <row r="8" spans="1:32" ht="17.25" customHeight="1" x14ac:dyDescent="0.25">
      <c r="A8" s="44" t="s">
        <v>13</v>
      </c>
      <c r="B8" s="45"/>
      <c r="C8" s="46"/>
      <c r="D8" s="47" t="str">
        <f>AB4</f>
        <v>35,697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25,058</v>
      </c>
      <c r="P8" s="48"/>
      <c r="S8" s="120" t="s">
        <v>88</v>
      </c>
      <c r="T8" s="121">
        <v>35362.449999999997</v>
      </c>
      <c r="U8" s="121">
        <v>36455.5</v>
      </c>
      <c r="V8" s="121">
        <v>36400</v>
      </c>
      <c r="W8" s="121">
        <v>37972.94</v>
      </c>
      <c r="X8" s="121">
        <v>39064.11</v>
      </c>
      <c r="Y8" s="121">
        <v>38392.5</v>
      </c>
      <c r="Z8" s="121">
        <v>38412</v>
      </c>
      <c r="AB8" s="122" t="str">
        <f>TEXT(Z8,"$###,###")</f>
        <v>$38,412</v>
      </c>
      <c r="AD8" s="123">
        <f t="shared" si="1"/>
        <v>5.0791170150410458E-4</v>
      </c>
      <c r="AF8" s="123">
        <f t="shared" si="0"/>
        <v>8.6236954735885218E-2</v>
      </c>
    </row>
    <row r="9" spans="1:32" x14ac:dyDescent="0.25">
      <c r="A9" s="52" t="s">
        <v>15</v>
      </c>
      <c r="B9" s="53"/>
      <c r="C9" s="54"/>
      <c r="D9" s="55">
        <f>AD104</f>
        <v>75.412499649830522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51.859685529571401</v>
      </c>
      <c r="P9" s="56" t="s">
        <v>89</v>
      </c>
      <c r="S9" s="120" t="s">
        <v>7</v>
      </c>
      <c r="T9" s="121">
        <v>943740598</v>
      </c>
      <c r="U9" s="121">
        <v>954860858</v>
      </c>
      <c r="V9" s="121">
        <v>981057781</v>
      </c>
      <c r="W9" s="121">
        <v>1014520267</v>
      </c>
      <c r="X9" s="121">
        <v>1068592272</v>
      </c>
      <c r="Y9" s="121">
        <v>1116024780</v>
      </c>
      <c r="Z9" s="121">
        <v>1198266814</v>
      </c>
      <c r="AB9" s="122" t="str">
        <f>TEXT(Z9/1000000,"$#,###.0")&amp;" mil"</f>
        <v>$1,198.3 mil</v>
      </c>
      <c r="AD9" s="123">
        <f t="shared" si="1"/>
        <v>7.3691942574966918E-2</v>
      </c>
      <c r="AF9" s="123">
        <f t="shared" si="0"/>
        <v>0.26969933956364556</v>
      </c>
    </row>
    <row r="10" spans="1:32" x14ac:dyDescent="0.25">
      <c r="A10" s="52" t="s">
        <v>18</v>
      </c>
      <c r="B10" s="53"/>
      <c r="C10" s="54"/>
      <c r="D10" s="55">
        <f>AD105</f>
        <v>18.14998459254279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48.140314470428606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94.113656317343768</v>
      </c>
      <c r="P11" s="56" t="s">
        <v>89</v>
      </c>
      <c r="S11" s="120" t="s">
        <v>30</v>
      </c>
      <c r="T11" s="125">
        <v>27810</v>
      </c>
      <c r="U11" s="125">
        <v>27664</v>
      </c>
      <c r="V11" s="125">
        <v>27792</v>
      </c>
      <c r="W11" s="125">
        <v>28371</v>
      </c>
      <c r="X11" s="125">
        <v>29017</v>
      </c>
      <c r="Y11" s="125">
        <v>30645</v>
      </c>
      <c r="Z11" s="125">
        <v>32670</v>
      </c>
    </row>
    <row r="12" spans="1:32" ht="28.5" customHeight="1" x14ac:dyDescent="0.25">
      <c r="A12" s="52" t="s">
        <v>20</v>
      </c>
      <c r="B12" s="54"/>
      <c r="C12" s="54"/>
      <c r="D12" s="55">
        <f>AD108</f>
        <v>12.552875591786425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12.071992976294995</v>
      </c>
      <c r="P12" s="56" t="s">
        <v>89</v>
      </c>
      <c r="S12" s="120" t="s">
        <v>31</v>
      </c>
      <c r="T12" s="125">
        <v>2765</v>
      </c>
      <c r="U12" s="125">
        <v>2702</v>
      </c>
      <c r="V12" s="125">
        <v>2635</v>
      </c>
      <c r="W12" s="125">
        <v>2569</v>
      </c>
      <c r="X12" s="125">
        <v>2601</v>
      </c>
      <c r="Y12" s="125">
        <v>2686</v>
      </c>
      <c r="Z12" s="125">
        <v>3025</v>
      </c>
    </row>
    <row r="13" spans="1:32" ht="15" customHeight="1" x14ac:dyDescent="0.25">
      <c r="A13" s="52" t="s">
        <v>21</v>
      </c>
      <c r="B13" s="54"/>
      <c r="C13" s="54"/>
      <c r="D13" s="55">
        <f>AD109</f>
        <v>13.496932515337424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40.2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24.612712552875593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42.894360870661401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1263</v>
      </c>
      <c r="Z15" s="125">
        <v>1654</v>
      </c>
      <c r="AB15" s="129">
        <f t="shared" ref="AB15:AB34" si="2">IF(Z15="np",0,Z15/$Z$34)</f>
        <v>4.6334425862117265E-2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37</v>
      </c>
      <c r="Z16" s="125">
        <v>43</v>
      </c>
      <c r="AB16" s="129">
        <f t="shared" si="2"/>
        <v>1.2045830181807995E-3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1995</v>
      </c>
      <c r="Z17" s="125">
        <v>2198</v>
      </c>
      <c r="AB17" s="129">
        <f t="shared" si="2"/>
        <v>6.1573801720032496E-2</v>
      </c>
    </row>
    <row r="18" spans="1:28" x14ac:dyDescent="0.25">
      <c r="A18" s="82" t="str">
        <f>$S$1&amp;" ("&amp;$T$2&amp;" to "&amp;$Z$2&amp;")"</f>
        <v>Glenorchy (2011-12 to 2017-18)</v>
      </c>
      <c r="B18" s="82"/>
      <c r="C18" s="82"/>
      <c r="D18" s="82"/>
      <c r="E18" s="82"/>
      <c r="F18" s="82"/>
      <c r="G18" s="82" t="str">
        <f>$S$1&amp;" ("&amp;$T$2&amp;" to "&amp;$Z$2&amp;")"</f>
        <v>Glenorchy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501</v>
      </c>
      <c r="Z18" s="125">
        <v>518</v>
      </c>
      <c r="AB18" s="129">
        <f t="shared" si="2"/>
        <v>1.4511023335294283E-2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1904</v>
      </c>
      <c r="Z19" s="125">
        <v>2119</v>
      </c>
      <c r="AB19" s="129">
        <f t="shared" si="2"/>
        <v>5.9360730593607303E-2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1121</v>
      </c>
      <c r="Z20" s="125">
        <v>1085</v>
      </c>
      <c r="AB20" s="129">
        <f t="shared" si="2"/>
        <v>3.0394711040143428E-2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3569</v>
      </c>
      <c r="Z21" s="125">
        <v>3608</v>
      </c>
      <c r="AB21" s="129">
        <f t="shared" si="2"/>
        <v>0.10107291929293778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3055</v>
      </c>
      <c r="Z22" s="125">
        <v>3486</v>
      </c>
      <c r="AB22" s="129">
        <f t="shared" si="2"/>
        <v>9.7655265148331796E-2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1250</v>
      </c>
      <c r="Z23" s="125">
        <v>1495</v>
      </c>
      <c r="AB23" s="129">
        <f t="shared" si="2"/>
        <v>4.1880270050704542E-2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463</v>
      </c>
      <c r="Z24" s="125">
        <v>447</v>
      </c>
      <c r="AB24" s="129">
        <f t="shared" si="2"/>
        <v>1.2522060677367846E-2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865</v>
      </c>
      <c r="Z25" s="125">
        <v>868</v>
      </c>
      <c r="AB25" s="129">
        <f t="shared" si="2"/>
        <v>2.4315768832114743E-2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445</v>
      </c>
      <c r="Z26" s="125">
        <v>482</v>
      </c>
      <c r="AB26" s="129">
        <f t="shared" si="2"/>
        <v>1.3502535227049892E-2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1240</v>
      </c>
      <c r="Z27" s="125">
        <v>1501</v>
      </c>
      <c r="AB27" s="129">
        <f t="shared" si="2"/>
        <v>4.2048351402078604E-2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2610</v>
      </c>
      <c r="Z28" s="125">
        <v>3138</v>
      </c>
      <c r="AB28" s="129">
        <f t="shared" si="2"/>
        <v>8.7906546768636018E-2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2390</v>
      </c>
      <c r="Z29" s="125">
        <v>2371</v>
      </c>
      <c r="AB29" s="129">
        <f t="shared" si="2"/>
        <v>6.6420147351318043E-2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2300</v>
      </c>
      <c r="Z30" s="125">
        <v>2410</v>
      </c>
      <c r="AB30" s="129">
        <f t="shared" si="2"/>
        <v>6.7512676135249458E-2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4331</v>
      </c>
      <c r="Z31" s="125">
        <v>4800</v>
      </c>
      <c r="AB31" s="129">
        <f t="shared" si="2"/>
        <v>0.13446508109925204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579</v>
      </c>
      <c r="Z32" s="125">
        <v>651</v>
      </c>
      <c r="AB32" s="129">
        <f t="shared" si="2"/>
        <v>1.8236826624086058E-2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1286</v>
      </c>
      <c r="Z33" s="125">
        <v>1371</v>
      </c>
      <c r="AB33" s="129">
        <f t="shared" si="2"/>
        <v>3.8406588788973864E-2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33331</v>
      </c>
      <c r="Z34" s="132">
        <v>35697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11</v>
      </c>
      <c r="Y44" s="125">
        <v>8</v>
      </c>
      <c r="Z44" s="125">
        <v>14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306</v>
      </c>
      <c r="Y45" s="125">
        <v>309</v>
      </c>
      <c r="Z45" s="125">
        <v>306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951</v>
      </c>
      <c r="Y46" s="125">
        <v>984</v>
      </c>
      <c r="Z46" s="125">
        <v>979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1633</v>
      </c>
      <c r="Y47" s="125">
        <v>1705</v>
      </c>
      <c r="Z47" s="125">
        <v>1952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2043</v>
      </c>
      <c r="Y48" s="125">
        <v>2329</v>
      </c>
      <c r="Z48" s="125">
        <v>2703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Glenorchy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2156</v>
      </c>
      <c r="Y49" s="125">
        <v>2390</v>
      </c>
      <c r="Z49" s="125">
        <v>2753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1667</v>
      </c>
      <c r="Y50" s="125">
        <v>1760</v>
      </c>
      <c r="Z50" s="125">
        <v>1990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1590</v>
      </c>
      <c r="Y51" s="125">
        <v>1643</v>
      </c>
      <c r="Z51" s="125">
        <v>1710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1588</v>
      </c>
      <c r="Y52" s="125">
        <v>1634</v>
      </c>
      <c r="Z52" s="125">
        <v>1651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1498</v>
      </c>
      <c r="Y53" s="125">
        <v>1449</v>
      </c>
      <c r="Z53" s="125">
        <v>1495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1358</v>
      </c>
      <c r="Y54" s="125">
        <v>1400</v>
      </c>
      <c r="Z54" s="125">
        <v>1381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884</v>
      </c>
      <c r="Y55" s="125">
        <v>952</v>
      </c>
      <c r="Z55" s="125">
        <v>998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368</v>
      </c>
      <c r="Y56" s="125">
        <v>409</v>
      </c>
      <c r="Z56" s="125">
        <v>442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124</v>
      </c>
      <c r="Y57" s="125">
        <v>141</v>
      </c>
      <c r="Z57" s="125">
        <v>133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58</v>
      </c>
      <c r="Y58" s="125">
        <v>59</v>
      </c>
      <c r="Z58" s="125">
        <v>55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28</v>
      </c>
      <c r="Y59" s="125">
        <v>30</v>
      </c>
      <c r="Z59" s="125">
        <v>31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23</v>
      </c>
      <c r="Y60" s="125">
        <v>21</v>
      </c>
      <c r="Z60" s="125">
        <v>22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16292</v>
      </c>
      <c r="Y61" s="125">
        <v>17220</v>
      </c>
      <c r="Z61" s="125">
        <v>18637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19</v>
      </c>
      <c r="Y63" s="125">
        <v>10</v>
      </c>
      <c r="Z63" s="125">
        <v>20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Glenorchy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404</v>
      </c>
      <c r="Y64" s="125">
        <v>423</v>
      </c>
      <c r="Z64" s="125">
        <v>448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989</v>
      </c>
      <c r="Y65" s="125">
        <v>986</v>
      </c>
      <c r="Z65" s="125">
        <v>1095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1436</v>
      </c>
      <c r="Y66" s="125">
        <v>1471</v>
      </c>
      <c r="Z66" s="125">
        <v>1606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1917</v>
      </c>
      <c r="Y67" s="125">
        <v>2185</v>
      </c>
      <c r="Z67" s="125">
        <v>2422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1740</v>
      </c>
      <c r="Y68" s="125">
        <v>1849</v>
      </c>
      <c r="Z68" s="125">
        <v>2090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1542</v>
      </c>
      <c r="Y69" s="125">
        <v>1638</v>
      </c>
      <c r="Z69" s="125">
        <v>1801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1491</v>
      </c>
      <c r="Y70" s="125">
        <v>1517</v>
      </c>
      <c r="Z70" s="125">
        <v>1520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1525</v>
      </c>
      <c r="Y71" s="125">
        <v>1644</v>
      </c>
      <c r="Z71" s="125">
        <v>1593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1548</v>
      </c>
      <c r="Y72" s="125">
        <v>1491</v>
      </c>
      <c r="Z72" s="125">
        <v>1520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1349</v>
      </c>
      <c r="Y73" s="125">
        <v>1442</v>
      </c>
      <c r="Z73" s="125">
        <v>1420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844</v>
      </c>
      <c r="Y74" s="125">
        <v>895</v>
      </c>
      <c r="Z74" s="125">
        <v>937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313</v>
      </c>
      <c r="Y75" s="125">
        <v>337</v>
      </c>
      <c r="Z75" s="125">
        <v>333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98</v>
      </c>
      <c r="Y76" s="125">
        <v>117</v>
      </c>
      <c r="Z76" s="125">
        <v>139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40</v>
      </c>
      <c r="Y77" s="125">
        <v>48</v>
      </c>
      <c r="Z77" s="125">
        <v>51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35</v>
      </c>
      <c r="Y78" s="125">
        <v>37</v>
      </c>
      <c r="Z78" s="125">
        <v>31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22</v>
      </c>
      <c r="Y79" s="125">
        <v>21</v>
      </c>
      <c r="Z79" s="125">
        <v>30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15325</v>
      </c>
      <c r="Y80" s="125">
        <v>16111</v>
      </c>
      <c r="Z80" s="125">
        <v>17060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Glenorchy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940</v>
      </c>
      <c r="Y83" s="125">
        <v>1020</v>
      </c>
      <c r="Z83" s="125">
        <v>1052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1058</v>
      </c>
      <c r="Y84" s="125">
        <v>1143</v>
      </c>
      <c r="Z84" s="125">
        <v>1233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35,697</v>
      </c>
      <c r="D85" s="96">
        <f t="shared" ref="D85:D90" si="4">AD4</f>
        <v>7.0984968947826355E-2</v>
      </c>
      <c r="E85" s="97">
        <f t="shared" ref="E85:E90" si="5">AD4</f>
        <v>7.0984968947826355E-2</v>
      </c>
      <c r="F85" s="96">
        <f t="shared" ref="F85:F90" si="6">AF4</f>
        <v>0.1676370535130185</v>
      </c>
      <c r="G85" s="97">
        <f t="shared" ref="G85:G90" si="7">AF4</f>
        <v>0.1676370535130185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2346</v>
      </c>
      <c r="Y85" s="125">
        <v>2428</v>
      </c>
      <c r="Z85" s="125">
        <v>2512</v>
      </c>
    </row>
    <row r="86" spans="1:32" ht="15" customHeight="1" x14ac:dyDescent="0.25">
      <c r="A86" s="98" t="s">
        <v>4</v>
      </c>
      <c r="B86" s="95"/>
      <c r="C86" s="109" t="str">
        <f t="shared" si="3"/>
        <v>18,637</v>
      </c>
      <c r="D86" s="96">
        <f t="shared" si="4"/>
        <v>8.2288037166085903E-2</v>
      </c>
      <c r="E86" s="97">
        <f t="shared" si="5"/>
        <v>8.2288037166085903E-2</v>
      </c>
      <c r="F86" s="96">
        <f t="shared" si="6"/>
        <v>0.18037874469567416</v>
      </c>
      <c r="G86" s="97">
        <f t="shared" si="7"/>
        <v>0.18037874469567416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899</v>
      </c>
      <c r="Y86" s="125">
        <v>1012</v>
      </c>
      <c r="Z86" s="125">
        <v>1150</v>
      </c>
    </row>
    <row r="87" spans="1:32" ht="15" customHeight="1" x14ac:dyDescent="0.25">
      <c r="A87" s="98" t="s">
        <v>5</v>
      </c>
      <c r="B87" s="95"/>
      <c r="C87" s="109" t="str">
        <f t="shared" si="3"/>
        <v>17,060</v>
      </c>
      <c r="D87" s="96">
        <f t="shared" si="4"/>
        <v>5.8903854509341436E-2</v>
      </c>
      <c r="E87" s="97">
        <f t="shared" si="5"/>
        <v>5.8903854509341436E-2</v>
      </c>
      <c r="F87" s="96">
        <f t="shared" si="6"/>
        <v>0.15402827572211319</v>
      </c>
      <c r="G87" s="97">
        <f t="shared" si="7"/>
        <v>0.15402827572211319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777</v>
      </c>
      <c r="Y87" s="125">
        <v>799</v>
      </c>
      <c r="Z87" s="125">
        <v>792</v>
      </c>
    </row>
    <row r="88" spans="1:32" ht="15" customHeight="1" x14ac:dyDescent="0.25">
      <c r="A88" s="95" t="s">
        <v>6</v>
      </c>
      <c r="B88" s="95"/>
      <c r="C88" s="109" t="str">
        <f t="shared" si="3"/>
        <v>25,058</v>
      </c>
      <c r="D88" s="96">
        <f t="shared" si="4"/>
        <v>4.5259249989571648E-2</v>
      </c>
      <c r="E88" s="97">
        <f t="shared" si="5"/>
        <v>4.5259249989571648E-2</v>
      </c>
      <c r="F88" s="96">
        <f t="shared" si="6"/>
        <v>9.696624786586705E-2</v>
      </c>
      <c r="G88" s="97">
        <f t="shared" si="7"/>
        <v>9.696624786586705E-2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759</v>
      </c>
      <c r="Y88" s="125">
        <v>783</v>
      </c>
      <c r="Z88" s="125">
        <v>855</v>
      </c>
    </row>
    <row r="89" spans="1:32" ht="15" customHeight="1" x14ac:dyDescent="0.25">
      <c r="A89" s="95" t="s">
        <v>104</v>
      </c>
      <c r="B89" s="95"/>
      <c r="C89" s="146" t="str">
        <f t="shared" si="3"/>
        <v>$38,412</v>
      </c>
      <c r="D89" s="96">
        <f t="shared" si="4"/>
        <v>5.0791170150410458E-4</v>
      </c>
      <c r="E89" s="97">
        <f t="shared" si="5"/>
        <v>5.0791170150410458E-4</v>
      </c>
      <c r="F89" s="96">
        <f t="shared" si="6"/>
        <v>8.6236954735885218E-2</v>
      </c>
      <c r="G89" s="97">
        <f t="shared" si="7"/>
        <v>8.6236954735885218E-2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1057</v>
      </c>
      <c r="Y89" s="125">
        <v>1077</v>
      </c>
      <c r="Z89" s="125">
        <v>1112</v>
      </c>
    </row>
    <row r="90" spans="1:32" ht="15" customHeight="1" x14ac:dyDescent="0.25">
      <c r="A90" s="95" t="s">
        <v>7</v>
      </c>
      <c r="B90" s="95"/>
      <c r="C90" s="109" t="str">
        <f t="shared" si="3"/>
        <v>$1,198.3 mil</v>
      </c>
      <c r="D90" s="96">
        <f t="shared" si="4"/>
        <v>7.3691942574966918E-2</v>
      </c>
      <c r="E90" s="97">
        <f t="shared" si="5"/>
        <v>7.3691942574966918E-2</v>
      </c>
      <c r="F90" s="96">
        <f t="shared" si="6"/>
        <v>0.26969933956364556</v>
      </c>
      <c r="G90" s="97">
        <f t="shared" si="7"/>
        <v>0.26969933956364556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1645</v>
      </c>
      <c r="Y90" s="125">
        <v>1800</v>
      </c>
      <c r="Z90" s="125">
        <v>2009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11993</v>
      </c>
      <c r="Y91" s="125">
        <v>12363</v>
      </c>
      <c r="Z91" s="125">
        <v>12995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780</v>
      </c>
      <c r="Y93" s="125">
        <v>822</v>
      </c>
      <c r="Z93" s="125">
        <v>906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1451</v>
      </c>
      <c r="Y94" s="125">
        <v>1537</v>
      </c>
      <c r="Z94" s="125">
        <v>1635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435</v>
      </c>
      <c r="Y95" s="125">
        <v>434</v>
      </c>
      <c r="Z95" s="125">
        <v>447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1963</v>
      </c>
      <c r="Y96" s="125">
        <v>2163</v>
      </c>
      <c r="Z96" s="125">
        <v>2316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2131</v>
      </c>
      <c r="Y97" s="125">
        <v>2349</v>
      </c>
      <c r="Z97" s="125">
        <v>2334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1268</v>
      </c>
      <c r="Y98" s="125">
        <v>1334</v>
      </c>
      <c r="Z98" s="125">
        <v>1391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111</v>
      </c>
      <c r="Y99" s="125">
        <v>126</v>
      </c>
      <c r="Z99" s="125">
        <v>136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1093</v>
      </c>
      <c r="Y100" s="125">
        <v>1139</v>
      </c>
      <c r="Z100" s="125">
        <v>1307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11237</v>
      </c>
      <c r="Y101" s="125">
        <v>11610</v>
      </c>
      <c r="Z101" s="125">
        <v>12063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22609</v>
      </c>
      <c r="Y104" s="125">
        <v>24841</v>
      </c>
      <c r="Z104" s="125">
        <v>26920</v>
      </c>
      <c r="AB104" s="122" t="str">
        <f>TEXT(Z104,"###,###")</f>
        <v>26,920</v>
      </c>
      <c r="AD104" s="143">
        <f>Z104/($Z$4)*100</f>
        <v>75.412499649830522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6600</v>
      </c>
      <c r="Y105" s="125">
        <v>6455</v>
      </c>
      <c r="Z105" s="125">
        <v>6479</v>
      </c>
      <c r="AB105" s="122" t="str">
        <f>TEXT(Z105,"###,###")</f>
        <v>6,479</v>
      </c>
      <c r="AD105" s="143">
        <f>Z105/($Z$4)*100</f>
        <v>18.14998459254279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29209</v>
      </c>
      <c r="Y106" s="132">
        <v>31296</v>
      </c>
      <c r="Z106" s="132">
        <v>33399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3140</v>
      </c>
      <c r="Y108" s="125">
        <v>3532</v>
      </c>
      <c r="Z108" s="125">
        <v>4481</v>
      </c>
      <c r="AB108" s="122" t="str">
        <f>TEXT(Z108,"###,###")</f>
        <v>4,481</v>
      </c>
      <c r="AD108" s="143">
        <f>Z108/($Z$4)*100</f>
        <v>12.552875591786425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4364</v>
      </c>
      <c r="Y109" s="125">
        <v>4665</v>
      </c>
      <c r="Z109" s="125">
        <v>4818</v>
      </c>
      <c r="AB109" s="122" t="str">
        <f>TEXT(Z109,"###,###")</f>
        <v>4,818</v>
      </c>
      <c r="AD109" s="143">
        <f>Z109/($Z$4)*100</f>
        <v>13.496932515337424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8022</v>
      </c>
      <c r="Y110" s="125">
        <v>8512</v>
      </c>
      <c r="Z110" s="125">
        <v>8786</v>
      </c>
      <c r="AB110" s="122" t="str">
        <f>TEXT(Z110,"###,###")</f>
        <v>8,786</v>
      </c>
      <c r="AD110" s="143">
        <f>Z110/($Z$4)*100</f>
        <v>24.612712552875593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13680</v>
      </c>
      <c r="Y111" s="125">
        <v>14587</v>
      </c>
      <c r="Z111" s="125">
        <v>15312</v>
      </c>
      <c r="AB111" s="122" t="str">
        <f>TEXT(Z111,"###,###")</f>
        <v>15,312</v>
      </c>
      <c r="AD111" s="143">
        <f>Z111/($Z$4)*100</f>
        <v>42.894360870661401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31617</v>
      </c>
      <c r="Y112" s="125">
        <v>33331</v>
      </c>
      <c r="Z112" s="125">
        <v>35697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41.03</v>
      </c>
      <c r="U118" s="144">
        <v>43.2</v>
      </c>
      <c r="V118" s="144">
        <v>40.44</v>
      </c>
      <c r="W118" s="144">
        <v>42.44</v>
      </c>
      <c r="X118" s="144">
        <v>37.450000000000003</v>
      </c>
      <c r="Y118" s="144">
        <v>40.4</v>
      </c>
      <c r="Z118" s="144">
        <v>40.159999999999997</v>
      </c>
      <c r="AB118" s="122" t="str">
        <f>TEXT(Z118,"##.0")</f>
        <v>40.2</v>
      </c>
    </row>
    <row r="120" spans="19:32" x14ac:dyDescent="0.25">
      <c r="S120" s="115" t="s">
        <v>106</v>
      </c>
      <c r="T120" s="125">
        <v>20081</v>
      </c>
      <c r="U120" s="125">
        <v>19859</v>
      </c>
      <c r="V120" s="125">
        <v>19860</v>
      </c>
      <c r="W120" s="125">
        <v>20163</v>
      </c>
      <c r="X120" s="125">
        <v>20630</v>
      </c>
      <c r="Y120" s="125">
        <v>21287</v>
      </c>
      <c r="Z120" s="125">
        <v>22031</v>
      </c>
      <c r="AB120" s="122" t="str">
        <f>TEXT(Z120,"###,###")</f>
        <v>22,031</v>
      </c>
    </row>
    <row r="121" spans="19:32" x14ac:dyDescent="0.25">
      <c r="S121" s="115" t="s">
        <v>107</v>
      </c>
      <c r="T121" s="125">
        <v>1519</v>
      </c>
      <c r="U121" s="125">
        <v>1450</v>
      </c>
      <c r="V121" s="125">
        <v>1421</v>
      </c>
      <c r="W121" s="125">
        <v>1345</v>
      </c>
      <c r="X121" s="125">
        <v>1373</v>
      </c>
      <c r="Y121" s="125">
        <v>1372</v>
      </c>
      <c r="Z121" s="125">
        <v>1473</v>
      </c>
      <c r="AB121" s="122" t="str">
        <f>TEXT(Z121,"###,###")</f>
        <v>1,473</v>
      </c>
    </row>
    <row r="122" spans="19:32" x14ac:dyDescent="0.25">
      <c r="S122" s="115" t="s">
        <v>108</v>
      </c>
      <c r="T122" s="125">
        <v>1242</v>
      </c>
      <c r="U122" s="125">
        <v>1245</v>
      </c>
      <c r="V122" s="125">
        <v>1219</v>
      </c>
      <c r="W122" s="125">
        <v>1225</v>
      </c>
      <c r="X122" s="125">
        <v>1228</v>
      </c>
      <c r="Y122" s="125">
        <v>1314</v>
      </c>
      <c r="Z122" s="125">
        <v>1552</v>
      </c>
      <c r="AB122" s="122" t="str">
        <f>TEXT(Z122,"###,###")</f>
        <v>1,552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21323</v>
      </c>
      <c r="U124" s="125">
        <v>21104</v>
      </c>
      <c r="V124" s="125">
        <v>21079</v>
      </c>
      <c r="W124" s="125">
        <v>21388</v>
      </c>
      <c r="X124" s="125">
        <v>21858</v>
      </c>
      <c r="Y124" s="125">
        <v>22601</v>
      </c>
      <c r="Z124" s="125">
        <v>23583</v>
      </c>
      <c r="AB124" s="122" t="str">
        <f>TEXT(Z124,"###,###")</f>
        <v>23,583</v>
      </c>
      <c r="AD124" s="139">
        <f>Z124/$Z$7*100</f>
        <v>94.113656317343768</v>
      </c>
    </row>
    <row r="125" spans="19:32" x14ac:dyDescent="0.25">
      <c r="S125" s="115" t="s">
        <v>110</v>
      </c>
      <c r="T125" s="125">
        <v>2761</v>
      </c>
      <c r="U125" s="125">
        <v>2695</v>
      </c>
      <c r="V125" s="125">
        <v>2640</v>
      </c>
      <c r="W125" s="125">
        <v>2570</v>
      </c>
      <c r="X125" s="125">
        <v>2601</v>
      </c>
      <c r="Y125" s="125">
        <v>2686</v>
      </c>
      <c r="Z125" s="125">
        <v>3025</v>
      </c>
      <c r="AB125" s="122" t="str">
        <f>TEXT(Z125,"###,###")</f>
        <v>3,025</v>
      </c>
      <c r="AD125" s="139">
        <f>Z125/$Z$7*100</f>
        <v>12.071992976294995</v>
      </c>
    </row>
    <row r="127" spans="19:32" x14ac:dyDescent="0.25">
      <c r="S127" s="115" t="s">
        <v>111</v>
      </c>
      <c r="T127" s="125">
        <v>11868</v>
      </c>
      <c r="U127" s="125">
        <v>11676</v>
      </c>
      <c r="V127" s="125">
        <v>11601</v>
      </c>
      <c r="W127" s="125">
        <v>11699</v>
      </c>
      <c r="X127" s="125">
        <v>11993</v>
      </c>
      <c r="Y127" s="125">
        <v>12363</v>
      </c>
      <c r="Z127" s="125">
        <v>12995</v>
      </c>
      <c r="AB127" s="122" t="str">
        <f>TEXT(Z127,"###,###")</f>
        <v>12,995</v>
      </c>
      <c r="AD127" s="139">
        <f>Z127/$Z$7*100</f>
        <v>51.859685529571401</v>
      </c>
    </row>
    <row r="128" spans="19:32" x14ac:dyDescent="0.25">
      <c r="S128" s="115" t="s">
        <v>112</v>
      </c>
      <c r="T128" s="125">
        <v>10975</v>
      </c>
      <c r="U128" s="125">
        <v>10881</v>
      </c>
      <c r="V128" s="125">
        <v>10896</v>
      </c>
      <c r="W128" s="125">
        <v>11036</v>
      </c>
      <c r="X128" s="125">
        <v>11237</v>
      </c>
      <c r="Y128" s="125">
        <v>11610</v>
      </c>
      <c r="Z128" s="125">
        <v>12063</v>
      </c>
      <c r="AB128" s="122" t="str">
        <f>TEXT(Z128,"###,###")</f>
        <v>12,063</v>
      </c>
      <c r="AD128" s="139">
        <f>Z128/$Z$7*100</f>
        <v>48.140314470428606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5" id="{92847132-969C-44A3-B821-890C151D8E8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168" id="{B4B1EE4C-65E6-4C02-AF08-2B61951CE6E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171" id="{B4D40A0F-D44B-4A7C-BD7B-7090102BBDC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174" id="{E64F8F21-8069-4935-B0B0-9408C2A02BC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A38D7-A519-470B-97C6-65D64BF0D4A8}">
  <sheetPr codeName="Sheet79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Hobart</v>
      </c>
      <c r="T1" s="113"/>
      <c r="U1" s="113"/>
      <c r="V1" s="113"/>
      <c r="W1" s="113"/>
      <c r="X1" s="113"/>
      <c r="Y1" s="114" t="str">
        <f>Y3</f>
        <v>12.15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131</v>
      </c>
      <c r="Y3" s="118" t="s">
        <v>173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12.15 Hobart,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43767</v>
      </c>
      <c r="U4" s="121">
        <v>43157</v>
      </c>
      <c r="V4" s="121">
        <v>43200</v>
      </c>
      <c r="W4" s="121">
        <v>44000</v>
      </c>
      <c r="X4" s="121">
        <v>44028</v>
      </c>
      <c r="Y4" s="121">
        <v>45684</v>
      </c>
      <c r="Z4" s="121">
        <v>47819</v>
      </c>
      <c r="AB4" s="122" t="str">
        <f>TEXT(Z4,"###,###")</f>
        <v>47,819</v>
      </c>
      <c r="AD4" s="123">
        <f>Z4/Y4-1</f>
        <v>4.6734086332195002E-2</v>
      </c>
      <c r="AF4" s="123">
        <f t="shared" ref="AF4:AF9" si="0">Z4/T4-1</f>
        <v>9.2581168460255547E-2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21619</v>
      </c>
      <c r="U5" s="121">
        <v>21306</v>
      </c>
      <c r="V5" s="121">
        <v>21168</v>
      </c>
      <c r="W5" s="121">
        <v>21823</v>
      </c>
      <c r="X5" s="121">
        <v>21546</v>
      </c>
      <c r="Y5" s="121">
        <v>22308</v>
      </c>
      <c r="Z5" s="121">
        <v>23473</v>
      </c>
      <c r="AB5" s="122" t="str">
        <f>TEXT(Z5,"###,###")</f>
        <v>23,473</v>
      </c>
      <c r="AD5" s="123">
        <f t="shared" ref="AD5:AD9" si="1">Z5/Y5-1</f>
        <v>5.2223417608032952E-2</v>
      </c>
      <c r="AF5" s="123">
        <f t="shared" si="0"/>
        <v>8.5757898145150113E-2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22148</v>
      </c>
      <c r="U6" s="121">
        <v>21851</v>
      </c>
      <c r="V6" s="121">
        <v>22032</v>
      </c>
      <c r="W6" s="121">
        <v>22177</v>
      </c>
      <c r="X6" s="121">
        <v>22482</v>
      </c>
      <c r="Y6" s="121">
        <v>23376</v>
      </c>
      <c r="Z6" s="121">
        <v>24344</v>
      </c>
      <c r="AB6" s="122" t="str">
        <f>TEXT(Z6,"###,###")</f>
        <v>24,344</v>
      </c>
      <c r="AD6" s="123">
        <f t="shared" si="1"/>
        <v>4.1409993155373082E-2</v>
      </c>
      <c r="AF6" s="123">
        <f t="shared" si="0"/>
        <v>9.9151164890735055E-2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30037</v>
      </c>
      <c r="U7" s="121">
        <v>29662</v>
      </c>
      <c r="V7" s="121">
        <v>29649</v>
      </c>
      <c r="W7" s="121">
        <v>29867</v>
      </c>
      <c r="X7" s="121">
        <v>30049</v>
      </c>
      <c r="Y7" s="121">
        <v>30778</v>
      </c>
      <c r="Z7" s="121">
        <v>31967</v>
      </c>
      <c r="AB7" s="122" t="str">
        <f>TEXT(Z7,"###,###")</f>
        <v>31,967</v>
      </c>
      <c r="AD7" s="123">
        <f t="shared" si="1"/>
        <v>3.8631490025342829E-2</v>
      </c>
      <c r="AF7" s="123">
        <f t="shared" si="0"/>
        <v>6.4254086626494011E-2</v>
      </c>
    </row>
    <row r="8" spans="1:32" ht="17.25" customHeight="1" x14ac:dyDescent="0.25">
      <c r="A8" s="44" t="s">
        <v>13</v>
      </c>
      <c r="B8" s="45"/>
      <c r="C8" s="46"/>
      <c r="D8" s="47" t="str">
        <f>AB4</f>
        <v>47,819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31,967</v>
      </c>
      <c r="P8" s="48"/>
      <c r="S8" s="120" t="s">
        <v>88</v>
      </c>
      <c r="T8" s="121">
        <v>32910.769999999997</v>
      </c>
      <c r="U8" s="121">
        <v>34363</v>
      </c>
      <c r="V8" s="121">
        <v>33885.08</v>
      </c>
      <c r="W8" s="121">
        <v>34573.68</v>
      </c>
      <c r="X8" s="121">
        <v>35529</v>
      </c>
      <c r="Y8" s="121">
        <v>34587.85</v>
      </c>
      <c r="Z8" s="121">
        <v>34059.11</v>
      </c>
      <c r="AB8" s="122" t="str">
        <f>TEXT(Z8,"$###,###")</f>
        <v>$34,059</v>
      </c>
      <c r="AD8" s="123">
        <f t="shared" si="1"/>
        <v>-1.528687096769521E-2</v>
      </c>
      <c r="AF8" s="123">
        <f t="shared" si="0"/>
        <v>3.4892529102175551E-2</v>
      </c>
    </row>
    <row r="9" spans="1:32" x14ac:dyDescent="0.25">
      <c r="A9" s="52" t="s">
        <v>15</v>
      </c>
      <c r="B9" s="53"/>
      <c r="C9" s="54"/>
      <c r="D9" s="55">
        <f>AD104</f>
        <v>66.028147807356902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49.723152000500512</v>
      </c>
      <c r="P9" s="56" t="s">
        <v>89</v>
      </c>
      <c r="S9" s="120" t="s">
        <v>7</v>
      </c>
      <c r="T9" s="121">
        <v>1589302479</v>
      </c>
      <c r="U9" s="121">
        <v>1623924674</v>
      </c>
      <c r="V9" s="121">
        <v>1668838313</v>
      </c>
      <c r="W9" s="121">
        <v>1729059027</v>
      </c>
      <c r="X9" s="121">
        <v>1767389521</v>
      </c>
      <c r="Y9" s="121">
        <v>1822697052</v>
      </c>
      <c r="Z9" s="121">
        <v>1925350749</v>
      </c>
      <c r="AB9" s="122" t="str">
        <f>TEXT(Z9/1000000,"$#,###.0")&amp;" mil"</f>
        <v>$1,925.4 mil</v>
      </c>
      <c r="AD9" s="123">
        <f t="shared" si="1"/>
        <v>5.631967028605267E-2</v>
      </c>
      <c r="AF9" s="123">
        <f t="shared" si="0"/>
        <v>0.21144387203840753</v>
      </c>
    </row>
    <row r="10" spans="1:32" x14ac:dyDescent="0.25">
      <c r="A10" s="52" t="s">
        <v>18</v>
      </c>
      <c r="B10" s="53"/>
      <c r="C10" s="54"/>
      <c r="D10" s="55">
        <f>AD105</f>
        <v>26.372362450072146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50.270591547533392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92.170050364438325</v>
      </c>
      <c r="P11" s="56" t="s">
        <v>89</v>
      </c>
      <c r="S11" s="120" t="s">
        <v>30</v>
      </c>
      <c r="T11" s="125">
        <v>38630</v>
      </c>
      <c r="U11" s="125">
        <v>38128</v>
      </c>
      <c r="V11" s="125">
        <v>38272</v>
      </c>
      <c r="W11" s="125">
        <v>39147</v>
      </c>
      <c r="X11" s="125">
        <v>39005</v>
      </c>
      <c r="Y11" s="125">
        <v>40450</v>
      </c>
      <c r="Z11" s="125">
        <v>42205</v>
      </c>
    </row>
    <row r="12" spans="1:32" ht="28.5" customHeight="1" x14ac:dyDescent="0.25">
      <c r="A12" s="52" t="s">
        <v>20</v>
      </c>
      <c r="B12" s="54"/>
      <c r="C12" s="54"/>
      <c r="D12" s="55">
        <f>AD108</f>
        <v>16.330328948744224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17.555604216848625</v>
      </c>
      <c r="P12" s="56" t="s">
        <v>89</v>
      </c>
      <c r="S12" s="120" t="s">
        <v>31</v>
      </c>
      <c r="T12" s="125">
        <v>5140</v>
      </c>
      <c r="U12" s="125">
        <v>5026</v>
      </c>
      <c r="V12" s="125">
        <v>4931</v>
      </c>
      <c r="W12" s="125">
        <v>4855</v>
      </c>
      <c r="X12" s="125">
        <v>5023</v>
      </c>
      <c r="Y12" s="125">
        <v>5234</v>
      </c>
      <c r="Z12" s="125">
        <v>5614</v>
      </c>
    </row>
    <row r="13" spans="1:32" ht="15" customHeight="1" x14ac:dyDescent="0.25">
      <c r="A13" s="52" t="s">
        <v>21</v>
      </c>
      <c r="B13" s="54"/>
      <c r="C13" s="54"/>
      <c r="D13" s="55">
        <f>AD109</f>
        <v>14.592525983395721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40.9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21.93270457349589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39.540768313850144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1619</v>
      </c>
      <c r="Z15" s="125">
        <v>2004</v>
      </c>
      <c r="AB15" s="129">
        <f t="shared" ref="AB15:AB34" si="2">IF(Z15="np",0,Z15/$Z$34)</f>
        <v>4.1908028189631734E-2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62</v>
      </c>
      <c r="Z16" s="125">
        <v>62</v>
      </c>
      <c r="AB16" s="129">
        <f t="shared" si="2"/>
        <v>1.296555762353876E-3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1375</v>
      </c>
      <c r="Z17" s="125">
        <v>1430</v>
      </c>
      <c r="AB17" s="129">
        <f t="shared" si="2"/>
        <v>2.9904431293000692E-2</v>
      </c>
    </row>
    <row r="18" spans="1:28" x14ac:dyDescent="0.25">
      <c r="A18" s="82" t="str">
        <f>$S$1&amp;" ("&amp;$T$2&amp;" to "&amp;$Z$2&amp;")"</f>
        <v>Hobart (2011-12 to 2017-18)</v>
      </c>
      <c r="B18" s="82"/>
      <c r="C18" s="82"/>
      <c r="D18" s="82"/>
      <c r="E18" s="82"/>
      <c r="F18" s="82"/>
      <c r="G18" s="82" t="str">
        <f>$S$1&amp;" ("&amp;$T$2&amp;" to "&amp;$Z$2&amp;")"</f>
        <v>Hobart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532</v>
      </c>
      <c r="Z18" s="125">
        <v>580</v>
      </c>
      <c r="AB18" s="129">
        <f t="shared" si="2"/>
        <v>1.2129070034923356E-2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1135</v>
      </c>
      <c r="Z19" s="125">
        <v>1353</v>
      </c>
      <c r="AB19" s="129">
        <f t="shared" si="2"/>
        <v>2.8294192684916036E-2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739</v>
      </c>
      <c r="Z20" s="125">
        <v>768</v>
      </c>
      <c r="AB20" s="129">
        <f t="shared" si="2"/>
        <v>1.6060561701415756E-2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3507</v>
      </c>
      <c r="Z21" s="125">
        <v>3700</v>
      </c>
      <c r="AB21" s="129">
        <f t="shared" si="2"/>
        <v>7.737510194692486E-2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5553</v>
      </c>
      <c r="Z22" s="125">
        <v>5852</v>
      </c>
      <c r="AB22" s="129">
        <f t="shared" si="2"/>
        <v>0.1223781342144336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1056</v>
      </c>
      <c r="Z23" s="125">
        <v>1307</v>
      </c>
      <c r="AB23" s="129">
        <f t="shared" si="2"/>
        <v>2.7332231958008324E-2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739</v>
      </c>
      <c r="Z24" s="125">
        <v>796</v>
      </c>
      <c r="AB24" s="129">
        <f t="shared" si="2"/>
        <v>1.6646103013446538E-2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1189</v>
      </c>
      <c r="Z25" s="125">
        <v>1170</v>
      </c>
      <c r="AB25" s="129">
        <f t="shared" si="2"/>
        <v>2.4467261967000564E-2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653</v>
      </c>
      <c r="Z26" s="125">
        <v>719</v>
      </c>
      <c r="AB26" s="129">
        <f t="shared" si="2"/>
        <v>1.5035864405361886E-2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3520</v>
      </c>
      <c r="Z27" s="125">
        <v>3897</v>
      </c>
      <c r="AB27" s="129">
        <f t="shared" si="2"/>
        <v>8.1494803320855722E-2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2545</v>
      </c>
      <c r="Z28" s="125">
        <v>3123</v>
      </c>
      <c r="AB28" s="129">
        <f t="shared" si="2"/>
        <v>6.5308768481147667E-2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3453</v>
      </c>
      <c r="Z29" s="125">
        <v>3443</v>
      </c>
      <c r="AB29" s="129">
        <f t="shared" si="2"/>
        <v>7.2000669190070893E-2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5654</v>
      </c>
      <c r="Z30" s="125">
        <v>6018</v>
      </c>
      <c r="AB30" s="129">
        <f t="shared" si="2"/>
        <v>0.12584955770718753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6270</v>
      </c>
      <c r="Z31" s="125">
        <v>6603</v>
      </c>
      <c r="AB31" s="129">
        <f t="shared" si="2"/>
        <v>0.13808318869068781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1137</v>
      </c>
      <c r="Z32" s="125">
        <v>1378</v>
      </c>
      <c r="AB32" s="129">
        <f t="shared" si="2"/>
        <v>2.8816997427800663E-2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1358</v>
      </c>
      <c r="Z33" s="125">
        <v>1493</v>
      </c>
      <c r="AB33" s="129">
        <f t="shared" si="2"/>
        <v>3.1221899245069951E-2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45684</v>
      </c>
      <c r="Z34" s="132">
        <v>47819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24</v>
      </c>
      <c r="Y44" s="125">
        <v>25</v>
      </c>
      <c r="Z44" s="125">
        <v>12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241</v>
      </c>
      <c r="Y45" s="125">
        <v>278</v>
      </c>
      <c r="Z45" s="125">
        <v>268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1065</v>
      </c>
      <c r="Y46" s="125">
        <v>1026</v>
      </c>
      <c r="Z46" s="125">
        <v>1045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2476</v>
      </c>
      <c r="Y47" s="125">
        <v>2344</v>
      </c>
      <c r="Z47" s="125">
        <v>2375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3289</v>
      </c>
      <c r="Y48" s="125">
        <v>3461</v>
      </c>
      <c r="Z48" s="125">
        <v>4098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Hobart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2478</v>
      </c>
      <c r="Y49" s="125">
        <v>2860</v>
      </c>
      <c r="Z49" s="125">
        <v>3115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2000</v>
      </c>
      <c r="Y50" s="125">
        <v>2197</v>
      </c>
      <c r="Z50" s="125">
        <v>2312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1897</v>
      </c>
      <c r="Y51" s="125">
        <v>1820</v>
      </c>
      <c r="Z51" s="125">
        <v>1841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1924</v>
      </c>
      <c r="Y52" s="125">
        <v>2022</v>
      </c>
      <c r="Z52" s="125">
        <v>2019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1759</v>
      </c>
      <c r="Y53" s="125">
        <v>1763</v>
      </c>
      <c r="Z53" s="125">
        <v>1734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1614</v>
      </c>
      <c r="Y54" s="125">
        <v>1675</v>
      </c>
      <c r="Z54" s="125">
        <v>1745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1405</v>
      </c>
      <c r="Y55" s="125">
        <v>1406</v>
      </c>
      <c r="Z55" s="125">
        <v>1325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813</v>
      </c>
      <c r="Y56" s="125">
        <v>804</v>
      </c>
      <c r="Z56" s="125">
        <v>880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319</v>
      </c>
      <c r="Y57" s="125">
        <v>370</v>
      </c>
      <c r="Z57" s="125">
        <v>405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142</v>
      </c>
      <c r="Y58" s="125">
        <v>150</v>
      </c>
      <c r="Z58" s="125">
        <v>137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67</v>
      </c>
      <c r="Y59" s="125">
        <v>59</v>
      </c>
      <c r="Z59" s="125">
        <v>64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47</v>
      </c>
      <c r="Y60" s="125">
        <v>48</v>
      </c>
      <c r="Z60" s="125">
        <v>47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21546</v>
      </c>
      <c r="Y61" s="125">
        <v>22308</v>
      </c>
      <c r="Z61" s="125">
        <v>23473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15</v>
      </c>
      <c r="Y63" s="125">
        <v>20</v>
      </c>
      <c r="Z63" s="125">
        <v>23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Hobart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372</v>
      </c>
      <c r="Y64" s="125">
        <v>386</v>
      </c>
      <c r="Z64" s="125">
        <v>365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1416</v>
      </c>
      <c r="Y65" s="125">
        <v>1410</v>
      </c>
      <c r="Z65" s="125">
        <v>1345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2587</v>
      </c>
      <c r="Y66" s="125">
        <v>2663</v>
      </c>
      <c r="Z66" s="125">
        <v>2730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3281</v>
      </c>
      <c r="Y67" s="125">
        <v>3550</v>
      </c>
      <c r="Z67" s="125">
        <v>3999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2356</v>
      </c>
      <c r="Y68" s="125">
        <v>2555</v>
      </c>
      <c r="Z68" s="125">
        <v>2926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1961</v>
      </c>
      <c r="Y69" s="125">
        <v>2090</v>
      </c>
      <c r="Z69" s="125">
        <v>2183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2172</v>
      </c>
      <c r="Y70" s="125">
        <v>2070</v>
      </c>
      <c r="Z70" s="125">
        <v>2054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2033</v>
      </c>
      <c r="Y71" s="125">
        <v>2088</v>
      </c>
      <c r="Z71" s="125">
        <v>2224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2027</v>
      </c>
      <c r="Y72" s="125">
        <v>2039</v>
      </c>
      <c r="Z72" s="125">
        <v>1924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1900</v>
      </c>
      <c r="Y73" s="125">
        <v>1991</v>
      </c>
      <c r="Z73" s="125">
        <v>1974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1288</v>
      </c>
      <c r="Y74" s="125">
        <v>1348</v>
      </c>
      <c r="Z74" s="125">
        <v>1375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634</v>
      </c>
      <c r="Y75" s="125">
        <v>692</v>
      </c>
      <c r="Z75" s="125">
        <v>705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194</v>
      </c>
      <c r="Y76" s="125">
        <v>244</v>
      </c>
      <c r="Z76" s="125">
        <v>277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122</v>
      </c>
      <c r="Y77" s="125">
        <v>98</v>
      </c>
      <c r="Z77" s="125">
        <v>88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57</v>
      </c>
      <c r="Y78" s="125">
        <v>57</v>
      </c>
      <c r="Z78" s="125">
        <v>65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61</v>
      </c>
      <c r="Y79" s="125">
        <v>75</v>
      </c>
      <c r="Z79" s="125">
        <v>67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22482</v>
      </c>
      <c r="Y80" s="125">
        <v>23376</v>
      </c>
      <c r="Z80" s="125">
        <v>24344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Hobart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1793</v>
      </c>
      <c r="Y83" s="125">
        <v>1844</v>
      </c>
      <c r="Z83" s="125">
        <v>1921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3991</v>
      </c>
      <c r="Y84" s="125">
        <v>4070</v>
      </c>
      <c r="Z84" s="125">
        <v>4217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47,819</v>
      </c>
      <c r="D85" s="96">
        <f t="shared" ref="D85:D90" si="4">AD4</f>
        <v>4.6734086332195002E-2</v>
      </c>
      <c r="E85" s="97">
        <f t="shared" ref="E85:E90" si="5">AD4</f>
        <v>4.6734086332195002E-2</v>
      </c>
      <c r="F85" s="96">
        <f t="shared" ref="F85:F90" si="6">AF4</f>
        <v>9.2581168460255547E-2</v>
      </c>
      <c r="G85" s="97">
        <f t="shared" ref="G85:G90" si="7">AF4</f>
        <v>9.2581168460255547E-2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1438</v>
      </c>
      <c r="Y85" s="125">
        <v>1462</v>
      </c>
      <c r="Z85" s="125">
        <v>1552</v>
      </c>
    </row>
    <row r="86" spans="1:32" ht="15" customHeight="1" x14ac:dyDescent="0.25">
      <c r="A86" s="98" t="s">
        <v>4</v>
      </c>
      <c r="B86" s="95"/>
      <c r="C86" s="109" t="str">
        <f t="shared" si="3"/>
        <v>23,473</v>
      </c>
      <c r="D86" s="96">
        <f t="shared" si="4"/>
        <v>5.2223417608032952E-2</v>
      </c>
      <c r="E86" s="97">
        <f t="shared" si="5"/>
        <v>5.2223417608032952E-2</v>
      </c>
      <c r="F86" s="96">
        <f t="shared" si="6"/>
        <v>8.5757898145150113E-2</v>
      </c>
      <c r="G86" s="97">
        <f t="shared" si="7"/>
        <v>8.5757898145150113E-2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1188</v>
      </c>
      <c r="Y86" s="125">
        <v>1289</v>
      </c>
      <c r="Z86" s="125">
        <v>1395</v>
      </c>
    </row>
    <row r="87" spans="1:32" ht="15" customHeight="1" x14ac:dyDescent="0.25">
      <c r="A87" s="98" t="s">
        <v>5</v>
      </c>
      <c r="B87" s="95"/>
      <c r="C87" s="109" t="str">
        <f t="shared" si="3"/>
        <v>24,344</v>
      </c>
      <c r="D87" s="96">
        <f t="shared" si="4"/>
        <v>4.1409993155373082E-2</v>
      </c>
      <c r="E87" s="97">
        <f t="shared" si="5"/>
        <v>4.1409993155373082E-2</v>
      </c>
      <c r="F87" s="96">
        <f t="shared" si="6"/>
        <v>9.9151164890735055E-2</v>
      </c>
      <c r="G87" s="97">
        <f t="shared" si="7"/>
        <v>9.9151164890735055E-2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902</v>
      </c>
      <c r="Y87" s="125">
        <v>951</v>
      </c>
      <c r="Z87" s="125">
        <v>998</v>
      </c>
    </row>
    <row r="88" spans="1:32" ht="15" customHeight="1" x14ac:dyDescent="0.25">
      <c r="A88" s="95" t="s">
        <v>6</v>
      </c>
      <c r="B88" s="95"/>
      <c r="C88" s="109" t="str">
        <f t="shared" si="3"/>
        <v>31,967</v>
      </c>
      <c r="D88" s="96">
        <f t="shared" si="4"/>
        <v>3.8631490025342829E-2</v>
      </c>
      <c r="E88" s="97">
        <f t="shared" si="5"/>
        <v>3.8631490025342829E-2</v>
      </c>
      <c r="F88" s="96">
        <f t="shared" si="6"/>
        <v>6.4254086626494011E-2</v>
      </c>
      <c r="G88" s="97">
        <f t="shared" si="7"/>
        <v>6.4254086626494011E-2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800</v>
      </c>
      <c r="Y88" s="125">
        <v>757</v>
      </c>
      <c r="Z88" s="125">
        <v>829</v>
      </c>
    </row>
    <row r="89" spans="1:32" ht="15" customHeight="1" x14ac:dyDescent="0.25">
      <c r="A89" s="95" t="s">
        <v>104</v>
      </c>
      <c r="B89" s="95"/>
      <c r="C89" s="146" t="str">
        <f t="shared" si="3"/>
        <v>$34,059</v>
      </c>
      <c r="D89" s="96">
        <f t="shared" si="4"/>
        <v>-1.528687096769521E-2</v>
      </c>
      <c r="E89" s="97">
        <f t="shared" si="5"/>
        <v>-1.528687096769521E-2</v>
      </c>
      <c r="F89" s="96">
        <f t="shared" si="6"/>
        <v>3.4892529102175551E-2</v>
      </c>
      <c r="G89" s="97">
        <f t="shared" si="7"/>
        <v>3.4892529102175551E-2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303</v>
      </c>
      <c r="Y89" s="125">
        <v>337</v>
      </c>
      <c r="Z89" s="125">
        <v>359</v>
      </c>
    </row>
    <row r="90" spans="1:32" ht="15" customHeight="1" x14ac:dyDescent="0.25">
      <c r="A90" s="95" t="s">
        <v>7</v>
      </c>
      <c r="B90" s="95"/>
      <c r="C90" s="109" t="str">
        <f t="shared" si="3"/>
        <v>$1,925.4 mil</v>
      </c>
      <c r="D90" s="96">
        <f t="shared" si="4"/>
        <v>5.631967028605267E-2</v>
      </c>
      <c r="E90" s="97">
        <f t="shared" si="5"/>
        <v>5.631967028605267E-2</v>
      </c>
      <c r="F90" s="96">
        <f t="shared" si="6"/>
        <v>0.21144387203840753</v>
      </c>
      <c r="G90" s="97">
        <f t="shared" si="7"/>
        <v>0.21144387203840753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1099</v>
      </c>
      <c r="Y90" s="125">
        <v>1181</v>
      </c>
      <c r="Z90" s="125">
        <v>1388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14989</v>
      </c>
      <c r="Y91" s="125">
        <v>15245</v>
      </c>
      <c r="Z91" s="125">
        <v>15895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1346</v>
      </c>
      <c r="Y93" s="125">
        <v>1425</v>
      </c>
      <c r="Z93" s="125">
        <v>1460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4640</v>
      </c>
      <c r="Y94" s="125">
        <v>4791</v>
      </c>
      <c r="Z94" s="125">
        <v>5026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399</v>
      </c>
      <c r="Y95" s="125">
        <v>404</v>
      </c>
      <c r="Z95" s="125">
        <v>426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1761</v>
      </c>
      <c r="Y96" s="125">
        <v>1961</v>
      </c>
      <c r="Z96" s="125">
        <v>2093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2119</v>
      </c>
      <c r="Y97" s="125">
        <v>2269</v>
      </c>
      <c r="Z97" s="125">
        <v>2318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1094</v>
      </c>
      <c r="Y98" s="125">
        <v>1098</v>
      </c>
      <c r="Z98" s="125">
        <v>1168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27</v>
      </c>
      <c r="Y99" s="125">
        <v>39</v>
      </c>
      <c r="Z99" s="125">
        <v>55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619</v>
      </c>
      <c r="Y100" s="125">
        <v>699</v>
      </c>
      <c r="Z100" s="125">
        <v>801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15060</v>
      </c>
      <c r="Y101" s="125">
        <v>15533</v>
      </c>
      <c r="Z101" s="125">
        <v>16070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27178</v>
      </c>
      <c r="Y104" s="125">
        <v>29861</v>
      </c>
      <c r="Z104" s="125">
        <v>31574</v>
      </c>
      <c r="AB104" s="122" t="str">
        <f>TEXT(Z104,"###,###")</f>
        <v>31,574</v>
      </c>
      <c r="AD104" s="143">
        <f>Z104/($Z$4)*100</f>
        <v>66.028147807356902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12855</v>
      </c>
      <c r="Y105" s="125">
        <v>12448</v>
      </c>
      <c r="Z105" s="125">
        <v>12611</v>
      </c>
      <c r="AB105" s="122" t="str">
        <f>TEXT(Z105,"###,###")</f>
        <v>12,611</v>
      </c>
      <c r="AD105" s="143">
        <f>Z105/($Z$4)*100</f>
        <v>26.372362450072146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40033</v>
      </c>
      <c r="Y106" s="132">
        <v>42309</v>
      </c>
      <c r="Z106" s="132">
        <v>44185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5718</v>
      </c>
      <c r="Y108" s="125">
        <v>6405</v>
      </c>
      <c r="Z108" s="125">
        <v>7809</v>
      </c>
      <c r="AB108" s="122" t="str">
        <f>TEXT(Z108,"###,###")</f>
        <v>7,809</v>
      </c>
      <c r="AD108" s="143">
        <f>Z108/($Z$4)*100</f>
        <v>16.330328948744224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6221</v>
      </c>
      <c r="Y109" s="125">
        <v>6744</v>
      </c>
      <c r="Z109" s="125">
        <v>6978</v>
      </c>
      <c r="AB109" s="122" t="str">
        <f>TEXT(Z109,"###,###")</f>
        <v>6,978</v>
      </c>
      <c r="AD109" s="143">
        <f>Z109/($Z$4)*100</f>
        <v>14.592525983395721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10256</v>
      </c>
      <c r="Y110" s="125">
        <v>10670</v>
      </c>
      <c r="Z110" s="125">
        <v>10488</v>
      </c>
      <c r="AB110" s="122" t="str">
        <f>TEXT(Z110,"###,###")</f>
        <v>10,488</v>
      </c>
      <c r="AD110" s="143">
        <f>Z110/($Z$4)*100</f>
        <v>21.93270457349589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17835</v>
      </c>
      <c r="Y111" s="125">
        <v>18490</v>
      </c>
      <c r="Z111" s="125">
        <v>18908</v>
      </c>
      <c r="AB111" s="122" t="str">
        <f>TEXT(Z111,"###,###")</f>
        <v>18,908</v>
      </c>
      <c r="AD111" s="143">
        <f>Z111/($Z$4)*100</f>
        <v>39.540768313850144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44028</v>
      </c>
      <c r="Y112" s="125">
        <v>45684</v>
      </c>
      <c r="Z112" s="125">
        <v>47819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37.869999999999997</v>
      </c>
      <c r="U118" s="144">
        <v>39.020000000000003</v>
      </c>
      <c r="V118" s="144">
        <v>41.23</v>
      </c>
      <c r="W118" s="144">
        <v>43.17</v>
      </c>
      <c r="X118" s="144">
        <v>39.08</v>
      </c>
      <c r="Y118" s="144">
        <v>41.08</v>
      </c>
      <c r="Z118" s="144">
        <v>40.880000000000003</v>
      </c>
      <c r="AB118" s="122" t="str">
        <f>TEXT(Z118,"##.0")</f>
        <v>40.9</v>
      </c>
    </row>
    <row r="120" spans="19:32" x14ac:dyDescent="0.25">
      <c r="S120" s="115" t="s">
        <v>106</v>
      </c>
      <c r="T120" s="125">
        <v>24900</v>
      </c>
      <c r="U120" s="125">
        <v>24641</v>
      </c>
      <c r="V120" s="125">
        <v>24721</v>
      </c>
      <c r="W120" s="125">
        <v>25014</v>
      </c>
      <c r="X120" s="125">
        <v>25026</v>
      </c>
      <c r="Y120" s="125">
        <v>25544</v>
      </c>
      <c r="Z120" s="125">
        <v>26353</v>
      </c>
      <c r="AB120" s="122" t="str">
        <f>TEXT(Z120,"###,###")</f>
        <v>26,353</v>
      </c>
    </row>
    <row r="121" spans="19:32" x14ac:dyDescent="0.25">
      <c r="S121" s="115" t="s">
        <v>107</v>
      </c>
      <c r="T121" s="125">
        <v>2421</v>
      </c>
      <c r="U121" s="125">
        <v>2399</v>
      </c>
      <c r="V121" s="125">
        <v>2326</v>
      </c>
      <c r="W121" s="125">
        <v>2238</v>
      </c>
      <c r="X121" s="125">
        <v>2373</v>
      </c>
      <c r="Y121" s="125">
        <v>2401</v>
      </c>
      <c r="Z121" s="125">
        <v>2501</v>
      </c>
      <c r="AB121" s="122" t="str">
        <f>TEXT(Z121,"###,###")</f>
        <v>2,501</v>
      </c>
    </row>
    <row r="122" spans="19:32" x14ac:dyDescent="0.25">
      <c r="S122" s="115" t="s">
        <v>108</v>
      </c>
      <c r="T122" s="125">
        <v>2715</v>
      </c>
      <c r="U122" s="125">
        <v>2618</v>
      </c>
      <c r="V122" s="125">
        <v>2600</v>
      </c>
      <c r="W122" s="125">
        <v>2609</v>
      </c>
      <c r="X122" s="125">
        <v>2651</v>
      </c>
      <c r="Y122" s="125">
        <v>2833</v>
      </c>
      <c r="Z122" s="125">
        <v>3111</v>
      </c>
      <c r="AB122" s="122" t="str">
        <f>TEXT(Z122,"###,###")</f>
        <v>3,111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27615</v>
      </c>
      <c r="U124" s="125">
        <v>27259</v>
      </c>
      <c r="V124" s="125">
        <v>27321</v>
      </c>
      <c r="W124" s="125">
        <v>27623</v>
      </c>
      <c r="X124" s="125">
        <v>27677</v>
      </c>
      <c r="Y124" s="125">
        <v>28377</v>
      </c>
      <c r="Z124" s="125">
        <v>29464</v>
      </c>
      <c r="AB124" s="122" t="str">
        <f>TEXT(Z124,"###,###")</f>
        <v>29,464</v>
      </c>
      <c r="AD124" s="139">
        <f>Z124/$Z$7*100</f>
        <v>92.170050364438325</v>
      </c>
    </row>
    <row r="125" spans="19:32" x14ac:dyDescent="0.25">
      <c r="S125" s="115" t="s">
        <v>110</v>
      </c>
      <c r="T125" s="125">
        <v>5136</v>
      </c>
      <c r="U125" s="125">
        <v>5017</v>
      </c>
      <c r="V125" s="125">
        <v>4926</v>
      </c>
      <c r="W125" s="125">
        <v>4847</v>
      </c>
      <c r="X125" s="125">
        <v>5024</v>
      </c>
      <c r="Y125" s="125">
        <v>5234</v>
      </c>
      <c r="Z125" s="125">
        <v>5612</v>
      </c>
      <c r="AB125" s="122" t="str">
        <f>TEXT(Z125,"###,###")</f>
        <v>5,612</v>
      </c>
      <c r="AD125" s="139">
        <f>Z125/$Z$7*100</f>
        <v>17.555604216848625</v>
      </c>
    </row>
    <row r="127" spans="19:32" x14ac:dyDescent="0.25">
      <c r="S127" s="115" t="s">
        <v>111</v>
      </c>
      <c r="T127" s="125">
        <v>15051</v>
      </c>
      <c r="U127" s="125">
        <v>14876</v>
      </c>
      <c r="V127" s="125">
        <v>14824</v>
      </c>
      <c r="W127" s="125">
        <v>14939</v>
      </c>
      <c r="X127" s="125">
        <v>14989</v>
      </c>
      <c r="Y127" s="125">
        <v>15245</v>
      </c>
      <c r="Z127" s="125">
        <v>15895</v>
      </c>
      <c r="AB127" s="122" t="str">
        <f>TEXT(Z127,"###,###")</f>
        <v>15,895</v>
      </c>
      <c r="AD127" s="139">
        <f>Z127/$Z$7*100</f>
        <v>49.723152000500512</v>
      </c>
    </row>
    <row r="128" spans="19:32" x14ac:dyDescent="0.25">
      <c r="S128" s="115" t="s">
        <v>112</v>
      </c>
      <c r="T128" s="125">
        <v>14986</v>
      </c>
      <c r="U128" s="125">
        <v>14786</v>
      </c>
      <c r="V128" s="125">
        <v>14825</v>
      </c>
      <c r="W128" s="125">
        <v>14928</v>
      </c>
      <c r="X128" s="125">
        <v>15060</v>
      </c>
      <c r="Y128" s="125">
        <v>15533</v>
      </c>
      <c r="Z128" s="125">
        <v>16070</v>
      </c>
      <c r="AB128" s="122" t="str">
        <f>TEXT(Z128,"###,###")</f>
        <v>16,070</v>
      </c>
      <c r="AD128" s="139">
        <f>Z128/$Z$7*100</f>
        <v>50.270591547533392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5" id="{930C2FE1-66F4-436D-93B6-C5AE0044D6E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158" id="{858CD04C-9736-4AC0-86BD-0718C8AD262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161" id="{B59E8D19-2330-470F-ADD7-0DED49EE372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164" id="{2B0595F6-6BD7-407C-BED4-92F6117E343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27728-A28A-48CB-8829-D50EE973CA08}">
  <sheetPr codeName="Sheet80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Huon Valley</v>
      </c>
      <c r="T1" s="113"/>
      <c r="U1" s="113"/>
      <c r="V1" s="113"/>
      <c r="W1" s="113"/>
      <c r="X1" s="113"/>
      <c r="Y1" s="114" t="str">
        <f>Y3</f>
        <v>12.16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132</v>
      </c>
      <c r="Y3" s="118" t="s">
        <v>174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12.16 Huon Valley,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11194</v>
      </c>
      <c r="U4" s="121">
        <v>11225</v>
      </c>
      <c r="V4" s="121">
        <v>11140</v>
      </c>
      <c r="W4" s="121">
        <v>11635</v>
      </c>
      <c r="X4" s="121">
        <v>11738</v>
      </c>
      <c r="Y4" s="121">
        <v>12275</v>
      </c>
      <c r="Z4" s="121">
        <v>13159</v>
      </c>
      <c r="AB4" s="122" t="str">
        <f>TEXT(Z4,"###,###")</f>
        <v>13,159</v>
      </c>
      <c r="AD4" s="123">
        <f>Z4/Y4-1</f>
        <v>7.2016293279022481E-2</v>
      </c>
      <c r="AF4" s="123">
        <f t="shared" ref="AF4:AF9" si="0">Z4/T4-1</f>
        <v>0.1755404681079149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5974</v>
      </c>
      <c r="U5" s="121">
        <v>5966</v>
      </c>
      <c r="V5" s="121">
        <v>5840</v>
      </c>
      <c r="W5" s="121">
        <v>6125</v>
      </c>
      <c r="X5" s="121">
        <v>6166</v>
      </c>
      <c r="Y5" s="121">
        <v>6402</v>
      </c>
      <c r="Z5" s="121">
        <v>6972</v>
      </c>
      <c r="AB5" s="122" t="str">
        <f>TEXT(Z5,"###,###")</f>
        <v>6,972</v>
      </c>
      <c r="AD5" s="123">
        <f t="shared" ref="AD5:AD9" si="1">Z5/Y5-1</f>
        <v>8.9034676663542589E-2</v>
      </c>
      <c r="AF5" s="123">
        <f t="shared" si="0"/>
        <v>0.16705724807499167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5219</v>
      </c>
      <c r="U6" s="121">
        <v>5264</v>
      </c>
      <c r="V6" s="121">
        <v>5303</v>
      </c>
      <c r="W6" s="121">
        <v>5510</v>
      </c>
      <c r="X6" s="121">
        <v>5573</v>
      </c>
      <c r="Y6" s="121">
        <v>5873</v>
      </c>
      <c r="Z6" s="121">
        <v>6185</v>
      </c>
      <c r="AB6" s="122" t="str">
        <f>TEXT(Z6,"###,###")</f>
        <v>6,185</v>
      </c>
      <c r="AD6" s="123">
        <f t="shared" si="1"/>
        <v>5.3124467903967298E-2</v>
      </c>
      <c r="AF6" s="123">
        <f t="shared" si="0"/>
        <v>0.18509292968001523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7884</v>
      </c>
      <c r="U7" s="121">
        <v>7868</v>
      </c>
      <c r="V7" s="121">
        <v>7850</v>
      </c>
      <c r="W7" s="121">
        <v>8065</v>
      </c>
      <c r="X7" s="121">
        <v>8129</v>
      </c>
      <c r="Y7" s="121">
        <v>8524</v>
      </c>
      <c r="Z7" s="121">
        <v>9096</v>
      </c>
      <c r="AB7" s="122" t="str">
        <f>TEXT(Z7,"###,###")</f>
        <v>9,096</v>
      </c>
      <c r="AD7" s="123">
        <f t="shared" si="1"/>
        <v>6.7104645706241195E-2</v>
      </c>
      <c r="AF7" s="123">
        <f t="shared" si="0"/>
        <v>0.15372907153729076</v>
      </c>
    </row>
    <row r="8" spans="1:32" ht="17.25" customHeight="1" x14ac:dyDescent="0.25">
      <c r="A8" s="44" t="s">
        <v>13</v>
      </c>
      <c r="B8" s="45"/>
      <c r="C8" s="46"/>
      <c r="D8" s="47" t="str">
        <f>AB4</f>
        <v>13,159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9,096</v>
      </c>
      <c r="P8" s="48"/>
      <c r="S8" s="120" t="s">
        <v>88</v>
      </c>
      <c r="T8" s="121">
        <v>30012</v>
      </c>
      <c r="U8" s="121">
        <v>31244</v>
      </c>
      <c r="V8" s="121">
        <v>31546.73</v>
      </c>
      <c r="W8" s="121">
        <v>32722.799999999999</v>
      </c>
      <c r="X8" s="121">
        <v>34195.660000000003</v>
      </c>
      <c r="Y8" s="121">
        <v>34006.44</v>
      </c>
      <c r="Z8" s="121">
        <v>33981.5</v>
      </c>
      <c r="AB8" s="122" t="str">
        <f>TEXT(Z8,"$###,###")</f>
        <v>$33,982</v>
      </c>
      <c r="AD8" s="123">
        <f t="shared" si="1"/>
        <v>-7.3339049897613862E-4</v>
      </c>
      <c r="AF8" s="123">
        <f t="shared" si="0"/>
        <v>0.13226376116220173</v>
      </c>
    </row>
    <row r="9" spans="1:32" x14ac:dyDescent="0.25">
      <c r="A9" s="52" t="s">
        <v>15</v>
      </c>
      <c r="B9" s="53"/>
      <c r="C9" s="54"/>
      <c r="D9" s="55">
        <f>AD104</f>
        <v>73.645413785242042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53.287159190853117</v>
      </c>
      <c r="P9" s="56" t="s">
        <v>89</v>
      </c>
      <c r="S9" s="120" t="s">
        <v>7</v>
      </c>
      <c r="T9" s="121">
        <v>286984025</v>
      </c>
      <c r="U9" s="121">
        <v>297619763</v>
      </c>
      <c r="V9" s="121">
        <v>316927231</v>
      </c>
      <c r="W9" s="121">
        <v>333350973</v>
      </c>
      <c r="X9" s="121">
        <v>347947253</v>
      </c>
      <c r="Y9" s="121">
        <v>368003729</v>
      </c>
      <c r="Z9" s="121">
        <v>400013338</v>
      </c>
      <c r="AB9" s="122" t="str">
        <f>TEXT(Z9/1000000,"$#,###.0")&amp;" mil"</f>
        <v>$400.0 mil</v>
      </c>
      <c r="AD9" s="123">
        <f t="shared" si="1"/>
        <v>8.6981751752847059E-2</v>
      </c>
      <c r="AF9" s="123">
        <f t="shared" si="0"/>
        <v>0.39385228149894402</v>
      </c>
    </row>
    <row r="10" spans="1:32" x14ac:dyDescent="0.25">
      <c r="A10" s="52" t="s">
        <v>18</v>
      </c>
      <c r="B10" s="53"/>
      <c r="C10" s="54"/>
      <c r="D10" s="55">
        <f>AD105</f>
        <v>15.297515008739266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46.701846965699204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87.642919964819697</v>
      </c>
      <c r="P11" s="56" t="s">
        <v>89</v>
      </c>
      <c r="S11" s="120" t="s">
        <v>30</v>
      </c>
      <c r="T11" s="125">
        <v>9336</v>
      </c>
      <c r="U11" s="125">
        <v>9409</v>
      </c>
      <c r="V11" s="125">
        <v>9364</v>
      </c>
      <c r="W11" s="125">
        <v>9869</v>
      </c>
      <c r="X11" s="125">
        <v>9933</v>
      </c>
      <c r="Y11" s="125">
        <v>10396</v>
      </c>
      <c r="Z11" s="125">
        <v>11191</v>
      </c>
    </row>
    <row r="12" spans="1:32" ht="28.5" customHeight="1" x14ac:dyDescent="0.25">
      <c r="A12" s="52" t="s">
        <v>20</v>
      </c>
      <c r="B12" s="54"/>
      <c r="C12" s="54"/>
      <c r="D12" s="55">
        <f>AD108</f>
        <v>17.463333080021279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21.668865435356199</v>
      </c>
      <c r="P12" s="56" t="s">
        <v>89</v>
      </c>
      <c r="S12" s="120" t="s">
        <v>31</v>
      </c>
      <c r="T12" s="125">
        <v>1863</v>
      </c>
      <c r="U12" s="125">
        <v>1814</v>
      </c>
      <c r="V12" s="125">
        <v>1773</v>
      </c>
      <c r="W12" s="125">
        <v>1772</v>
      </c>
      <c r="X12" s="125">
        <v>1806</v>
      </c>
      <c r="Y12" s="125">
        <v>1879</v>
      </c>
      <c r="Z12" s="125">
        <v>1966</v>
      </c>
    </row>
    <row r="13" spans="1:32" ht="15" customHeight="1" x14ac:dyDescent="0.25">
      <c r="A13" s="52" t="s">
        <v>21</v>
      </c>
      <c r="B13" s="54"/>
      <c r="C13" s="54"/>
      <c r="D13" s="55">
        <f>AD109</f>
        <v>16.346226916938978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42.8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24.386351546470099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30.754616612204579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2118</v>
      </c>
      <c r="Z15" s="125">
        <v>2470</v>
      </c>
      <c r="AB15" s="129">
        <f t="shared" ref="AB15:AB34" si="2">IF(Z15="np",0,Z15/$Z$34)</f>
        <v>0.18770423284444107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34</v>
      </c>
      <c r="Z16" s="125">
        <v>42</v>
      </c>
      <c r="AB16" s="129">
        <f t="shared" si="2"/>
        <v>3.1917318945208603E-3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749</v>
      </c>
      <c r="Z17" s="125">
        <v>878</v>
      </c>
      <c r="AB17" s="129">
        <f t="shared" si="2"/>
        <v>6.6722395318793218E-2</v>
      </c>
    </row>
    <row r="18" spans="1:28" x14ac:dyDescent="0.25">
      <c r="A18" s="82" t="str">
        <f>$S$1&amp;" ("&amp;$T$2&amp;" to "&amp;$Z$2&amp;")"</f>
        <v>Huon Valley (2011-12 to 2017-18)</v>
      </c>
      <c r="B18" s="82"/>
      <c r="C18" s="82"/>
      <c r="D18" s="82"/>
      <c r="E18" s="82"/>
      <c r="F18" s="82"/>
      <c r="G18" s="82" t="str">
        <f>$S$1&amp;" ("&amp;$T$2&amp;" to "&amp;$Z$2&amp;")"</f>
        <v>Huon Valley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89</v>
      </c>
      <c r="Z18" s="125">
        <v>89</v>
      </c>
      <c r="AB18" s="129">
        <f t="shared" si="2"/>
        <v>6.763431871722775E-3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688</v>
      </c>
      <c r="Z19" s="125">
        <v>807</v>
      </c>
      <c r="AB19" s="129">
        <f t="shared" si="2"/>
        <v>6.1326848544722243E-2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361</v>
      </c>
      <c r="Z20" s="125">
        <v>336</v>
      </c>
      <c r="AB20" s="129">
        <f t="shared" si="2"/>
        <v>2.5533855156166883E-2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886</v>
      </c>
      <c r="Z21" s="125">
        <v>925</v>
      </c>
      <c r="AB21" s="129">
        <f t="shared" si="2"/>
        <v>7.0294095295995132E-2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540</v>
      </c>
      <c r="Z22" s="125">
        <v>627</v>
      </c>
      <c r="AB22" s="129">
        <f t="shared" si="2"/>
        <v>4.7647997568204273E-2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308</v>
      </c>
      <c r="Z23" s="125">
        <v>369</v>
      </c>
      <c r="AB23" s="129">
        <f t="shared" si="2"/>
        <v>2.8041644501861845E-2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135</v>
      </c>
      <c r="Z24" s="125">
        <v>140</v>
      </c>
      <c r="AB24" s="129">
        <f t="shared" si="2"/>
        <v>1.0639106315069534E-2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262</v>
      </c>
      <c r="Z25" s="125">
        <v>274</v>
      </c>
      <c r="AB25" s="129">
        <f t="shared" si="2"/>
        <v>2.0822250930921802E-2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189</v>
      </c>
      <c r="Z26" s="125">
        <v>215</v>
      </c>
      <c r="AB26" s="129">
        <f t="shared" si="2"/>
        <v>1.6338627555285357E-2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529</v>
      </c>
      <c r="Z27" s="125">
        <v>609</v>
      </c>
      <c r="AB27" s="129">
        <f t="shared" si="2"/>
        <v>4.628011247055247E-2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777</v>
      </c>
      <c r="Z28" s="125">
        <v>951</v>
      </c>
      <c r="AB28" s="129">
        <f t="shared" si="2"/>
        <v>7.2269929325936622E-2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730</v>
      </c>
      <c r="Z29" s="125">
        <v>722</v>
      </c>
      <c r="AB29" s="129">
        <f t="shared" si="2"/>
        <v>5.4867391139144309E-2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844</v>
      </c>
      <c r="Z30" s="125">
        <v>889</v>
      </c>
      <c r="AB30" s="129">
        <f t="shared" si="2"/>
        <v>6.7558325100691541E-2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1145</v>
      </c>
      <c r="Z31" s="125">
        <v>1281</v>
      </c>
      <c r="AB31" s="129">
        <f t="shared" si="2"/>
        <v>9.7347822782886242E-2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132</v>
      </c>
      <c r="Z32" s="125">
        <v>180</v>
      </c>
      <c r="AB32" s="129">
        <f t="shared" si="2"/>
        <v>1.3678850976517972E-2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343</v>
      </c>
      <c r="Z33" s="125">
        <v>422</v>
      </c>
      <c r="AB33" s="129">
        <f t="shared" si="2"/>
        <v>3.2069306178281028E-2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12275</v>
      </c>
      <c r="Z34" s="132">
        <v>13159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0</v>
      </c>
      <c r="Y44" s="125">
        <v>4</v>
      </c>
      <c r="Z44" s="125">
        <v>8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89</v>
      </c>
      <c r="Y45" s="125">
        <v>113</v>
      </c>
      <c r="Z45" s="125">
        <v>140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323</v>
      </c>
      <c r="Y46" s="125">
        <v>347</v>
      </c>
      <c r="Z46" s="125">
        <v>391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624</v>
      </c>
      <c r="Y47" s="125">
        <v>528</v>
      </c>
      <c r="Z47" s="125">
        <v>714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712</v>
      </c>
      <c r="Y48" s="125">
        <v>760</v>
      </c>
      <c r="Z48" s="125">
        <v>875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Huon Valley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612</v>
      </c>
      <c r="Y49" s="125">
        <v>666</v>
      </c>
      <c r="Z49" s="125">
        <v>735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536</v>
      </c>
      <c r="Y50" s="125">
        <v>592</v>
      </c>
      <c r="Z50" s="125">
        <v>630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597</v>
      </c>
      <c r="Y51" s="125">
        <v>574</v>
      </c>
      <c r="Z51" s="125">
        <v>601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645</v>
      </c>
      <c r="Y52" s="125">
        <v>684</v>
      </c>
      <c r="Z52" s="125">
        <v>683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576</v>
      </c>
      <c r="Y53" s="125">
        <v>602</v>
      </c>
      <c r="Z53" s="125">
        <v>603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606</v>
      </c>
      <c r="Y54" s="125">
        <v>659</v>
      </c>
      <c r="Z54" s="125">
        <v>652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449</v>
      </c>
      <c r="Y55" s="125">
        <v>469</v>
      </c>
      <c r="Z55" s="125">
        <v>508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258</v>
      </c>
      <c r="Y56" s="125">
        <v>223</v>
      </c>
      <c r="Z56" s="125">
        <v>252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76</v>
      </c>
      <c r="Y57" s="125">
        <v>122</v>
      </c>
      <c r="Z57" s="125">
        <v>130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34</v>
      </c>
      <c r="Y58" s="125">
        <v>35</v>
      </c>
      <c r="Z58" s="125">
        <v>32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9</v>
      </c>
      <c r="Y59" s="125">
        <v>14</v>
      </c>
      <c r="Z59" s="125">
        <v>19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17</v>
      </c>
      <c r="Y60" s="125">
        <v>11</v>
      </c>
      <c r="Z60" s="125">
        <v>13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6163</v>
      </c>
      <c r="Y61" s="125">
        <v>6402</v>
      </c>
      <c r="Z61" s="125">
        <v>6976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8</v>
      </c>
      <c r="Y63" s="125">
        <v>0</v>
      </c>
      <c r="Z63" s="125">
        <v>5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Huon Valley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122</v>
      </c>
      <c r="Y64" s="125">
        <v>122</v>
      </c>
      <c r="Z64" s="125">
        <v>110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314</v>
      </c>
      <c r="Y65" s="125">
        <v>320</v>
      </c>
      <c r="Z65" s="125">
        <v>358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435</v>
      </c>
      <c r="Y66" s="125">
        <v>441</v>
      </c>
      <c r="Z66" s="125">
        <v>554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656</v>
      </c>
      <c r="Y67" s="125">
        <v>723</v>
      </c>
      <c r="Z67" s="125">
        <v>722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574</v>
      </c>
      <c r="Y68" s="125">
        <v>549</v>
      </c>
      <c r="Z68" s="125">
        <v>627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516</v>
      </c>
      <c r="Y69" s="125">
        <v>556</v>
      </c>
      <c r="Z69" s="125">
        <v>545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537</v>
      </c>
      <c r="Y70" s="125">
        <v>530</v>
      </c>
      <c r="Z70" s="125">
        <v>567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659</v>
      </c>
      <c r="Y71" s="125">
        <v>674</v>
      </c>
      <c r="Z71" s="125">
        <v>650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583</v>
      </c>
      <c r="Y72" s="125">
        <v>667</v>
      </c>
      <c r="Z72" s="125">
        <v>668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567</v>
      </c>
      <c r="Y73" s="125">
        <v>596</v>
      </c>
      <c r="Z73" s="125">
        <v>636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341</v>
      </c>
      <c r="Y74" s="125">
        <v>400</v>
      </c>
      <c r="Z74" s="125">
        <v>397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172</v>
      </c>
      <c r="Y75" s="125">
        <v>202</v>
      </c>
      <c r="Z75" s="125">
        <v>224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51</v>
      </c>
      <c r="Y76" s="125">
        <v>55</v>
      </c>
      <c r="Z76" s="125">
        <v>79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21</v>
      </c>
      <c r="Y77" s="125">
        <v>22</v>
      </c>
      <c r="Z77" s="125">
        <v>30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11</v>
      </c>
      <c r="Y78" s="125">
        <v>10</v>
      </c>
      <c r="Z78" s="125">
        <v>4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6</v>
      </c>
      <c r="Y79" s="125">
        <v>11</v>
      </c>
      <c r="Z79" s="125">
        <v>16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5575</v>
      </c>
      <c r="Y80" s="125">
        <v>5873</v>
      </c>
      <c r="Z80" s="125">
        <v>6186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Huon Valley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394</v>
      </c>
      <c r="Y83" s="125">
        <v>430</v>
      </c>
      <c r="Z83" s="125">
        <v>430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408</v>
      </c>
      <c r="Y84" s="125">
        <v>434</v>
      </c>
      <c r="Z84" s="125">
        <v>436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13,159</v>
      </c>
      <c r="D85" s="96">
        <f t="shared" ref="D85:D90" si="4">AD4</f>
        <v>7.2016293279022481E-2</v>
      </c>
      <c r="E85" s="97">
        <f t="shared" ref="E85:E90" si="5">AD4</f>
        <v>7.2016293279022481E-2</v>
      </c>
      <c r="F85" s="96">
        <f t="shared" ref="F85:F90" si="6">AF4</f>
        <v>0.1755404681079149</v>
      </c>
      <c r="G85" s="97">
        <f t="shared" ref="G85:G90" si="7">AF4</f>
        <v>0.1755404681079149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699</v>
      </c>
      <c r="Y85" s="125">
        <v>731</v>
      </c>
      <c r="Z85" s="125">
        <v>810</v>
      </c>
    </row>
    <row r="86" spans="1:32" ht="15" customHeight="1" x14ac:dyDescent="0.25">
      <c r="A86" s="98" t="s">
        <v>4</v>
      </c>
      <c r="B86" s="95"/>
      <c r="C86" s="109" t="str">
        <f t="shared" si="3"/>
        <v>6,972</v>
      </c>
      <c r="D86" s="96">
        <f t="shared" si="4"/>
        <v>8.9034676663542589E-2</v>
      </c>
      <c r="E86" s="97">
        <f t="shared" si="5"/>
        <v>8.9034676663542589E-2</v>
      </c>
      <c r="F86" s="96">
        <f t="shared" si="6"/>
        <v>0.16705724807499167</v>
      </c>
      <c r="G86" s="97">
        <f t="shared" si="7"/>
        <v>0.16705724807499167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197</v>
      </c>
      <c r="Y86" s="125">
        <v>199</v>
      </c>
      <c r="Z86" s="125">
        <v>222</v>
      </c>
    </row>
    <row r="87" spans="1:32" ht="15" customHeight="1" x14ac:dyDescent="0.25">
      <c r="A87" s="98" t="s">
        <v>5</v>
      </c>
      <c r="B87" s="95"/>
      <c r="C87" s="109" t="str">
        <f t="shared" si="3"/>
        <v>6,185</v>
      </c>
      <c r="D87" s="96">
        <f t="shared" si="4"/>
        <v>5.3124467903967298E-2</v>
      </c>
      <c r="E87" s="97">
        <f t="shared" si="5"/>
        <v>5.3124467903967298E-2</v>
      </c>
      <c r="F87" s="96">
        <f t="shared" si="6"/>
        <v>0.18509292968001523</v>
      </c>
      <c r="G87" s="97">
        <f t="shared" si="7"/>
        <v>0.18509292968001523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148</v>
      </c>
      <c r="Y87" s="125">
        <v>149</v>
      </c>
      <c r="Z87" s="125">
        <v>162</v>
      </c>
    </row>
    <row r="88" spans="1:32" ht="15" customHeight="1" x14ac:dyDescent="0.25">
      <c r="A88" s="95" t="s">
        <v>6</v>
      </c>
      <c r="B88" s="95"/>
      <c r="C88" s="109" t="str">
        <f t="shared" si="3"/>
        <v>9,096</v>
      </c>
      <c r="D88" s="96">
        <f t="shared" si="4"/>
        <v>6.7104645706241195E-2</v>
      </c>
      <c r="E88" s="97">
        <f t="shared" si="5"/>
        <v>6.7104645706241195E-2</v>
      </c>
      <c r="F88" s="96">
        <f t="shared" si="6"/>
        <v>0.15372907153729076</v>
      </c>
      <c r="G88" s="97">
        <f t="shared" si="7"/>
        <v>0.15372907153729076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140</v>
      </c>
      <c r="Y88" s="125">
        <v>166</v>
      </c>
      <c r="Z88" s="125">
        <v>176</v>
      </c>
    </row>
    <row r="89" spans="1:32" ht="15" customHeight="1" x14ac:dyDescent="0.25">
      <c r="A89" s="95" t="s">
        <v>104</v>
      </c>
      <c r="B89" s="95"/>
      <c r="C89" s="146" t="str">
        <f t="shared" si="3"/>
        <v>$33,982</v>
      </c>
      <c r="D89" s="96">
        <f t="shared" si="4"/>
        <v>-7.3339049897613862E-4</v>
      </c>
      <c r="E89" s="97">
        <f t="shared" si="5"/>
        <v>-7.3339049897613862E-4</v>
      </c>
      <c r="F89" s="96">
        <f t="shared" si="6"/>
        <v>0.13226376116220173</v>
      </c>
      <c r="G89" s="97">
        <f t="shared" si="7"/>
        <v>0.13226376116220173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322</v>
      </c>
      <c r="Y89" s="125">
        <v>338</v>
      </c>
      <c r="Z89" s="125">
        <v>364</v>
      </c>
    </row>
    <row r="90" spans="1:32" ht="15" customHeight="1" x14ac:dyDescent="0.25">
      <c r="A90" s="95" t="s">
        <v>7</v>
      </c>
      <c r="B90" s="95"/>
      <c r="C90" s="109" t="str">
        <f t="shared" si="3"/>
        <v>$400.0 mil</v>
      </c>
      <c r="D90" s="96">
        <f t="shared" si="4"/>
        <v>8.6981751752847059E-2</v>
      </c>
      <c r="E90" s="97">
        <f t="shared" si="5"/>
        <v>8.6981751752847059E-2</v>
      </c>
      <c r="F90" s="96">
        <f t="shared" si="6"/>
        <v>0.39385228149894402</v>
      </c>
      <c r="G90" s="97">
        <f t="shared" si="7"/>
        <v>0.39385228149894402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805</v>
      </c>
      <c r="Y90" s="125">
        <v>857</v>
      </c>
      <c r="Z90" s="125">
        <v>912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4299</v>
      </c>
      <c r="Y91" s="125">
        <v>4494</v>
      </c>
      <c r="Z91" s="125">
        <v>4847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253</v>
      </c>
      <c r="Y93" s="125">
        <v>286</v>
      </c>
      <c r="Z93" s="125">
        <v>297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590</v>
      </c>
      <c r="Y94" s="125">
        <v>603</v>
      </c>
      <c r="Z94" s="125">
        <v>630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141</v>
      </c>
      <c r="Y95" s="125">
        <v>136</v>
      </c>
      <c r="Z95" s="125">
        <v>147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548</v>
      </c>
      <c r="Y96" s="125">
        <v>615</v>
      </c>
      <c r="Z96" s="125">
        <v>662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577</v>
      </c>
      <c r="Y97" s="125">
        <v>665</v>
      </c>
      <c r="Z97" s="125">
        <v>667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319</v>
      </c>
      <c r="Y98" s="125">
        <v>339</v>
      </c>
      <c r="Z98" s="125">
        <v>365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25</v>
      </c>
      <c r="Y99" s="125">
        <v>24</v>
      </c>
      <c r="Z99" s="125">
        <v>25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465</v>
      </c>
      <c r="Y100" s="125">
        <v>458</v>
      </c>
      <c r="Z100" s="125">
        <v>475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3833</v>
      </c>
      <c r="Y101" s="125">
        <v>4030</v>
      </c>
      <c r="Z101" s="125">
        <v>4245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8129</v>
      </c>
      <c r="Y104" s="125">
        <v>8883</v>
      </c>
      <c r="Z104" s="125">
        <v>9691</v>
      </c>
      <c r="AB104" s="122" t="str">
        <f>TEXT(Z104,"###,###")</f>
        <v>9,691</v>
      </c>
      <c r="AD104" s="143">
        <f>Z104/($Z$4)*100</f>
        <v>73.645413785242042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1984</v>
      </c>
      <c r="Y105" s="125">
        <v>2030</v>
      </c>
      <c r="Z105" s="125">
        <v>2013</v>
      </c>
      <c r="AB105" s="122" t="str">
        <f>TEXT(Z105,"###,###")</f>
        <v>2,013</v>
      </c>
      <c r="AD105" s="143">
        <f>Z105/($Z$4)*100</f>
        <v>15.297515008739266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10113</v>
      </c>
      <c r="Y106" s="132">
        <v>10913</v>
      </c>
      <c r="Z106" s="132">
        <v>11704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1678</v>
      </c>
      <c r="Y108" s="125">
        <v>1886</v>
      </c>
      <c r="Z108" s="125">
        <v>2298</v>
      </c>
      <c r="AB108" s="122" t="str">
        <f>TEXT(Z108,"###,###")</f>
        <v>2,298</v>
      </c>
      <c r="AD108" s="143">
        <f>Z108/($Z$4)*100</f>
        <v>17.463333080021279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1693</v>
      </c>
      <c r="Y109" s="125">
        <v>2005</v>
      </c>
      <c r="Z109" s="125">
        <v>2151</v>
      </c>
      <c r="AB109" s="122" t="str">
        <f>TEXT(Z109,"###,###")</f>
        <v>2,151</v>
      </c>
      <c r="AD109" s="143">
        <f>Z109/($Z$4)*100</f>
        <v>16.346226916938978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2918</v>
      </c>
      <c r="Y110" s="125">
        <v>3107</v>
      </c>
      <c r="Z110" s="125">
        <v>3209</v>
      </c>
      <c r="AB110" s="122" t="str">
        <f>TEXT(Z110,"###,###")</f>
        <v>3,209</v>
      </c>
      <c r="AD110" s="143">
        <f>Z110/($Z$4)*100</f>
        <v>24.386351546470099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3824</v>
      </c>
      <c r="Y111" s="125">
        <v>3915</v>
      </c>
      <c r="Z111" s="125">
        <v>4047</v>
      </c>
      <c r="AB111" s="122" t="str">
        <f>TEXT(Z111,"###,###")</f>
        <v>4,047</v>
      </c>
      <c r="AD111" s="143">
        <f>Z111/($Z$4)*100</f>
        <v>30.754616612204579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11738</v>
      </c>
      <c r="Y112" s="125">
        <v>12275</v>
      </c>
      <c r="Z112" s="125">
        <v>13159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42.44</v>
      </c>
      <c r="U118" s="144">
        <v>45.49</v>
      </c>
      <c r="V118" s="144">
        <v>39.76</v>
      </c>
      <c r="W118" s="144">
        <v>43.73</v>
      </c>
      <c r="X118" s="144">
        <v>44.83</v>
      </c>
      <c r="Y118" s="144">
        <v>43.1</v>
      </c>
      <c r="Z118" s="144">
        <v>42.82</v>
      </c>
      <c r="AB118" s="122" t="str">
        <f>TEXT(Z118,"##.0")</f>
        <v>42.8</v>
      </c>
    </row>
    <row r="120" spans="19:32" x14ac:dyDescent="0.25">
      <c r="S120" s="115" t="s">
        <v>106</v>
      </c>
      <c r="T120" s="125">
        <v>6025</v>
      </c>
      <c r="U120" s="125">
        <v>6061</v>
      </c>
      <c r="V120" s="125">
        <v>6077</v>
      </c>
      <c r="W120" s="125">
        <v>6300</v>
      </c>
      <c r="X120" s="125">
        <v>6329</v>
      </c>
      <c r="Y120" s="125">
        <v>6645</v>
      </c>
      <c r="Z120" s="125">
        <v>7125</v>
      </c>
      <c r="AB120" s="122" t="str">
        <f>TEXT(Z120,"###,###")</f>
        <v>7,125</v>
      </c>
    </row>
    <row r="121" spans="19:32" x14ac:dyDescent="0.25">
      <c r="S121" s="115" t="s">
        <v>107</v>
      </c>
      <c r="T121" s="125">
        <v>1049</v>
      </c>
      <c r="U121" s="125">
        <v>998</v>
      </c>
      <c r="V121" s="125">
        <v>1023</v>
      </c>
      <c r="W121" s="125">
        <v>1019</v>
      </c>
      <c r="X121" s="125">
        <v>1027</v>
      </c>
      <c r="Y121" s="125">
        <v>1103</v>
      </c>
      <c r="Z121" s="125">
        <v>1124</v>
      </c>
      <c r="AB121" s="122" t="str">
        <f>TEXT(Z121,"###,###")</f>
        <v>1,124</v>
      </c>
    </row>
    <row r="122" spans="19:32" x14ac:dyDescent="0.25">
      <c r="S122" s="115" t="s">
        <v>108</v>
      </c>
      <c r="T122" s="125">
        <v>812</v>
      </c>
      <c r="U122" s="125">
        <v>813</v>
      </c>
      <c r="V122" s="125">
        <v>751</v>
      </c>
      <c r="W122" s="125">
        <v>749</v>
      </c>
      <c r="X122" s="125">
        <v>778</v>
      </c>
      <c r="Y122" s="125">
        <v>776</v>
      </c>
      <c r="Z122" s="125">
        <v>847</v>
      </c>
      <c r="AB122" s="122" t="str">
        <f>TEXT(Z122,"###,###")</f>
        <v>847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6837</v>
      </c>
      <c r="U124" s="125">
        <v>6874</v>
      </c>
      <c r="V124" s="125">
        <v>6828</v>
      </c>
      <c r="W124" s="125">
        <v>7049</v>
      </c>
      <c r="X124" s="125">
        <v>7107</v>
      </c>
      <c r="Y124" s="125">
        <v>7421</v>
      </c>
      <c r="Z124" s="125">
        <v>7972</v>
      </c>
      <c r="AB124" s="122" t="str">
        <f>TEXT(Z124,"###,###")</f>
        <v>7,972</v>
      </c>
      <c r="AD124" s="139">
        <f>Z124/$Z$7*100</f>
        <v>87.642919964819697</v>
      </c>
    </row>
    <row r="125" spans="19:32" x14ac:dyDescent="0.25">
      <c r="S125" s="115" t="s">
        <v>110</v>
      </c>
      <c r="T125" s="125">
        <v>1861</v>
      </c>
      <c r="U125" s="125">
        <v>1811</v>
      </c>
      <c r="V125" s="125">
        <v>1774</v>
      </c>
      <c r="W125" s="125">
        <v>1768</v>
      </c>
      <c r="X125" s="125">
        <v>1805</v>
      </c>
      <c r="Y125" s="125">
        <v>1879</v>
      </c>
      <c r="Z125" s="125">
        <v>1971</v>
      </c>
      <c r="AB125" s="122" t="str">
        <f>TEXT(Z125,"###,###")</f>
        <v>1,971</v>
      </c>
      <c r="AD125" s="139">
        <f>Z125/$Z$7*100</f>
        <v>21.668865435356199</v>
      </c>
    </row>
    <row r="127" spans="19:32" x14ac:dyDescent="0.25">
      <c r="S127" s="115" t="s">
        <v>111</v>
      </c>
      <c r="T127" s="125">
        <v>4216</v>
      </c>
      <c r="U127" s="125">
        <v>4202</v>
      </c>
      <c r="V127" s="125">
        <v>4156</v>
      </c>
      <c r="W127" s="125">
        <v>4268</v>
      </c>
      <c r="X127" s="125">
        <v>4301</v>
      </c>
      <c r="Y127" s="125">
        <v>4494</v>
      </c>
      <c r="Z127" s="125">
        <v>4847</v>
      </c>
      <c r="AB127" s="122" t="str">
        <f>TEXT(Z127,"###,###")</f>
        <v>4,847</v>
      </c>
      <c r="AD127" s="139">
        <f>Z127/$Z$7*100</f>
        <v>53.287159190853117</v>
      </c>
    </row>
    <row r="128" spans="19:32" x14ac:dyDescent="0.25">
      <c r="S128" s="115" t="s">
        <v>112</v>
      </c>
      <c r="T128" s="125">
        <v>3666</v>
      </c>
      <c r="U128" s="125">
        <v>3672</v>
      </c>
      <c r="V128" s="125">
        <v>3694</v>
      </c>
      <c r="W128" s="125">
        <v>3800</v>
      </c>
      <c r="X128" s="125">
        <v>3829</v>
      </c>
      <c r="Y128" s="125">
        <v>4030</v>
      </c>
      <c r="Z128" s="125">
        <v>4248</v>
      </c>
      <c r="AB128" s="122" t="str">
        <f>TEXT(Z128,"###,###")</f>
        <v>4,248</v>
      </c>
      <c r="AD128" s="139">
        <f>Z128/$Z$7*100</f>
        <v>46.701846965699204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5" id="{1694CF3C-7744-4917-8964-FF228245CBD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148" id="{7435608E-6B32-49FB-9796-40C7757C8DC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151" id="{2D9DE8FF-29B6-4659-96C9-33A03966DA3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154" id="{6FB236F3-B04A-4A90-BAEB-AADE16D3133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FC494-C8D0-4BE8-B92D-599CCF62EAA2}">
  <sheetPr codeName="Sheet81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Kentish</v>
      </c>
      <c r="T1" s="113"/>
      <c r="U1" s="113"/>
      <c r="V1" s="113"/>
      <c r="W1" s="113"/>
      <c r="X1" s="113"/>
      <c r="Y1" s="114" t="str">
        <f>Y3</f>
        <v>12.17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133</v>
      </c>
      <c r="Y3" s="118" t="s">
        <v>175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12.17 Kentish,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4442</v>
      </c>
      <c r="U4" s="121">
        <v>4270</v>
      </c>
      <c r="V4" s="121">
        <v>4362</v>
      </c>
      <c r="W4" s="121">
        <v>4322</v>
      </c>
      <c r="X4" s="121">
        <v>4273</v>
      </c>
      <c r="Y4" s="121">
        <v>4559</v>
      </c>
      <c r="Z4" s="121">
        <v>4673</v>
      </c>
      <c r="AB4" s="122" t="str">
        <f>TEXT(Z4,"###,###")</f>
        <v>4,673</v>
      </c>
      <c r="AD4" s="123">
        <f>Z4/Y4-1</f>
        <v>2.5005483658697036E-2</v>
      </c>
      <c r="AF4" s="123">
        <f t="shared" ref="AF4:AF9" si="0">Z4/T4-1</f>
        <v>5.2003601981089664E-2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2409</v>
      </c>
      <c r="U5" s="121">
        <v>2279</v>
      </c>
      <c r="V5" s="121">
        <v>2332</v>
      </c>
      <c r="W5" s="121">
        <v>2328</v>
      </c>
      <c r="X5" s="121">
        <v>2262</v>
      </c>
      <c r="Y5" s="121">
        <v>2416</v>
      </c>
      <c r="Z5" s="121">
        <v>2539</v>
      </c>
      <c r="AB5" s="122" t="str">
        <f>TEXT(Z5,"###,###")</f>
        <v>2,539</v>
      </c>
      <c r="AD5" s="123">
        <f t="shared" ref="AD5:AD9" si="1">Z5/Y5-1</f>
        <v>5.0910596026490174E-2</v>
      </c>
      <c r="AF5" s="123">
        <f t="shared" si="0"/>
        <v>5.3964300539643073E-2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2034</v>
      </c>
      <c r="U6" s="121">
        <v>1987</v>
      </c>
      <c r="V6" s="121">
        <v>2027</v>
      </c>
      <c r="W6" s="121">
        <v>1991</v>
      </c>
      <c r="X6" s="121">
        <v>2008</v>
      </c>
      <c r="Y6" s="121">
        <v>2143</v>
      </c>
      <c r="Z6" s="121">
        <v>2134</v>
      </c>
      <c r="AB6" s="122" t="str">
        <f>TEXT(Z6,"###,###")</f>
        <v>2,134</v>
      </c>
      <c r="AD6" s="123">
        <f t="shared" si="1"/>
        <v>-4.1997200186654204E-3</v>
      </c>
      <c r="AF6" s="123">
        <f t="shared" si="0"/>
        <v>4.9164208456243808E-2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3094</v>
      </c>
      <c r="U7" s="121">
        <v>3046</v>
      </c>
      <c r="V7" s="121">
        <v>3088</v>
      </c>
      <c r="W7" s="121">
        <v>3099</v>
      </c>
      <c r="X7" s="121">
        <v>3085</v>
      </c>
      <c r="Y7" s="121">
        <v>3193</v>
      </c>
      <c r="Z7" s="121">
        <v>3319</v>
      </c>
      <c r="AB7" s="122" t="str">
        <f>TEXT(Z7,"###,###")</f>
        <v>3,319</v>
      </c>
      <c r="AD7" s="123">
        <f t="shared" si="1"/>
        <v>3.9461321641089953E-2</v>
      </c>
      <c r="AF7" s="123">
        <f t="shared" si="0"/>
        <v>7.2721396250807979E-2</v>
      </c>
    </row>
    <row r="8" spans="1:32" ht="17.25" customHeight="1" x14ac:dyDescent="0.25">
      <c r="A8" s="44" t="s">
        <v>13</v>
      </c>
      <c r="B8" s="45"/>
      <c r="C8" s="46"/>
      <c r="D8" s="47" t="str">
        <f>AB4</f>
        <v>4,673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3,319</v>
      </c>
      <c r="P8" s="48"/>
      <c r="S8" s="120" t="s">
        <v>88</v>
      </c>
      <c r="T8" s="121">
        <v>30747</v>
      </c>
      <c r="U8" s="121">
        <v>33149.97</v>
      </c>
      <c r="V8" s="121">
        <v>33053.910000000003</v>
      </c>
      <c r="W8" s="121">
        <v>34704.74</v>
      </c>
      <c r="X8" s="121">
        <v>36158</v>
      </c>
      <c r="Y8" s="121">
        <v>36099</v>
      </c>
      <c r="Z8" s="121">
        <v>37988</v>
      </c>
      <c r="AB8" s="122" t="str">
        <f>TEXT(Z8,"$###,###")</f>
        <v>$37,988</v>
      </c>
      <c r="AD8" s="123">
        <f t="shared" si="1"/>
        <v>5.2328319344026042E-2</v>
      </c>
      <c r="AF8" s="123">
        <f t="shared" si="0"/>
        <v>0.23550265066510545</v>
      </c>
    </row>
    <row r="9" spans="1:32" x14ac:dyDescent="0.25">
      <c r="A9" s="52" t="s">
        <v>15</v>
      </c>
      <c r="B9" s="53"/>
      <c r="C9" s="54"/>
      <c r="D9" s="55">
        <f>AD104</f>
        <v>72.22341108495614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54.564627899969878</v>
      </c>
      <c r="P9" s="56" t="s">
        <v>89</v>
      </c>
      <c r="S9" s="120" t="s">
        <v>7</v>
      </c>
      <c r="T9" s="121">
        <v>116104317</v>
      </c>
      <c r="U9" s="121">
        <v>117253914</v>
      </c>
      <c r="V9" s="121">
        <v>125698306</v>
      </c>
      <c r="W9" s="121">
        <v>128690447</v>
      </c>
      <c r="X9" s="121">
        <v>128981410</v>
      </c>
      <c r="Y9" s="121">
        <v>136144652</v>
      </c>
      <c r="Z9" s="121">
        <v>146369670</v>
      </c>
      <c r="AB9" s="122" t="str">
        <f>TEXT(Z9/1000000,"$#,###.0")&amp;" mil"</f>
        <v>$146.4 mil</v>
      </c>
      <c r="AD9" s="123">
        <f t="shared" si="1"/>
        <v>7.5104073864025178E-2</v>
      </c>
      <c r="AF9" s="123">
        <f t="shared" si="0"/>
        <v>0.26067379561778048</v>
      </c>
    </row>
    <row r="10" spans="1:32" x14ac:dyDescent="0.25">
      <c r="A10" s="52" t="s">
        <v>18</v>
      </c>
      <c r="B10" s="53"/>
      <c r="C10" s="54"/>
      <c r="D10" s="55">
        <f>AD105</f>
        <v>12.903916113845495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45.194335643266044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85.507683037059351</v>
      </c>
      <c r="P11" s="56" t="s">
        <v>89</v>
      </c>
      <c r="S11" s="120" t="s">
        <v>30</v>
      </c>
      <c r="T11" s="125">
        <v>3632</v>
      </c>
      <c r="U11" s="125">
        <v>3486</v>
      </c>
      <c r="V11" s="125">
        <v>3589</v>
      </c>
      <c r="W11" s="125">
        <v>3565</v>
      </c>
      <c r="X11" s="125">
        <v>3503</v>
      </c>
      <c r="Y11" s="125">
        <v>3741</v>
      </c>
      <c r="Z11" s="125">
        <v>3802</v>
      </c>
    </row>
    <row r="12" spans="1:32" ht="28.5" customHeight="1" x14ac:dyDescent="0.25">
      <c r="A12" s="52" t="s">
        <v>20</v>
      </c>
      <c r="B12" s="54"/>
      <c r="C12" s="54"/>
      <c r="D12" s="55">
        <f>AD108</f>
        <v>17.59041301091376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26.182585115998798</v>
      </c>
      <c r="P12" s="56" t="s">
        <v>89</v>
      </c>
      <c r="S12" s="120" t="s">
        <v>31</v>
      </c>
      <c r="T12" s="125">
        <v>807</v>
      </c>
      <c r="U12" s="125">
        <v>775</v>
      </c>
      <c r="V12" s="125">
        <v>777</v>
      </c>
      <c r="W12" s="125">
        <v>763</v>
      </c>
      <c r="X12" s="125">
        <v>767</v>
      </c>
      <c r="Y12" s="125">
        <v>818</v>
      </c>
      <c r="Z12" s="125">
        <v>867</v>
      </c>
    </row>
    <row r="13" spans="1:32" ht="15" customHeight="1" x14ac:dyDescent="0.25">
      <c r="A13" s="52" t="s">
        <v>21</v>
      </c>
      <c r="B13" s="54"/>
      <c r="C13" s="54"/>
      <c r="D13" s="55">
        <f>AD109</f>
        <v>18.275197945645196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44.3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20.564947571153436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28.546971966616734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468</v>
      </c>
      <c r="Z15" s="125">
        <v>439</v>
      </c>
      <c r="AB15" s="129">
        <f t="shared" ref="AB15:AB34" si="2">IF(Z15="np",0,Z15/$Z$34)</f>
        <v>9.3984157567972598E-2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64</v>
      </c>
      <c r="Z16" s="125">
        <v>71</v>
      </c>
      <c r="AB16" s="129">
        <f t="shared" si="2"/>
        <v>1.5200171269535431E-2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314</v>
      </c>
      <c r="Z17" s="125">
        <v>366</v>
      </c>
      <c r="AB17" s="129">
        <f t="shared" si="2"/>
        <v>7.8355812459858704E-2</v>
      </c>
    </row>
    <row r="18" spans="1:28" x14ac:dyDescent="0.25">
      <c r="A18" s="82" t="str">
        <f>$S$1&amp;" ("&amp;$T$2&amp;" to "&amp;$Z$2&amp;")"</f>
        <v>Kentish (2011-12 to 2017-18)</v>
      </c>
      <c r="B18" s="82"/>
      <c r="C18" s="82"/>
      <c r="D18" s="82"/>
      <c r="E18" s="82"/>
      <c r="F18" s="82"/>
      <c r="G18" s="82" t="str">
        <f>$S$1&amp;" ("&amp;$T$2&amp;" to "&amp;$Z$2&amp;")"</f>
        <v>Kentish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45</v>
      </c>
      <c r="Z18" s="125">
        <v>54</v>
      </c>
      <c r="AB18" s="129">
        <f t="shared" si="2"/>
        <v>1.1560693641618497E-2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269</v>
      </c>
      <c r="Z19" s="125">
        <v>352</v>
      </c>
      <c r="AB19" s="129">
        <f t="shared" si="2"/>
        <v>7.5358595589809466E-2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125</v>
      </c>
      <c r="Z20" s="125">
        <v>120</v>
      </c>
      <c r="AB20" s="129">
        <f t="shared" si="2"/>
        <v>2.569043031470777E-2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321</v>
      </c>
      <c r="Z21" s="125">
        <v>305</v>
      </c>
      <c r="AB21" s="129">
        <f t="shared" si="2"/>
        <v>6.5296510383215586E-2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394</v>
      </c>
      <c r="Z22" s="125">
        <v>400</v>
      </c>
      <c r="AB22" s="129">
        <f t="shared" si="2"/>
        <v>8.5634767715692575E-2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213</v>
      </c>
      <c r="Z23" s="125">
        <v>249</v>
      </c>
      <c r="AB23" s="129">
        <f t="shared" si="2"/>
        <v>5.3307642903018627E-2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15</v>
      </c>
      <c r="Z24" s="125">
        <v>20</v>
      </c>
      <c r="AB24" s="129">
        <f t="shared" si="2"/>
        <v>4.2817383857846284E-3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80</v>
      </c>
      <c r="Z25" s="125">
        <v>66</v>
      </c>
      <c r="AB25" s="129">
        <f t="shared" si="2"/>
        <v>1.4129736673089274E-2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57</v>
      </c>
      <c r="Z26" s="125">
        <v>64</v>
      </c>
      <c r="AB26" s="129">
        <f t="shared" si="2"/>
        <v>1.3701562834510812E-2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169</v>
      </c>
      <c r="Z27" s="125">
        <v>204</v>
      </c>
      <c r="AB27" s="129">
        <f t="shared" si="2"/>
        <v>4.3673731535003209E-2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267</v>
      </c>
      <c r="Z28" s="125">
        <v>339</v>
      </c>
      <c r="AB28" s="129">
        <f t="shared" si="2"/>
        <v>7.2575465639049458E-2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186</v>
      </c>
      <c r="Z29" s="125">
        <v>169</v>
      </c>
      <c r="AB29" s="129">
        <f t="shared" si="2"/>
        <v>3.6180689359880114E-2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255</v>
      </c>
      <c r="Z30" s="125">
        <v>264</v>
      </c>
      <c r="AB30" s="129">
        <f t="shared" si="2"/>
        <v>5.6518946692357096E-2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462</v>
      </c>
      <c r="Z31" s="125">
        <v>445</v>
      </c>
      <c r="AB31" s="129">
        <f t="shared" si="2"/>
        <v>9.526867908370798E-2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45</v>
      </c>
      <c r="Z32" s="125">
        <v>68</v>
      </c>
      <c r="AB32" s="129">
        <f t="shared" si="2"/>
        <v>1.4557910511667736E-2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166</v>
      </c>
      <c r="Z33" s="125">
        <v>173</v>
      </c>
      <c r="AB33" s="129">
        <f t="shared" si="2"/>
        <v>3.7037037037037035E-2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4559</v>
      </c>
      <c r="Z34" s="132">
        <v>4671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6</v>
      </c>
      <c r="Y44" s="125">
        <v>3</v>
      </c>
      <c r="Z44" s="125">
        <v>6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61</v>
      </c>
      <c r="Y45" s="125">
        <v>54</v>
      </c>
      <c r="Z45" s="125">
        <v>58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133</v>
      </c>
      <c r="Y46" s="125">
        <v>151</v>
      </c>
      <c r="Z46" s="125">
        <v>169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186</v>
      </c>
      <c r="Y47" s="125">
        <v>174</v>
      </c>
      <c r="Z47" s="125">
        <v>179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202</v>
      </c>
      <c r="Y48" s="125">
        <v>198</v>
      </c>
      <c r="Z48" s="125">
        <v>209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Kentish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185</v>
      </c>
      <c r="Y49" s="125">
        <v>208</v>
      </c>
      <c r="Z49" s="125">
        <v>197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146</v>
      </c>
      <c r="Y50" s="125">
        <v>188</v>
      </c>
      <c r="Z50" s="125">
        <v>175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173</v>
      </c>
      <c r="Y51" s="125">
        <v>180</v>
      </c>
      <c r="Z51" s="125">
        <v>201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274</v>
      </c>
      <c r="Y52" s="125">
        <v>298</v>
      </c>
      <c r="Z52" s="125">
        <v>300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316</v>
      </c>
      <c r="Y53" s="125">
        <v>327</v>
      </c>
      <c r="Z53" s="125">
        <v>316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266</v>
      </c>
      <c r="Y54" s="125">
        <v>283</v>
      </c>
      <c r="Z54" s="125">
        <v>321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173</v>
      </c>
      <c r="Y55" s="125">
        <v>186</v>
      </c>
      <c r="Z55" s="125">
        <v>217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84</v>
      </c>
      <c r="Y56" s="125">
        <v>99</v>
      </c>
      <c r="Z56" s="125">
        <v>109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32</v>
      </c>
      <c r="Y57" s="125">
        <v>33</v>
      </c>
      <c r="Z57" s="125">
        <v>49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18</v>
      </c>
      <c r="Y58" s="125">
        <v>18</v>
      </c>
      <c r="Z58" s="125">
        <v>16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7</v>
      </c>
      <c r="Y59" s="125">
        <v>7</v>
      </c>
      <c r="Z59" s="125">
        <v>9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3</v>
      </c>
      <c r="Y60" s="125">
        <v>8</v>
      </c>
      <c r="Z60" s="125">
        <v>10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2262</v>
      </c>
      <c r="Y61" s="125">
        <v>2416</v>
      </c>
      <c r="Z61" s="125">
        <v>2541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0</v>
      </c>
      <c r="Y63" s="125">
        <v>0</v>
      </c>
      <c r="Z63" s="125">
        <v>0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Kentish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68</v>
      </c>
      <c r="Y64" s="125">
        <v>72</v>
      </c>
      <c r="Z64" s="125">
        <v>58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133</v>
      </c>
      <c r="Y65" s="125">
        <v>135</v>
      </c>
      <c r="Z65" s="125">
        <v>155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133</v>
      </c>
      <c r="Y66" s="125">
        <v>145</v>
      </c>
      <c r="Z66" s="125">
        <v>134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194</v>
      </c>
      <c r="Y67" s="125">
        <v>185</v>
      </c>
      <c r="Z67" s="125">
        <v>177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146</v>
      </c>
      <c r="Y68" s="125">
        <v>144</v>
      </c>
      <c r="Z68" s="125">
        <v>161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155</v>
      </c>
      <c r="Y69" s="125">
        <v>160</v>
      </c>
      <c r="Z69" s="125">
        <v>165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226</v>
      </c>
      <c r="Y70" s="125">
        <v>232</v>
      </c>
      <c r="Z70" s="125">
        <v>191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253</v>
      </c>
      <c r="Y71" s="125">
        <v>281</v>
      </c>
      <c r="Z71" s="125">
        <v>283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285</v>
      </c>
      <c r="Y72" s="125">
        <v>308</v>
      </c>
      <c r="Z72" s="125">
        <v>280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192</v>
      </c>
      <c r="Y73" s="125">
        <v>238</v>
      </c>
      <c r="Z73" s="125">
        <v>257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118</v>
      </c>
      <c r="Y74" s="125">
        <v>129</v>
      </c>
      <c r="Z74" s="125">
        <v>136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61</v>
      </c>
      <c r="Y75" s="125">
        <v>67</v>
      </c>
      <c r="Z75" s="125">
        <v>77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28</v>
      </c>
      <c r="Y76" s="125">
        <v>31</v>
      </c>
      <c r="Z76" s="125">
        <v>34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11</v>
      </c>
      <c r="Y77" s="125">
        <v>10</v>
      </c>
      <c r="Z77" s="125">
        <v>7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0</v>
      </c>
      <c r="Y78" s="125">
        <v>3</v>
      </c>
      <c r="Z78" s="125">
        <v>8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0</v>
      </c>
      <c r="Y79" s="125">
        <v>0</v>
      </c>
      <c r="Z79" s="125">
        <v>0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2007</v>
      </c>
      <c r="Y80" s="125">
        <v>2143</v>
      </c>
      <c r="Z80" s="125">
        <v>2137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Kentish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150</v>
      </c>
      <c r="Y83" s="125">
        <v>158</v>
      </c>
      <c r="Z83" s="125">
        <v>162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107</v>
      </c>
      <c r="Y84" s="125">
        <v>107</v>
      </c>
      <c r="Z84" s="125">
        <v>114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4,673</v>
      </c>
      <c r="D85" s="96">
        <f t="shared" ref="D85:D90" si="4">AD4</f>
        <v>2.5005483658697036E-2</v>
      </c>
      <c r="E85" s="97">
        <f t="shared" ref="E85:E90" si="5">AD4</f>
        <v>2.5005483658697036E-2</v>
      </c>
      <c r="F85" s="96">
        <f t="shared" ref="F85:F90" si="6">AF4</f>
        <v>5.2003601981089664E-2</v>
      </c>
      <c r="G85" s="97">
        <f t="shared" ref="G85:G90" si="7">AF4</f>
        <v>5.2003601981089664E-2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337</v>
      </c>
      <c r="Y85" s="125">
        <v>355</v>
      </c>
      <c r="Z85" s="125">
        <v>402</v>
      </c>
    </row>
    <row r="86" spans="1:32" ht="15" customHeight="1" x14ac:dyDescent="0.25">
      <c r="A86" s="98" t="s">
        <v>4</v>
      </c>
      <c r="B86" s="95"/>
      <c r="C86" s="109" t="str">
        <f t="shared" si="3"/>
        <v>2,539</v>
      </c>
      <c r="D86" s="96">
        <f t="shared" si="4"/>
        <v>5.0910596026490174E-2</v>
      </c>
      <c r="E86" s="97">
        <f t="shared" si="5"/>
        <v>5.0910596026490174E-2</v>
      </c>
      <c r="F86" s="96">
        <f t="shared" si="6"/>
        <v>5.3964300539643073E-2</v>
      </c>
      <c r="G86" s="97">
        <f t="shared" si="7"/>
        <v>5.3964300539643073E-2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84</v>
      </c>
      <c r="Y86" s="125">
        <v>85</v>
      </c>
      <c r="Z86" s="125">
        <v>88</v>
      </c>
    </row>
    <row r="87" spans="1:32" ht="15" customHeight="1" x14ac:dyDescent="0.25">
      <c r="A87" s="98" t="s">
        <v>5</v>
      </c>
      <c r="B87" s="95"/>
      <c r="C87" s="109" t="str">
        <f t="shared" si="3"/>
        <v>2,134</v>
      </c>
      <c r="D87" s="96">
        <f t="shared" si="4"/>
        <v>-4.1997200186654204E-3</v>
      </c>
      <c r="E87" s="97">
        <f t="shared" si="5"/>
        <v>-4.1997200186654204E-3</v>
      </c>
      <c r="F87" s="96">
        <f t="shared" si="6"/>
        <v>4.9164208456243808E-2</v>
      </c>
      <c r="G87" s="97">
        <f t="shared" si="7"/>
        <v>4.9164208456243808E-2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42</v>
      </c>
      <c r="Y87" s="125">
        <v>44</v>
      </c>
      <c r="Z87" s="125">
        <v>47</v>
      </c>
    </row>
    <row r="88" spans="1:32" ht="15" customHeight="1" x14ac:dyDescent="0.25">
      <c r="A88" s="95" t="s">
        <v>6</v>
      </c>
      <c r="B88" s="95"/>
      <c r="C88" s="109" t="str">
        <f t="shared" si="3"/>
        <v>3,319</v>
      </c>
      <c r="D88" s="96">
        <f t="shared" si="4"/>
        <v>3.9461321641089953E-2</v>
      </c>
      <c r="E88" s="97">
        <f t="shared" si="5"/>
        <v>3.9461321641089953E-2</v>
      </c>
      <c r="F88" s="96">
        <f t="shared" si="6"/>
        <v>7.2721396250807979E-2</v>
      </c>
      <c r="G88" s="97">
        <f t="shared" si="7"/>
        <v>7.2721396250807979E-2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58</v>
      </c>
      <c r="Y88" s="125">
        <v>53</v>
      </c>
      <c r="Z88" s="125">
        <v>56</v>
      </c>
    </row>
    <row r="89" spans="1:32" ht="15" customHeight="1" x14ac:dyDescent="0.25">
      <c r="A89" s="95" t="s">
        <v>104</v>
      </c>
      <c r="B89" s="95"/>
      <c r="C89" s="146" t="str">
        <f t="shared" si="3"/>
        <v>$37,988</v>
      </c>
      <c r="D89" s="96">
        <f t="shared" si="4"/>
        <v>5.2328319344026042E-2</v>
      </c>
      <c r="E89" s="97">
        <f t="shared" si="5"/>
        <v>5.2328319344026042E-2</v>
      </c>
      <c r="F89" s="96">
        <f t="shared" si="6"/>
        <v>0.23550265066510545</v>
      </c>
      <c r="G89" s="97">
        <f t="shared" si="7"/>
        <v>0.23550265066510545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220</v>
      </c>
      <c r="Y89" s="125">
        <v>226</v>
      </c>
      <c r="Z89" s="125">
        <v>244</v>
      </c>
    </row>
    <row r="90" spans="1:32" ht="15" customHeight="1" x14ac:dyDescent="0.25">
      <c r="A90" s="95" t="s">
        <v>7</v>
      </c>
      <c r="B90" s="95"/>
      <c r="C90" s="109" t="str">
        <f t="shared" si="3"/>
        <v>$146.4 mil</v>
      </c>
      <c r="D90" s="96">
        <f t="shared" si="4"/>
        <v>7.5104073864025178E-2</v>
      </c>
      <c r="E90" s="97">
        <f t="shared" si="5"/>
        <v>7.5104073864025178E-2</v>
      </c>
      <c r="F90" s="96">
        <f t="shared" si="6"/>
        <v>0.26067379561778048</v>
      </c>
      <c r="G90" s="97">
        <f t="shared" si="7"/>
        <v>0.26067379561778048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255</v>
      </c>
      <c r="Y90" s="125">
        <v>274</v>
      </c>
      <c r="Z90" s="125">
        <v>277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1653</v>
      </c>
      <c r="Y91" s="125">
        <v>1725</v>
      </c>
      <c r="Z91" s="125">
        <v>1815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70</v>
      </c>
      <c r="Y93" s="125">
        <v>68</v>
      </c>
      <c r="Z93" s="125">
        <v>86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202</v>
      </c>
      <c r="Y94" s="125">
        <v>210</v>
      </c>
      <c r="Z94" s="125">
        <v>218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52</v>
      </c>
      <c r="Y95" s="125">
        <v>62</v>
      </c>
      <c r="Z95" s="125">
        <v>67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231</v>
      </c>
      <c r="Y96" s="125">
        <v>260</v>
      </c>
      <c r="Z96" s="125">
        <v>254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209</v>
      </c>
      <c r="Y97" s="125">
        <v>219</v>
      </c>
      <c r="Z97" s="125">
        <v>193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146</v>
      </c>
      <c r="Y98" s="125">
        <v>140</v>
      </c>
      <c r="Z98" s="125">
        <v>145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23</v>
      </c>
      <c r="Y99" s="125">
        <v>19</v>
      </c>
      <c r="Z99" s="125">
        <v>13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163</v>
      </c>
      <c r="Y100" s="125">
        <v>169</v>
      </c>
      <c r="Z100" s="125">
        <v>210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1435</v>
      </c>
      <c r="Y101" s="125">
        <v>1468</v>
      </c>
      <c r="Z101" s="125">
        <v>1501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3013</v>
      </c>
      <c r="Y104" s="125">
        <v>3277</v>
      </c>
      <c r="Z104" s="125">
        <v>3375</v>
      </c>
      <c r="AB104" s="122" t="str">
        <f>TEXT(Z104,"###,###")</f>
        <v>3,375</v>
      </c>
      <c r="AD104" s="143">
        <f>Z104/($Z$4)*100</f>
        <v>72.22341108495614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617</v>
      </c>
      <c r="Y105" s="125">
        <v>655</v>
      </c>
      <c r="Z105" s="125">
        <v>603</v>
      </c>
      <c r="AB105" s="122" t="str">
        <f>TEXT(Z105,"###,###")</f>
        <v>603</v>
      </c>
      <c r="AD105" s="143">
        <f>Z105/($Z$4)*100</f>
        <v>12.903916113845495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3630</v>
      </c>
      <c r="Y106" s="132">
        <v>3932</v>
      </c>
      <c r="Z106" s="132">
        <v>3978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708</v>
      </c>
      <c r="Y108" s="125">
        <v>822</v>
      </c>
      <c r="Z108" s="125">
        <v>822</v>
      </c>
      <c r="AB108" s="122" t="str">
        <f>TEXT(Z108,"###,###")</f>
        <v>822</v>
      </c>
      <c r="AD108" s="143">
        <f>Z108/($Z$4)*100</f>
        <v>17.59041301091376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737</v>
      </c>
      <c r="Y109" s="125">
        <v>758</v>
      </c>
      <c r="Z109" s="125">
        <v>854</v>
      </c>
      <c r="AB109" s="122" t="str">
        <f>TEXT(Z109,"###,###")</f>
        <v>854</v>
      </c>
      <c r="AD109" s="143">
        <f>Z109/($Z$4)*100</f>
        <v>18.275197945645196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876</v>
      </c>
      <c r="Y110" s="125">
        <v>994</v>
      </c>
      <c r="Z110" s="125">
        <v>961</v>
      </c>
      <c r="AB110" s="122" t="str">
        <f>TEXT(Z110,"###,###")</f>
        <v>961</v>
      </c>
      <c r="AD110" s="143">
        <f>Z110/($Z$4)*100</f>
        <v>20.564947571153436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1310</v>
      </c>
      <c r="Y111" s="125">
        <v>1358</v>
      </c>
      <c r="Z111" s="125">
        <v>1334</v>
      </c>
      <c r="AB111" s="122" t="str">
        <f>TEXT(Z111,"###,###")</f>
        <v>1,334</v>
      </c>
      <c r="AD111" s="143">
        <f>Z111/($Z$4)*100</f>
        <v>28.546971966616734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4271</v>
      </c>
      <c r="Y112" s="125">
        <v>4559</v>
      </c>
      <c r="Z112" s="125">
        <v>4670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41.62</v>
      </c>
      <c r="U118" s="144">
        <v>43.89</v>
      </c>
      <c r="V118" s="144">
        <v>41.19</v>
      </c>
      <c r="W118" s="144">
        <v>41.47</v>
      </c>
      <c r="X118" s="144">
        <v>42.5</v>
      </c>
      <c r="Y118" s="144">
        <v>43.8</v>
      </c>
      <c r="Z118" s="144">
        <v>44.29</v>
      </c>
      <c r="AB118" s="122" t="str">
        <f>TEXT(Z118,"##.0")</f>
        <v>44.3</v>
      </c>
    </row>
    <row r="120" spans="19:32" x14ac:dyDescent="0.25">
      <c r="S120" s="115" t="s">
        <v>106</v>
      </c>
      <c r="T120" s="125">
        <v>2285</v>
      </c>
      <c r="U120" s="125">
        <v>2264</v>
      </c>
      <c r="V120" s="125">
        <v>2305</v>
      </c>
      <c r="W120" s="125">
        <v>2334</v>
      </c>
      <c r="X120" s="125">
        <v>2318</v>
      </c>
      <c r="Y120" s="125">
        <v>2375</v>
      </c>
      <c r="Z120" s="125">
        <v>2451</v>
      </c>
      <c r="AB120" s="122" t="str">
        <f>TEXT(Z120,"###,###")</f>
        <v>2,451</v>
      </c>
    </row>
    <row r="121" spans="19:32" x14ac:dyDescent="0.25">
      <c r="S121" s="115" t="s">
        <v>107</v>
      </c>
      <c r="T121" s="125">
        <v>432</v>
      </c>
      <c r="U121" s="125">
        <v>406</v>
      </c>
      <c r="V121" s="125">
        <v>412</v>
      </c>
      <c r="W121" s="125">
        <v>408</v>
      </c>
      <c r="X121" s="125">
        <v>425</v>
      </c>
      <c r="Y121" s="125">
        <v>443</v>
      </c>
      <c r="Z121" s="125">
        <v>482</v>
      </c>
      <c r="AB121" s="122" t="str">
        <f>TEXT(Z121,"###,###")</f>
        <v>482</v>
      </c>
    </row>
    <row r="122" spans="19:32" x14ac:dyDescent="0.25">
      <c r="S122" s="115" t="s">
        <v>108</v>
      </c>
      <c r="T122" s="125">
        <v>372</v>
      </c>
      <c r="U122" s="125">
        <v>375</v>
      </c>
      <c r="V122" s="125">
        <v>367</v>
      </c>
      <c r="W122" s="125">
        <v>354</v>
      </c>
      <c r="X122" s="125">
        <v>345</v>
      </c>
      <c r="Y122" s="125">
        <v>375</v>
      </c>
      <c r="Z122" s="125">
        <v>387</v>
      </c>
      <c r="AB122" s="122" t="str">
        <f>TEXT(Z122,"###,###")</f>
        <v>387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2657</v>
      </c>
      <c r="U124" s="125">
        <v>2639</v>
      </c>
      <c r="V124" s="125">
        <v>2672</v>
      </c>
      <c r="W124" s="125">
        <v>2688</v>
      </c>
      <c r="X124" s="125">
        <v>2663</v>
      </c>
      <c r="Y124" s="125">
        <v>2750</v>
      </c>
      <c r="Z124" s="125">
        <v>2838</v>
      </c>
      <c r="AB124" s="122" t="str">
        <f>TEXT(Z124,"###,###")</f>
        <v>2,838</v>
      </c>
      <c r="AD124" s="139">
        <f>Z124/$Z$7*100</f>
        <v>85.507683037059351</v>
      </c>
    </row>
    <row r="125" spans="19:32" x14ac:dyDescent="0.25">
      <c r="S125" s="115" t="s">
        <v>110</v>
      </c>
      <c r="T125" s="125">
        <v>804</v>
      </c>
      <c r="U125" s="125">
        <v>781</v>
      </c>
      <c r="V125" s="125">
        <v>779</v>
      </c>
      <c r="W125" s="125">
        <v>762</v>
      </c>
      <c r="X125" s="125">
        <v>770</v>
      </c>
      <c r="Y125" s="125">
        <v>818</v>
      </c>
      <c r="Z125" s="125">
        <v>869</v>
      </c>
      <c r="AB125" s="122" t="str">
        <f>TEXT(Z125,"###,###")</f>
        <v>869</v>
      </c>
      <c r="AD125" s="139">
        <f>Z125/$Z$7*100</f>
        <v>26.182585115998798</v>
      </c>
    </row>
    <row r="127" spans="19:32" x14ac:dyDescent="0.25">
      <c r="S127" s="115" t="s">
        <v>111</v>
      </c>
      <c r="T127" s="125">
        <v>1691</v>
      </c>
      <c r="U127" s="125">
        <v>1635</v>
      </c>
      <c r="V127" s="125">
        <v>1665</v>
      </c>
      <c r="W127" s="125">
        <v>1663</v>
      </c>
      <c r="X127" s="125">
        <v>1652</v>
      </c>
      <c r="Y127" s="125">
        <v>1725</v>
      </c>
      <c r="Z127" s="125">
        <v>1811</v>
      </c>
      <c r="AB127" s="122" t="str">
        <f>TEXT(Z127,"###,###")</f>
        <v>1,811</v>
      </c>
      <c r="AD127" s="139">
        <f>Z127/$Z$7*100</f>
        <v>54.564627899969878</v>
      </c>
    </row>
    <row r="128" spans="19:32" x14ac:dyDescent="0.25">
      <c r="S128" s="115" t="s">
        <v>112</v>
      </c>
      <c r="T128" s="125">
        <v>1405</v>
      </c>
      <c r="U128" s="125">
        <v>1407</v>
      </c>
      <c r="V128" s="125">
        <v>1424</v>
      </c>
      <c r="W128" s="125">
        <v>1431</v>
      </c>
      <c r="X128" s="125">
        <v>1436</v>
      </c>
      <c r="Y128" s="125">
        <v>1468</v>
      </c>
      <c r="Z128" s="125">
        <v>1500</v>
      </c>
      <c r="AB128" s="122" t="str">
        <f>TEXT(Z128,"###,###")</f>
        <v>1,500</v>
      </c>
      <c r="AD128" s="139">
        <f>Z128/$Z$7*100</f>
        <v>45.194335643266044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5" id="{BACA1B32-B716-46CD-B4E5-85B87D7DEB0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138" id="{9A17B65E-7953-4F88-B696-98510B44E13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141" id="{22428472-98FE-46BA-A39E-DCD625A9EBC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144" id="{08CBC2DD-29A5-4947-8C3B-D4A4D3D30C1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C8776-F939-49BF-9D9A-81B271D5D119}">
  <sheetPr codeName="Sheet82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King Island</v>
      </c>
      <c r="T1" s="113"/>
      <c r="U1" s="113"/>
      <c r="V1" s="113"/>
      <c r="W1" s="113"/>
      <c r="X1" s="113"/>
      <c r="Y1" s="114" t="str">
        <f>Y3</f>
        <v>12.18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134</v>
      </c>
      <c r="Y3" s="118" t="s">
        <v>176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12.18 King Island,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1653</v>
      </c>
      <c r="U4" s="121">
        <v>1377</v>
      </c>
      <c r="V4" s="121">
        <v>1347</v>
      </c>
      <c r="W4" s="121">
        <v>1386</v>
      </c>
      <c r="X4" s="121">
        <v>1354</v>
      </c>
      <c r="Y4" s="121">
        <v>1445</v>
      </c>
      <c r="Z4" s="121">
        <v>1525</v>
      </c>
      <c r="AB4" s="122" t="str">
        <f>TEXT(Z4,"###,###")</f>
        <v>1,525</v>
      </c>
      <c r="AD4" s="123">
        <f>Z4/Y4-1</f>
        <v>5.5363321799307919E-2</v>
      </c>
      <c r="AF4" s="123">
        <f t="shared" ref="AF4:AF9" si="0">Z4/T4-1</f>
        <v>-7.7434966727162768E-2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896</v>
      </c>
      <c r="U5" s="121">
        <v>753</v>
      </c>
      <c r="V5" s="121">
        <v>716</v>
      </c>
      <c r="W5" s="121">
        <v>748</v>
      </c>
      <c r="X5" s="121">
        <v>707</v>
      </c>
      <c r="Y5" s="121">
        <v>727</v>
      </c>
      <c r="Z5" s="121">
        <v>783</v>
      </c>
      <c r="AB5" s="122" t="str">
        <f>TEXT(Z5,"###,###")</f>
        <v>783</v>
      </c>
      <c r="AD5" s="123">
        <f t="shared" ref="AD5:AD9" si="1">Z5/Y5-1</f>
        <v>7.7028885832187033E-2</v>
      </c>
      <c r="AF5" s="123">
        <f t="shared" si="0"/>
        <v>-0.1261160714285714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751</v>
      </c>
      <c r="U6" s="121">
        <v>621</v>
      </c>
      <c r="V6" s="121">
        <v>624</v>
      </c>
      <c r="W6" s="121">
        <v>633</v>
      </c>
      <c r="X6" s="121">
        <v>649</v>
      </c>
      <c r="Y6" s="121">
        <v>718</v>
      </c>
      <c r="Z6" s="121">
        <v>738</v>
      </c>
      <c r="AB6" s="122" t="str">
        <f>TEXT(Z6,"###,###")</f>
        <v>738</v>
      </c>
      <c r="AD6" s="123">
        <f t="shared" si="1"/>
        <v>2.7855153203342642E-2</v>
      </c>
      <c r="AF6" s="123">
        <f t="shared" si="0"/>
        <v>-1.7310252996005304E-2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1058</v>
      </c>
      <c r="U7" s="121">
        <v>915</v>
      </c>
      <c r="V7" s="121">
        <v>904</v>
      </c>
      <c r="W7" s="121">
        <v>902</v>
      </c>
      <c r="X7" s="121">
        <v>903</v>
      </c>
      <c r="Y7" s="121">
        <v>944</v>
      </c>
      <c r="Z7" s="121">
        <v>995</v>
      </c>
      <c r="AB7" s="122" t="str">
        <f>TEXT(Z7,"###,###")</f>
        <v>995</v>
      </c>
      <c r="AD7" s="123">
        <f t="shared" si="1"/>
        <v>5.4025423728813582E-2</v>
      </c>
      <c r="AF7" s="123">
        <f t="shared" si="0"/>
        <v>-5.9546313799621942E-2</v>
      </c>
    </row>
    <row r="8" spans="1:32" ht="17.25" customHeight="1" x14ac:dyDescent="0.25">
      <c r="A8" s="44" t="s">
        <v>13</v>
      </c>
      <c r="B8" s="45"/>
      <c r="C8" s="46"/>
      <c r="D8" s="47" t="str">
        <f>AB4</f>
        <v>1,525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995</v>
      </c>
      <c r="P8" s="48"/>
      <c r="S8" s="120" t="s">
        <v>88</v>
      </c>
      <c r="T8" s="121">
        <v>33785</v>
      </c>
      <c r="U8" s="121">
        <v>32260.69</v>
      </c>
      <c r="V8" s="121">
        <v>33311</v>
      </c>
      <c r="W8" s="121">
        <v>34848.5</v>
      </c>
      <c r="X8" s="121">
        <v>37587.449999999997</v>
      </c>
      <c r="Y8" s="121">
        <v>32895.629999999997</v>
      </c>
      <c r="Z8" s="121">
        <v>32258</v>
      </c>
      <c r="AB8" s="122" t="str">
        <f>TEXT(Z8,"$###,###")</f>
        <v>$32,258</v>
      </c>
      <c r="AD8" s="123">
        <f t="shared" si="1"/>
        <v>-1.938342570122531E-2</v>
      </c>
      <c r="AF8" s="123">
        <f t="shared" si="0"/>
        <v>-4.5197572887376025E-2</v>
      </c>
    </row>
    <row r="9" spans="1:32" x14ac:dyDescent="0.25">
      <c r="A9" s="52" t="s">
        <v>15</v>
      </c>
      <c r="B9" s="53"/>
      <c r="C9" s="54"/>
      <c r="D9" s="55">
        <f>AD104</f>
        <v>60.786885245901637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53.467336683417088</v>
      </c>
      <c r="P9" s="56" t="s">
        <v>89</v>
      </c>
      <c r="S9" s="120" t="s">
        <v>7</v>
      </c>
      <c r="T9" s="121">
        <v>42004078</v>
      </c>
      <c r="U9" s="121">
        <v>34679243</v>
      </c>
      <c r="V9" s="121">
        <v>37059903</v>
      </c>
      <c r="W9" s="121">
        <v>41822954</v>
      </c>
      <c r="X9" s="121">
        <v>50875988</v>
      </c>
      <c r="Y9" s="121">
        <v>47183467</v>
      </c>
      <c r="Z9" s="121">
        <v>48969015</v>
      </c>
      <c r="AB9" s="122" t="str">
        <f>TEXT(Z9/1000000,"$#,###.0")&amp;" mil"</f>
        <v>$49.0 mil</v>
      </c>
      <c r="AD9" s="123">
        <f t="shared" si="1"/>
        <v>3.7842662134175198E-2</v>
      </c>
      <c r="AF9" s="123">
        <f t="shared" si="0"/>
        <v>0.16581573341521749</v>
      </c>
    </row>
    <row r="10" spans="1:32" x14ac:dyDescent="0.25">
      <c r="A10" s="52" t="s">
        <v>18</v>
      </c>
      <c r="B10" s="53"/>
      <c r="C10" s="54"/>
      <c r="D10" s="55">
        <f>AD105</f>
        <v>16.721311475409838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46.130653266331656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80.402010050251263</v>
      </c>
      <c r="P11" s="56" t="s">
        <v>89</v>
      </c>
      <c r="S11" s="120" t="s">
        <v>30</v>
      </c>
      <c r="T11" s="125">
        <v>1264</v>
      </c>
      <c r="U11" s="125">
        <v>1003</v>
      </c>
      <c r="V11" s="125">
        <v>970</v>
      </c>
      <c r="W11" s="125">
        <v>1019</v>
      </c>
      <c r="X11" s="125">
        <v>991</v>
      </c>
      <c r="Y11" s="125">
        <v>1082</v>
      </c>
      <c r="Z11" s="125">
        <v>1137</v>
      </c>
    </row>
    <row r="12" spans="1:32" ht="28.5" customHeight="1" x14ac:dyDescent="0.25">
      <c r="A12" s="52" t="s">
        <v>20</v>
      </c>
      <c r="B12" s="54"/>
      <c r="C12" s="54"/>
      <c r="D12" s="55">
        <f>AD108</f>
        <v>29.180327868852459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38.693467336683419</v>
      </c>
      <c r="P12" s="56" t="s">
        <v>89</v>
      </c>
      <c r="S12" s="120" t="s">
        <v>31</v>
      </c>
      <c r="T12" s="125">
        <v>391</v>
      </c>
      <c r="U12" s="125">
        <v>376</v>
      </c>
      <c r="V12" s="125">
        <v>373</v>
      </c>
      <c r="W12" s="125">
        <v>369</v>
      </c>
      <c r="X12" s="125">
        <v>361</v>
      </c>
      <c r="Y12" s="125">
        <v>363</v>
      </c>
      <c r="Z12" s="125">
        <v>385</v>
      </c>
    </row>
    <row r="13" spans="1:32" ht="15" customHeight="1" x14ac:dyDescent="0.25">
      <c r="A13" s="52" t="s">
        <v>21</v>
      </c>
      <c r="B13" s="54"/>
      <c r="C13" s="54"/>
      <c r="D13" s="55">
        <f>AD109</f>
        <v>12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45.7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15.475409836065573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20.655737704918035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211</v>
      </c>
      <c r="Z15" s="125">
        <v>228</v>
      </c>
      <c r="AB15" s="129">
        <f t="shared" ref="AB15:AB34" si="2">IF(Z15="np",0,Z15/$Z$34)</f>
        <v>0.14960629921259844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13</v>
      </c>
      <c r="Z16" s="125">
        <v>5</v>
      </c>
      <c r="AB16" s="129">
        <f t="shared" si="2"/>
        <v>3.2808398950131233E-3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125</v>
      </c>
      <c r="Z17" s="125">
        <v>88</v>
      </c>
      <c r="AB17" s="129">
        <f t="shared" si="2"/>
        <v>5.774278215223097E-2</v>
      </c>
    </row>
    <row r="18" spans="1:28" x14ac:dyDescent="0.25">
      <c r="A18" s="82" t="str">
        <f>$S$1&amp;" ("&amp;$T$2&amp;" to "&amp;$Z$2&amp;")"</f>
        <v>King Island (2011-12 to 2017-18)</v>
      </c>
      <c r="B18" s="82"/>
      <c r="C18" s="82"/>
      <c r="D18" s="82"/>
      <c r="E18" s="82"/>
      <c r="F18" s="82"/>
      <c r="G18" s="82" t="str">
        <f>$S$1&amp;" ("&amp;$T$2&amp;" to "&amp;$Z$2&amp;")"</f>
        <v>King Island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12</v>
      </c>
      <c r="Z18" s="125">
        <v>14</v>
      </c>
      <c r="AB18" s="129">
        <f t="shared" si="2"/>
        <v>9.1863517060367453E-3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63</v>
      </c>
      <c r="Z19" s="125">
        <v>90</v>
      </c>
      <c r="AB19" s="129">
        <f t="shared" si="2"/>
        <v>5.905511811023622E-2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15</v>
      </c>
      <c r="Z20" s="125">
        <v>21</v>
      </c>
      <c r="AB20" s="129">
        <f t="shared" si="2"/>
        <v>1.3779527559055118E-2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74</v>
      </c>
      <c r="Z21" s="125">
        <v>86</v>
      </c>
      <c r="AB21" s="129">
        <f t="shared" si="2"/>
        <v>5.6430446194225721E-2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113</v>
      </c>
      <c r="Z22" s="125">
        <v>100</v>
      </c>
      <c r="AB22" s="129">
        <f t="shared" si="2"/>
        <v>6.5616797900262466E-2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77</v>
      </c>
      <c r="Z23" s="125">
        <v>73</v>
      </c>
      <c r="AB23" s="129">
        <f t="shared" si="2"/>
        <v>4.7900262467191604E-2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3</v>
      </c>
      <c r="Z24" s="125">
        <v>0</v>
      </c>
      <c r="AB24" s="129">
        <f t="shared" si="2"/>
        <v>0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54</v>
      </c>
      <c r="Z25" s="125">
        <v>63</v>
      </c>
      <c r="AB25" s="129">
        <f t="shared" si="2"/>
        <v>4.1338582677165357E-2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14</v>
      </c>
      <c r="Z26" s="125">
        <v>22</v>
      </c>
      <c r="AB26" s="129">
        <f t="shared" si="2"/>
        <v>1.4435695538057743E-2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27</v>
      </c>
      <c r="Z27" s="125">
        <v>50</v>
      </c>
      <c r="AB27" s="129">
        <f t="shared" si="2"/>
        <v>3.2808398950131233E-2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71</v>
      </c>
      <c r="Z28" s="125">
        <v>103</v>
      </c>
      <c r="AB28" s="129">
        <f t="shared" si="2"/>
        <v>6.7585301837270337E-2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74</v>
      </c>
      <c r="Z29" s="125">
        <v>63</v>
      </c>
      <c r="AB29" s="129">
        <f t="shared" si="2"/>
        <v>4.1338582677165357E-2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58</v>
      </c>
      <c r="Z30" s="125">
        <v>65</v>
      </c>
      <c r="AB30" s="129">
        <f t="shared" si="2"/>
        <v>4.2650918635170607E-2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93</v>
      </c>
      <c r="Z31" s="125">
        <v>110</v>
      </c>
      <c r="AB31" s="129">
        <f t="shared" si="2"/>
        <v>7.217847769028872E-2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21</v>
      </c>
      <c r="Z32" s="125">
        <v>41</v>
      </c>
      <c r="AB32" s="129">
        <f t="shared" si="2"/>
        <v>2.6902887139107611E-2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45</v>
      </c>
      <c r="Z33" s="125">
        <v>43</v>
      </c>
      <c r="AB33" s="129">
        <f t="shared" si="2"/>
        <v>2.8215223097112861E-2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1445</v>
      </c>
      <c r="Z34" s="132">
        <v>1524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0</v>
      </c>
      <c r="Y44" s="125">
        <v>4</v>
      </c>
      <c r="Z44" s="125">
        <v>0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8</v>
      </c>
      <c r="Y45" s="125">
        <v>4</v>
      </c>
      <c r="Z45" s="125">
        <v>20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38</v>
      </c>
      <c r="Y46" s="125">
        <v>29</v>
      </c>
      <c r="Z46" s="125">
        <v>18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50</v>
      </c>
      <c r="Y47" s="125">
        <v>54</v>
      </c>
      <c r="Z47" s="125">
        <v>51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76</v>
      </c>
      <c r="Y48" s="125">
        <v>84</v>
      </c>
      <c r="Z48" s="125">
        <v>92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King Island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89</v>
      </c>
      <c r="Y49" s="125">
        <v>79</v>
      </c>
      <c r="Z49" s="125">
        <v>95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65</v>
      </c>
      <c r="Y50" s="125">
        <v>81</v>
      </c>
      <c r="Z50" s="125">
        <v>77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35</v>
      </c>
      <c r="Y51" s="125">
        <v>46</v>
      </c>
      <c r="Z51" s="125">
        <v>59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56</v>
      </c>
      <c r="Y52" s="125">
        <v>52</v>
      </c>
      <c r="Z52" s="125">
        <v>51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71</v>
      </c>
      <c r="Y53" s="125">
        <v>76</v>
      </c>
      <c r="Z53" s="125">
        <v>84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61</v>
      </c>
      <c r="Y54" s="125">
        <v>70</v>
      </c>
      <c r="Z54" s="125">
        <v>80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75</v>
      </c>
      <c r="Y55" s="125">
        <v>70</v>
      </c>
      <c r="Z55" s="125">
        <v>58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51</v>
      </c>
      <c r="Y56" s="125">
        <v>43</v>
      </c>
      <c r="Z56" s="125">
        <v>53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7</v>
      </c>
      <c r="Y57" s="125">
        <v>17</v>
      </c>
      <c r="Z57" s="125">
        <v>24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16</v>
      </c>
      <c r="Y58" s="125">
        <v>13</v>
      </c>
      <c r="Z58" s="125">
        <v>11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2</v>
      </c>
      <c r="Y59" s="125">
        <v>6</v>
      </c>
      <c r="Z59" s="125">
        <v>13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0</v>
      </c>
      <c r="Y60" s="125">
        <v>0</v>
      </c>
      <c r="Z60" s="125">
        <v>0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710</v>
      </c>
      <c r="Y61" s="125">
        <v>727</v>
      </c>
      <c r="Z61" s="125">
        <v>785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0</v>
      </c>
      <c r="Y63" s="125">
        <v>0</v>
      </c>
      <c r="Z63" s="125">
        <v>7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King Island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7</v>
      </c>
      <c r="Y64" s="125">
        <v>15</v>
      </c>
      <c r="Z64" s="125">
        <v>18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36</v>
      </c>
      <c r="Y65" s="125">
        <v>32</v>
      </c>
      <c r="Z65" s="125">
        <v>29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33</v>
      </c>
      <c r="Y66" s="125">
        <v>66</v>
      </c>
      <c r="Z66" s="125">
        <v>57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49</v>
      </c>
      <c r="Y67" s="125">
        <v>62</v>
      </c>
      <c r="Z67" s="125">
        <v>67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78</v>
      </c>
      <c r="Y68" s="125">
        <v>74</v>
      </c>
      <c r="Z68" s="125">
        <v>70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50</v>
      </c>
      <c r="Y69" s="125">
        <v>72</v>
      </c>
      <c r="Z69" s="125">
        <v>68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48</v>
      </c>
      <c r="Y70" s="125">
        <v>56</v>
      </c>
      <c r="Z70" s="125">
        <v>53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69</v>
      </c>
      <c r="Y71" s="125">
        <v>65</v>
      </c>
      <c r="Z71" s="125">
        <v>70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88</v>
      </c>
      <c r="Y72" s="125">
        <v>82</v>
      </c>
      <c r="Z72" s="125">
        <v>80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69</v>
      </c>
      <c r="Y73" s="125">
        <v>55</v>
      </c>
      <c r="Z73" s="125">
        <v>59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68</v>
      </c>
      <c r="Y74" s="125">
        <v>81</v>
      </c>
      <c r="Z74" s="125">
        <v>88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34</v>
      </c>
      <c r="Y75" s="125">
        <v>31</v>
      </c>
      <c r="Z75" s="125">
        <v>38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8</v>
      </c>
      <c r="Y76" s="125">
        <v>10</v>
      </c>
      <c r="Z76" s="125">
        <v>26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10</v>
      </c>
      <c r="Y77" s="125">
        <v>8</v>
      </c>
      <c r="Z77" s="125">
        <v>4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0</v>
      </c>
      <c r="Y78" s="125">
        <v>4</v>
      </c>
      <c r="Z78" s="125">
        <v>7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0</v>
      </c>
      <c r="Y79" s="125">
        <v>3</v>
      </c>
      <c r="Z79" s="125">
        <v>0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644</v>
      </c>
      <c r="Y80" s="125">
        <v>718</v>
      </c>
      <c r="Z80" s="125">
        <v>738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King Island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50</v>
      </c>
      <c r="Y83" s="125">
        <v>53</v>
      </c>
      <c r="Z83" s="125">
        <v>65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23</v>
      </c>
      <c r="Y84" s="125">
        <v>25</v>
      </c>
      <c r="Z84" s="125">
        <v>24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1,525</v>
      </c>
      <c r="D85" s="96">
        <f t="shared" ref="D85:D90" si="4">AD4</f>
        <v>5.5363321799307919E-2</v>
      </c>
      <c r="E85" s="97">
        <f t="shared" ref="E85:E90" si="5">AD4</f>
        <v>5.5363321799307919E-2</v>
      </c>
      <c r="F85" s="96">
        <f t="shared" ref="F85:F90" si="6">AF4</f>
        <v>-7.7434966727162768E-2</v>
      </c>
      <c r="G85" s="97">
        <f t="shared" ref="G85:G90" si="7">AF4</f>
        <v>-7.7434966727162768E-2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52</v>
      </c>
      <c r="Y85" s="125">
        <v>62</v>
      </c>
      <c r="Z85" s="125">
        <v>66</v>
      </c>
    </row>
    <row r="86" spans="1:32" ht="15" customHeight="1" x14ac:dyDescent="0.25">
      <c r="A86" s="98" t="s">
        <v>4</v>
      </c>
      <c r="B86" s="95"/>
      <c r="C86" s="109" t="str">
        <f t="shared" si="3"/>
        <v>783</v>
      </c>
      <c r="D86" s="96">
        <f t="shared" si="4"/>
        <v>7.7028885832187033E-2</v>
      </c>
      <c r="E86" s="97">
        <f t="shared" si="5"/>
        <v>7.7028885832187033E-2</v>
      </c>
      <c r="F86" s="96">
        <f t="shared" si="6"/>
        <v>-0.1261160714285714</v>
      </c>
      <c r="G86" s="97">
        <f t="shared" si="7"/>
        <v>-0.1261160714285714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14</v>
      </c>
      <c r="Y86" s="125">
        <v>13</v>
      </c>
      <c r="Z86" s="125">
        <v>13</v>
      </c>
    </row>
    <row r="87" spans="1:32" ht="15" customHeight="1" x14ac:dyDescent="0.25">
      <c r="A87" s="98" t="s">
        <v>5</v>
      </c>
      <c r="B87" s="95"/>
      <c r="C87" s="109" t="str">
        <f t="shared" si="3"/>
        <v>738</v>
      </c>
      <c r="D87" s="96">
        <f t="shared" si="4"/>
        <v>2.7855153203342642E-2</v>
      </c>
      <c r="E87" s="97">
        <f t="shared" si="5"/>
        <v>2.7855153203342642E-2</v>
      </c>
      <c r="F87" s="96">
        <f t="shared" si="6"/>
        <v>-1.7310252996005304E-2</v>
      </c>
      <c r="G87" s="97">
        <f t="shared" si="7"/>
        <v>-1.7310252996005304E-2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9</v>
      </c>
      <c r="Y87" s="125">
        <v>10</v>
      </c>
      <c r="Z87" s="125">
        <v>7</v>
      </c>
    </row>
    <row r="88" spans="1:32" ht="15" customHeight="1" x14ac:dyDescent="0.25">
      <c r="A88" s="95" t="s">
        <v>6</v>
      </c>
      <c r="B88" s="95"/>
      <c r="C88" s="109" t="str">
        <f t="shared" si="3"/>
        <v>995</v>
      </c>
      <c r="D88" s="96">
        <f t="shared" si="4"/>
        <v>5.4025423728813582E-2</v>
      </c>
      <c r="E88" s="97">
        <f t="shared" si="5"/>
        <v>5.4025423728813582E-2</v>
      </c>
      <c r="F88" s="96">
        <f t="shared" si="6"/>
        <v>-5.9546313799621942E-2</v>
      </c>
      <c r="G88" s="97">
        <f t="shared" si="7"/>
        <v>-5.9546313799621942E-2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8</v>
      </c>
      <c r="Y88" s="125">
        <v>11</v>
      </c>
      <c r="Z88" s="125">
        <v>11</v>
      </c>
    </row>
    <row r="89" spans="1:32" ht="15" customHeight="1" x14ac:dyDescent="0.25">
      <c r="A89" s="95" t="s">
        <v>104</v>
      </c>
      <c r="B89" s="95"/>
      <c r="C89" s="146" t="str">
        <f t="shared" si="3"/>
        <v>$32,258</v>
      </c>
      <c r="D89" s="96">
        <f t="shared" si="4"/>
        <v>-1.938342570122531E-2</v>
      </c>
      <c r="E89" s="97">
        <f t="shared" si="5"/>
        <v>-1.938342570122531E-2</v>
      </c>
      <c r="F89" s="96">
        <f t="shared" si="6"/>
        <v>-4.5197572887376025E-2</v>
      </c>
      <c r="G89" s="97">
        <f t="shared" si="7"/>
        <v>-4.5197572887376025E-2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36</v>
      </c>
      <c r="Y89" s="125">
        <v>30</v>
      </c>
      <c r="Z89" s="125">
        <v>39</v>
      </c>
    </row>
    <row r="90" spans="1:32" ht="15" customHeight="1" x14ac:dyDescent="0.25">
      <c r="A90" s="95" t="s">
        <v>7</v>
      </c>
      <c r="B90" s="95"/>
      <c r="C90" s="109" t="str">
        <f t="shared" si="3"/>
        <v>$49.0 mil</v>
      </c>
      <c r="D90" s="96">
        <f t="shared" si="4"/>
        <v>3.7842662134175198E-2</v>
      </c>
      <c r="E90" s="97">
        <f t="shared" si="5"/>
        <v>3.7842662134175198E-2</v>
      </c>
      <c r="F90" s="96">
        <f t="shared" si="6"/>
        <v>0.16581573341521749</v>
      </c>
      <c r="G90" s="97">
        <f t="shared" si="7"/>
        <v>0.16581573341521749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140</v>
      </c>
      <c r="Y90" s="125">
        <v>130</v>
      </c>
      <c r="Z90" s="125">
        <v>133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494</v>
      </c>
      <c r="Y91" s="125">
        <v>493</v>
      </c>
      <c r="Z91" s="125">
        <v>533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26</v>
      </c>
      <c r="Y93" s="125">
        <v>37</v>
      </c>
      <c r="Z93" s="125">
        <v>49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48</v>
      </c>
      <c r="Y94" s="125">
        <v>53</v>
      </c>
      <c r="Z94" s="125">
        <v>61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7</v>
      </c>
      <c r="Y95" s="125">
        <v>7</v>
      </c>
      <c r="Z95" s="125">
        <v>12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32</v>
      </c>
      <c r="Y96" s="125">
        <v>57</v>
      </c>
      <c r="Z96" s="125">
        <v>55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70</v>
      </c>
      <c r="Y97" s="125">
        <v>76</v>
      </c>
      <c r="Z97" s="125">
        <v>66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34</v>
      </c>
      <c r="Y98" s="125">
        <v>35</v>
      </c>
      <c r="Z98" s="125">
        <v>35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0</v>
      </c>
      <c r="Y99" s="125">
        <v>0</v>
      </c>
      <c r="Z99" s="125">
        <v>0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61</v>
      </c>
      <c r="Y100" s="125">
        <v>73</v>
      </c>
      <c r="Z100" s="125">
        <v>83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408</v>
      </c>
      <c r="Y101" s="125">
        <v>451</v>
      </c>
      <c r="Z101" s="125">
        <v>461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846</v>
      </c>
      <c r="Y104" s="125">
        <v>912</v>
      </c>
      <c r="Z104" s="125">
        <v>927</v>
      </c>
      <c r="AB104" s="122" t="str">
        <f>TEXT(Z104,"###,###")</f>
        <v>927</v>
      </c>
      <c r="AD104" s="143">
        <f>Z104/($Z$4)*100</f>
        <v>60.786885245901637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217</v>
      </c>
      <c r="Y105" s="125">
        <v>257</v>
      </c>
      <c r="Z105" s="125">
        <v>255</v>
      </c>
      <c r="AB105" s="122" t="str">
        <f>TEXT(Z105,"###,###")</f>
        <v>255</v>
      </c>
      <c r="AD105" s="143">
        <f>Z105/($Z$4)*100</f>
        <v>16.721311475409838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1063</v>
      </c>
      <c r="Y106" s="132">
        <v>1169</v>
      </c>
      <c r="Z106" s="132">
        <v>1182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337</v>
      </c>
      <c r="Y108" s="125">
        <v>361</v>
      </c>
      <c r="Z108" s="125">
        <v>445</v>
      </c>
      <c r="AB108" s="122" t="str">
        <f>TEXT(Z108,"###,###")</f>
        <v>445</v>
      </c>
      <c r="AD108" s="143">
        <f>Z108/($Z$4)*100</f>
        <v>29.180327868852459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207</v>
      </c>
      <c r="Y109" s="125">
        <v>207</v>
      </c>
      <c r="Z109" s="125">
        <v>183</v>
      </c>
      <c r="AB109" s="122" t="str">
        <f>TEXT(Z109,"###,###")</f>
        <v>183</v>
      </c>
      <c r="AD109" s="143">
        <f>Z109/($Z$4)*100</f>
        <v>12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177</v>
      </c>
      <c r="Y110" s="125">
        <v>230</v>
      </c>
      <c r="Z110" s="125">
        <v>236</v>
      </c>
      <c r="AB110" s="122" t="str">
        <f>TEXT(Z110,"###,###")</f>
        <v>236</v>
      </c>
      <c r="AD110" s="143">
        <f>Z110/($Z$4)*100</f>
        <v>15.475409836065573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344</v>
      </c>
      <c r="Y111" s="125">
        <v>371</v>
      </c>
      <c r="Z111" s="125">
        <v>315</v>
      </c>
      <c r="AB111" s="122" t="str">
        <f>TEXT(Z111,"###,###")</f>
        <v>315</v>
      </c>
      <c r="AD111" s="143">
        <f>Z111/($Z$4)*100</f>
        <v>20.655737704918035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1353</v>
      </c>
      <c r="Y112" s="125">
        <v>1445</v>
      </c>
      <c r="Z112" s="125">
        <v>1523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44.13</v>
      </c>
      <c r="U118" s="144">
        <v>46.89</v>
      </c>
      <c r="V118" s="144">
        <v>44.03</v>
      </c>
      <c r="W118" s="144">
        <v>43.34</v>
      </c>
      <c r="X118" s="144">
        <v>43.53</v>
      </c>
      <c r="Y118" s="144">
        <v>45.16</v>
      </c>
      <c r="Z118" s="144">
        <v>45.74</v>
      </c>
      <c r="AB118" s="122" t="str">
        <f>TEXT(Z118,"##.0")</f>
        <v>45.7</v>
      </c>
    </row>
    <row r="120" spans="19:32" x14ac:dyDescent="0.25">
      <c r="S120" s="115" t="s">
        <v>106</v>
      </c>
      <c r="T120" s="125">
        <v>667</v>
      </c>
      <c r="U120" s="125">
        <v>540</v>
      </c>
      <c r="V120" s="125">
        <v>527</v>
      </c>
      <c r="W120" s="125">
        <v>531</v>
      </c>
      <c r="X120" s="125">
        <v>537</v>
      </c>
      <c r="Y120" s="125">
        <v>581</v>
      </c>
      <c r="Z120" s="125">
        <v>604</v>
      </c>
      <c r="AB120" s="122" t="str">
        <f>TEXT(Z120,"###,###")</f>
        <v>604</v>
      </c>
    </row>
    <row r="121" spans="19:32" x14ac:dyDescent="0.25">
      <c r="S121" s="115" t="s">
        <v>107</v>
      </c>
      <c r="T121" s="125">
        <v>185</v>
      </c>
      <c r="U121" s="125">
        <v>195</v>
      </c>
      <c r="V121" s="125">
        <v>201</v>
      </c>
      <c r="W121" s="125">
        <v>178</v>
      </c>
      <c r="X121" s="125">
        <v>185</v>
      </c>
      <c r="Y121" s="125">
        <v>188</v>
      </c>
      <c r="Z121" s="125">
        <v>189</v>
      </c>
      <c r="AB121" s="122" t="str">
        <f>TEXT(Z121,"###,###")</f>
        <v>189</v>
      </c>
    </row>
    <row r="122" spans="19:32" x14ac:dyDescent="0.25">
      <c r="S122" s="115" t="s">
        <v>108</v>
      </c>
      <c r="T122" s="125">
        <v>197</v>
      </c>
      <c r="U122" s="125">
        <v>173</v>
      </c>
      <c r="V122" s="125">
        <v>179</v>
      </c>
      <c r="W122" s="125">
        <v>192</v>
      </c>
      <c r="X122" s="125">
        <v>177</v>
      </c>
      <c r="Y122" s="125">
        <v>175</v>
      </c>
      <c r="Z122" s="125">
        <v>196</v>
      </c>
      <c r="AB122" s="122" t="str">
        <f>TEXT(Z122,"###,###")</f>
        <v>196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864</v>
      </c>
      <c r="U124" s="125">
        <v>713</v>
      </c>
      <c r="V124" s="125">
        <v>706</v>
      </c>
      <c r="W124" s="125">
        <v>723</v>
      </c>
      <c r="X124" s="125">
        <v>714</v>
      </c>
      <c r="Y124" s="125">
        <v>756</v>
      </c>
      <c r="Z124" s="125">
        <v>800</v>
      </c>
      <c r="AB124" s="122" t="str">
        <f>TEXT(Z124,"###,###")</f>
        <v>800</v>
      </c>
      <c r="AD124" s="139">
        <f>Z124/$Z$7*100</f>
        <v>80.402010050251263</v>
      </c>
    </row>
    <row r="125" spans="19:32" x14ac:dyDescent="0.25">
      <c r="S125" s="115" t="s">
        <v>110</v>
      </c>
      <c r="T125" s="125">
        <v>382</v>
      </c>
      <c r="U125" s="125">
        <v>368</v>
      </c>
      <c r="V125" s="125">
        <v>380</v>
      </c>
      <c r="W125" s="125">
        <v>370</v>
      </c>
      <c r="X125" s="125">
        <v>362</v>
      </c>
      <c r="Y125" s="125">
        <v>363</v>
      </c>
      <c r="Z125" s="125">
        <v>385</v>
      </c>
      <c r="AB125" s="122" t="str">
        <f>TEXT(Z125,"###,###")</f>
        <v>385</v>
      </c>
      <c r="AD125" s="139">
        <f>Z125/$Z$7*100</f>
        <v>38.693467336683419</v>
      </c>
    </row>
    <row r="127" spans="19:32" x14ac:dyDescent="0.25">
      <c r="S127" s="115" t="s">
        <v>111</v>
      </c>
      <c r="T127" s="125">
        <v>594</v>
      </c>
      <c r="U127" s="125">
        <v>515</v>
      </c>
      <c r="V127" s="125">
        <v>499</v>
      </c>
      <c r="W127" s="125">
        <v>499</v>
      </c>
      <c r="X127" s="125">
        <v>496</v>
      </c>
      <c r="Y127" s="125">
        <v>493</v>
      </c>
      <c r="Z127" s="125">
        <v>532</v>
      </c>
      <c r="AB127" s="122" t="str">
        <f>TEXT(Z127,"###,###")</f>
        <v>532</v>
      </c>
      <c r="AD127" s="139">
        <f>Z127/$Z$7*100</f>
        <v>53.467336683417088</v>
      </c>
    </row>
    <row r="128" spans="19:32" x14ac:dyDescent="0.25">
      <c r="S128" s="115" t="s">
        <v>112</v>
      </c>
      <c r="T128" s="125">
        <v>464</v>
      </c>
      <c r="U128" s="125">
        <v>404</v>
      </c>
      <c r="V128" s="125">
        <v>402</v>
      </c>
      <c r="W128" s="125">
        <v>402</v>
      </c>
      <c r="X128" s="125">
        <v>406</v>
      </c>
      <c r="Y128" s="125">
        <v>451</v>
      </c>
      <c r="Z128" s="125">
        <v>459</v>
      </c>
      <c r="AB128" s="122" t="str">
        <f>TEXT(Z128,"###,###")</f>
        <v>459</v>
      </c>
      <c r="AD128" s="139">
        <f>Z128/$Z$7*100</f>
        <v>46.130653266331656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5" id="{5B6E5819-BBB7-4BB1-B7F9-6E2C483715F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128" id="{34073245-3FAA-48DF-9951-F5DF88A765C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131" id="{4A32B7CA-C8A2-440A-A5C1-AC40FA8458E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134" id="{4BA6EAB4-E983-49D1-9164-F316B2C8C3A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DDDE8-7A9D-4F3D-8BE6-5D927DAB5CD2}">
  <sheetPr codeName="Sheet65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Break O'Day</v>
      </c>
      <c r="T1" s="113"/>
      <c r="U1" s="113"/>
      <c r="V1" s="113"/>
      <c r="W1" s="113"/>
      <c r="X1" s="113"/>
      <c r="Y1" s="114" t="str">
        <f>Y3</f>
        <v>12.1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119</v>
      </c>
      <c r="Y3" s="118" t="s">
        <v>160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12.1 Break O'Day,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3389</v>
      </c>
      <c r="U4" s="121">
        <v>3380</v>
      </c>
      <c r="V4" s="121">
        <v>3347</v>
      </c>
      <c r="W4" s="121">
        <v>3456</v>
      </c>
      <c r="X4" s="121">
        <v>3543</v>
      </c>
      <c r="Y4" s="121">
        <v>3452</v>
      </c>
      <c r="Z4" s="121">
        <v>3616</v>
      </c>
      <c r="AB4" s="122" t="str">
        <f>TEXT(Z4,"###,###")</f>
        <v>3,616</v>
      </c>
      <c r="AD4" s="123">
        <f>Z4/Y4-1</f>
        <v>4.7508690614136651E-2</v>
      </c>
      <c r="AF4" s="123">
        <f t="shared" ref="AF4:AF9" si="0">Z4/T4-1</f>
        <v>6.6981410445559053E-2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1717</v>
      </c>
      <c r="U5" s="121">
        <v>1776</v>
      </c>
      <c r="V5" s="121">
        <v>1677</v>
      </c>
      <c r="W5" s="121">
        <v>1721</v>
      </c>
      <c r="X5" s="121">
        <v>1767</v>
      </c>
      <c r="Y5" s="121">
        <v>1722</v>
      </c>
      <c r="Z5" s="121">
        <v>1801</v>
      </c>
      <c r="AB5" s="122" t="str">
        <f>TEXT(Z5,"###,###")</f>
        <v>1,801</v>
      </c>
      <c r="AD5" s="123">
        <f t="shared" ref="AD5:AD9" si="1">Z5/Y5-1</f>
        <v>4.5876887340301931E-2</v>
      </c>
      <c r="AF5" s="123">
        <f t="shared" si="0"/>
        <v>4.8922539312754809E-2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1672</v>
      </c>
      <c r="U6" s="121">
        <v>1596</v>
      </c>
      <c r="V6" s="121">
        <v>1667</v>
      </c>
      <c r="W6" s="121">
        <v>1728</v>
      </c>
      <c r="X6" s="121">
        <v>1782</v>
      </c>
      <c r="Y6" s="121">
        <v>1730</v>
      </c>
      <c r="Z6" s="121">
        <v>1820</v>
      </c>
      <c r="AB6" s="122" t="str">
        <f>TEXT(Z6,"###,###")</f>
        <v>1,820</v>
      </c>
      <c r="AD6" s="123">
        <f t="shared" si="1"/>
        <v>5.2023121387283267E-2</v>
      </c>
      <c r="AF6" s="123">
        <f t="shared" si="0"/>
        <v>8.8516746411483327E-2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2507</v>
      </c>
      <c r="U7" s="121">
        <v>2509</v>
      </c>
      <c r="V7" s="121">
        <v>2468</v>
      </c>
      <c r="W7" s="121">
        <v>2482</v>
      </c>
      <c r="X7" s="121">
        <v>2572</v>
      </c>
      <c r="Y7" s="121">
        <v>2516</v>
      </c>
      <c r="Z7" s="121">
        <v>2679</v>
      </c>
      <c r="AB7" s="122" t="str">
        <f>TEXT(Z7,"###,###")</f>
        <v>2,679</v>
      </c>
      <c r="AD7" s="123">
        <f t="shared" si="1"/>
        <v>6.4785373608903019E-2</v>
      </c>
      <c r="AF7" s="123">
        <f t="shared" si="0"/>
        <v>6.8607897885919478E-2</v>
      </c>
    </row>
    <row r="8" spans="1:32" ht="17.25" customHeight="1" x14ac:dyDescent="0.25">
      <c r="A8" s="44" t="s">
        <v>13</v>
      </c>
      <c r="B8" s="45"/>
      <c r="C8" s="46"/>
      <c r="D8" s="47" t="str">
        <f>AB4</f>
        <v>3,616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2,679</v>
      </c>
      <c r="P8" s="48"/>
      <c r="S8" s="120" t="s">
        <v>88</v>
      </c>
      <c r="T8" s="121">
        <v>25090.5</v>
      </c>
      <c r="U8" s="121">
        <v>27182</v>
      </c>
      <c r="V8" s="121">
        <v>26239.32</v>
      </c>
      <c r="W8" s="121">
        <v>25517.200000000001</v>
      </c>
      <c r="X8" s="121">
        <v>28587.7</v>
      </c>
      <c r="Y8" s="121">
        <v>28122.53</v>
      </c>
      <c r="Z8" s="121">
        <v>29820.21</v>
      </c>
      <c r="AB8" s="122" t="str">
        <f>TEXT(Z8,"$###,###")</f>
        <v>$29,820</v>
      </c>
      <c r="AD8" s="123">
        <f t="shared" si="1"/>
        <v>6.0367257142227349E-2</v>
      </c>
      <c r="AF8" s="123">
        <f t="shared" si="0"/>
        <v>0.18850600825013442</v>
      </c>
    </row>
    <row r="9" spans="1:32" x14ac:dyDescent="0.25">
      <c r="A9" s="52" t="s">
        <v>15</v>
      </c>
      <c r="B9" s="53"/>
      <c r="C9" s="54"/>
      <c r="D9" s="55">
        <f>AD104</f>
        <v>69.137168141592923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51.026502426278462</v>
      </c>
      <c r="P9" s="56" t="s">
        <v>89</v>
      </c>
      <c r="S9" s="120" t="s">
        <v>7</v>
      </c>
      <c r="T9" s="121">
        <v>88609516</v>
      </c>
      <c r="U9" s="121">
        <v>87691426</v>
      </c>
      <c r="V9" s="121">
        <v>88558744</v>
      </c>
      <c r="W9" s="121">
        <v>90171256</v>
      </c>
      <c r="X9" s="121">
        <v>94921710</v>
      </c>
      <c r="Y9" s="121">
        <v>96012868</v>
      </c>
      <c r="Z9" s="121">
        <v>103974982</v>
      </c>
      <c r="AB9" s="122" t="str">
        <f>TEXT(Z9/1000000,"$#,###.0")&amp;" mil"</f>
        <v>$104.0 mil</v>
      </c>
      <c r="AD9" s="123">
        <f t="shared" si="1"/>
        <v>8.2927571750069928E-2</v>
      </c>
      <c r="AF9" s="123">
        <f t="shared" si="0"/>
        <v>0.17340649959085663</v>
      </c>
    </row>
    <row r="10" spans="1:32" x14ac:dyDescent="0.25">
      <c r="A10" s="52" t="s">
        <v>18</v>
      </c>
      <c r="B10" s="53"/>
      <c r="C10" s="54"/>
      <c r="D10" s="55">
        <f>AD105</f>
        <v>16.261061946902654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49.048152295632697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82.344158268010446</v>
      </c>
      <c r="P11" s="56" t="s">
        <v>89</v>
      </c>
      <c r="S11" s="120" t="s">
        <v>30</v>
      </c>
      <c r="T11" s="125">
        <v>2708</v>
      </c>
      <c r="U11" s="125">
        <v>2701</v>
      </c>
      <c r="V11" s="125">
        <v>2703</v>
      </c>
      <c r="W11" s="125">
        <v>2812</v>
      </c>
      <c r="X11" s="125">
        <v>2895</v>
      </c>
      <c r="Y11" s="125">
        <v>2790</v>
      </c>
      <c r="Z11" s="125">
        <v>2892</v>
      </c>
    </row>
    <row r="12" spans="1:32" ht="28.5" customHeight="1" x14ac:dyDescent="0.25">
      <c r="A12" s="52" t="s">
        <v>20</v>
      </c>
      <c r="B12" s="54"/>
      <c r="C12" s="54"/>
      <c r="D12" s="55">
        <f>AD108</f>
        <v>22.511061946902654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27.248973497573719</v>
      </c>
      <c r="P12" s="56" t="s">
        <v>89</v>
      </c>
      <c r="S12" s="120" t="s">
        <v>31</v>
      </c>
      <c r="T12" s="125">
        <v>678</v>
      </c>
      <c r="U12" s="125">
        <v>674</v>
      </c>
      <c r="V12" s="125">
        <v>649</v>
      </c>
      <c r="W12" s="125">
        <v>637</v>
      </c>
      <c r="X12" s="125">
        <v>652</v>
      </c>
      <c r="Y12" s="125">
        <v>662</v>
      </c>
      <c r="Z12" s="125">
        <v>731</v>
      </c>
    </row>
    <row r="13" spans="1:32" ht="15" customHeight="1" x14ac:dyDescent="0.25">
      <c r="A13" s="52" t="s">
        <v>21</v>
      </c>
      <c r="B13" s="54"/>
      <c r="C13" s="54"/>
      <c r="D13" s="55">
        <f>AD109</f>
        <v>18.058628318584073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46.2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21.653761061946902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23.285398230088493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286</v>
      </c>
      <c r="Z15" s="125">
        <v>330</v>
      </c>
      <c r="AB15" s="129">
        <f t="shared" ref="AB15:AB34" si="2">IF(Z15="np",0,Z15/$Z$34)</f>
        <v>9.1135045567522791E-2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36</v>
      </c>
      <c r="Z16" s="125">
        <v>34</v>
      </c>
      <c r="AB16" s="129">
        <f t="shared" si="2"/>
        <v>9.3896713615023476E-3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171</v>
      </c>
      <c r="Z17" s="125">
        <v>223</v>
      </c>
      <c r="AB17" s="129">
        <f t="shared" si="2"/>
        <v>6.1585197459265398E-2</v>
      </c>
    </row>
    <row r="18" spans="1:28" x14ac:dyDescent="0.25">
      <c r="A18" s="82" t="str">
        <f>$S$1&amp;" ("&amp;$T$2&amp;" to "&amp;$Z$2&amp;")"</f>
        <v>Break O'Day (2011-12 to 2017-18)</v>
      </c>
      <c r="B18" s="82"/>
      <c r="C18" s="82"/>
      <c r="D18" s="82"/>
      <c r="E18" s="82"/>
      <c r="F18" s="82"/>
      <c r="G18" s="82" t="str">
        <f>$S$1&amp;" ("&amp;$T$2&amp;" to "&amp;$Z$2&amp;")"</f>
        <v>Break O'Day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29</v>
      </c>
      <c r="Z18" s="125">
        <v>28</v>
      </c>
      <c r="AB18" s="129">
        <f t="shared" si="2"/>
        <v>7.732670533001933E-3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203</v>
      </c>
      <c r="Z19" s="125">
        <v>255</v>
      </c>
      <c r="AB19" s="129">
        <f t="shared" si="2"/>
        <v>7.0422535211267609E-2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31</v>
      </c>
      <c r="Z20" s="125">
        <v>49</v>
      </c>
      <c r="AB20" s="129">
        <f t="shared" si="2"/>
        <v>1.3532173432753383E-2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333</v>
      </c>
      <c r="Z21" s="125">
        <v>393</v>
      </c>
      <c r="AB21" s="129">
        <f t="shared" si="2"/>
        <v>0.10853355426677713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337</v>
      </c>
      <c r="Z22" s="125">
        <v>346</v>
      </c>
      <c r="AB22" s="129">
        <f t="shared" si="2"/>
        <v>9.5553714443523882E-2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122</v>
      </c>
      <c r="Z23" s="125">
        <v>140</v>
      </c>
      <c r="AB23" s="129">
        <f t="shared" si="2"/>
        <v>3.8663352665009663E-2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13</v>
      </c>
      <c r="Z24" s="125">
        <v>17</v>
      </c>
      <c r="AB24" s="129">
        <f t="shared" si="2"/>
        <v>4.6948356807511738E-3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69</v>
      </c>
      <c r="Z25" s="125">
        <v>76</v>
      </c>
      <c r="AB25" s="129">
        <f t="shared" si="2"/>
        <v>2.0988677161005248E-2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107</v>
      </c>
      <c r="Z26" s="125">
        <v>131</v>
      </c>
      <c r="AB26" s="129">
        <f t="shared" si="2"/>
        <v>3.6177851422259044E-2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108</v>
      </c>
      <c r="Z27" s="125">
        <v>118</v>
      </c>
      <c r="AB27" s="129">
        <f t="shared" si="2"/>
        <v>3.2587682960508145E-2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125</v>
      </c>
      <c r="Z28" s="125">
        <v>151</v>
      </c>
      <c r="AB28" s="129">
        <f t="shared" si="2"/>
        <v>4.1701187517260423E-2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172</v>
      </c>
      <c r="Z29" s="125">
        <v>157</v>
      </c>
      <c r="AB29" s="129">
        <f t="shared" si="2"/>
        <v>4.3358188345760842E-2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232</v>
      </c>
      <c r="Z30" s="125">
        <v>248</v>
      </c>
      <c r="AB30" s="129">
        <f t="shared" si="2"/>
        <v>6.8489367578017116E-2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413</v>
      </c>
      <c r="Z31" s="125">
        <v>414</v>
      </c>
      <c r="AB31" s="129">
        <f t="shared" si="2"/>
        <v>0.11433305716652858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27</v>
      </c>
      <c r="Z32" s="125">
        <v>30</v>
      </c>
      <c r="AB32" s="129">
        <f t="shared" si="2"/>
        <v>8.2850041425020712E-3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125</v>
      </c>
      <c r="Z33" s="125">
        <v>122</v>
      </c>
      <c r="AB33" s="129">
        <f t="shared" si="2"/>
        <v>3.3692350179508425E-2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3452</v>
      </c>
      <c r="Z34" s="132">
        <v>3621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7</v>
      </c>
      <c r="Y44" s="125">
        <v>3</v>
      </c>
      <c r="Z44" s="125">
        <v>0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48</v>
      </c>
      <c r="Y45" s="125">
        <v>43</v>
      </c>
      <c r="Z45" s="125">
        <v>35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101</v>
      </c>
      <c r="Y46" s="125">
        <v>119</v>
      </c>
      <c r="Z46" s="125">
        <v>111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139</v>
      </c>
      <c r="Y47" s="125">
        <v>92</v>
      </c>
      <c r="Z47" s="125">
        <v>105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161</v>
      </c>
      <c r="Y48" s="125">
        <v>143</v>
      </c>
      <c r="Z48" s="125">
        <v>120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Break O'Day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143</v>
      </c>
      <c r="Y49" s="125">
        <v>121</v>
      </c>
      <c r="Z49" s="125">
        <v>130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136</v>
      </c>
      <c r="Y50" s="125">
        <v>158</v>
      </c>
      <c r="Z50" s="125">
        <v>161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129</v>
      </c>
      <c r="Y51" s="125">
        <v>137</v>
      </c>
      <c r="Z51" s="125">
        <v>145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171</v>
      </c>
      <c r="Y52" s="125">
        <v>165</v>
      </c>
      <c r="Z52" s="125">
        <v>181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205</v>
      </c>
      <c r="Y53" s="125">
        <v>193</v>
      </c>
      <c r="Z53" s="125">
        <v>169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222</v>
      </c>
      <c r="Y54" s="125">
        <v>213</v>
      </c>
      <c r="Z54" s="125">
        <v>252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177</v>
      </c>
      <c r="Y55" s="125">
        <v>194</v>
      </c>
      <c r="Z55" s="125">
        <v>213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81</v>
      </c>
      <c r="Y56" s="125">
        <v>80</v>
      </c>
      <c r="Z56" s="125">
        <v>87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40</v>
      </c>
      <c r="Y57" s="125">
        <v>36</v>
      </c>
      <c r="Z57" s="125">
        <v>42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14</v>
      </c>
      <c r="Y58" s="125">
        <v>15</v>
      </c>
      <c r="Z58" s="125">
        <v>17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0</v>
      </c>
      <c r="Y59" s="125">
        <v>4</v>
      </c>
      <c r="Z59" s="125">
        <v>4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0</v>
      </c>
      <c r="Y60" s="125">
        <v>0</v>
      </c>
      <c r="Z60" s="125">
        <v>0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1769</v>
      </c>
      <c r="Y61" s="125">
        <v>1722</v>
      </c>
      <c r="Z61" s="125">
        <v>1797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6</v>
      </c>
      <c r="Y63" s="125">
        <v>3</v>
      </c>
      <c r="Z63" s="125">
        <v>1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Break O'Day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38</v>
      </c>
      <c r="Y64" s="125">
        <v>44</v>
      </c>
      <c r="Z64" s="125">
        <v>41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89</v>
      </c>
      <c r="Y65" s="125">
        <v>85</v>
      </c>
      <c r="Z65" s="125">
        <v>83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133</v>
      </c>
      <c r="Y66" s="125">
        <v>114</v>
      </c>
      <c r="Z66" s="125">
        <v>126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162</v>
      </c>
      <c r="Y67" s="125">
        <v>113</v>
      </c>
      <c r="Z67" s="125">
        <v>123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124</v>
      </c>
      <c r="Y68" s="125">
        <v>125</v>
      </c>
      <c r="Z68" s="125">
        <v>115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154</v>
      </c>
      <c r="Y69" s="125">
        <v>145</v>
      </c>
      <c r="Z69" s="125">
        <v>163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158</v>
      </c>
      <c r="Y70" s="125">
        <v>156</v>
      </c>
      <c r="Z70" s="125">
        <v>157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183</v>
      </c>
      <c r="Y71" s="125">
        <v>191</v>
      </c>
      <c r="Z71" s="125">
        <v>209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224</v>
      </c>
      <c r="Y72" s="125">
        <v>217</v>
      </c>
      <c r="Z72" s="125">
        <v>226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250</v>
      </c>
      <c r="Y73" s="125">
        <v>247</v>
      </c>
      <c r="Z73" s="125">
        <v>274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153</v>
      </c>
      <c r="Y74" s="125">
        <v>179</v>
      </c>
      <c r="Z74" s="125">
        <v>166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60</v>
      </c>
      <c r="Y75" s="125">
        <v>71</v>
      </c>
      <c r="Z75" s="125">
        <v>82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21</v>
      </c>
      <c r="Y76" s="125">
        <v>23</v>
      </c>
      <c r="Z76" s="125">
        <v>40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3</v>
      </c>
      <c r="Y77" s="125">
        <v>7</v>
      </c>
      <c r="Z77" s="125">
        <v>9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0</v>
      </c>
      <c r="Y78" s="125">
        <v>0</v>
      </c>
      <c r="Z78" s="125">
        <v>0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2</v>
      </c>
      <c r="Y79" s="125">
        <v>4</v>
      </c>
      <c r="Z79" s="125">
        <v>9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1782</v>
      </c>
      <c r="Y80" s="125">
        <v>1730</v>
      </c>
      <c r="Z80" s="125">
        <v>1821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Break O'Day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120</v>
      </c>
      <c r="Y83" s="125">
        <v>120</v>
      </c>
      <c r="Z83" s="125">
        <v>137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98</v>
      </c>
      <c r="Y84" s="125">
        <v>93</v>
      </c>
      <c r="Z84" s="125">
        <v>90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3,616</v>
      </c>
      <c r="D85" s="96">
        <f t="shared" ref="D85:D90" si="4">AD4</f>
        <v>4.7508690614136651E-2</v>
      </c>
      <c r="E85" s="97">
        <f t="shared" ref="E85:E90" si="5">AD4</f>
        <v>4.7508690614136651E-2</v>
      </c>
      <c r="F85" s="96">
        <f t="shared" ref="F85:F90" si="6">AF4</f>
        <v>6.6981410445559053E-2</v>
      </c>
      <c r="G85" s="97">
        <f t="shared" ref="G85:G90" si="7">AF4</f>
        <v>6.6981410445559053E-2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177</v>
      </c>
      <c r="Y85" s="125">
        <v>183</v>
      </c>
      <c r="Z85" s="125">
        <v>188</v>
      </c>
    </row>
    <row r="86" spans="1:32" ht="15" customHeight="1" x14ac:dyDescent="0.25">
      <c r="A86" s="98" t="s">
        <v>4</v>
      </c>
      <c r="B86" s="95"/>
      <c r="C86" s="109" t="str">
        <f t="shared" si="3"/>
        <v>1,801</v>
      </c>
      <c r="D86" s="96">
        <f t="shared" si="4"/>
        <v>4.5876887340301931E-2</v>
      </c>
      <c r="E86" s="97">
        <f t="shared" si="5"/>
        <v>4.5876887340301931E-2</v>
      </c>
      <c r="F86" s="96">
        <f t="shared" si="6"/>
        <v>4.8922539312754809E-2</v>
      </c>
      <c r="G86" s="97">
        <f t="shared" si="7"/>
        <v>4.8922539312754809E-2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57</v>
      </c>
      <c r="Y86" s="125">
        <v>49</v>
      </c>
      <c r="Z86" s="125">
        <v>56</v>
      </c>
    </row>
    <row r="87" spans="1:32" ht="15" customHeight="1" x14ac:dyDescent="0.25">
      <c r="A87" s="98" t="s">
        <v>5</v>
      </c>
      <c r="B87" s="95"/>
      <c r="C87" s="109" t="str">
        <f t="shared" si="3"/>
        <v>1,820</v>
      </c>
      <c r="D87" s="96">
        <f t="shared" si="4"/>
        <v>5.2023121387283267E-2</v>
      </c>
      <c r="E87" s="97">
        <f t="shared" si="5"/>
        <v>5.2023121387283267E-2</v>
      </c>
      <c r="F87" s="96">
        <f t="shared" si="6"/>
        <v>8.8516746411483327E-2</v>
      </c>
      <c r="G87" s="97">
        <f t="shared" si="7"/>
        <v>8.8516746411483327E-2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26</v>
      </c>
      <c r="Y87" s="125">
        <v>27</v>
      </c>
      <c r="Z87" s="125">
        <v>30</v>
      </c>
    </row>
    <row r="88" spans="1:32" ht="15" customHeight="1" x14ac:dyDescent="0.25">
      <c r="A88" s="95" t="s">
        <v>6</v>
      </c>
      <c r="B88" s="95"/>
      <c r="C88" s="109" t="str">
        <f t="shared" si="3"/>
        <v>2,679</v>
      </c>
      <c r="D88" s="96">
        <f t="shared" si="4"/>
        <v>6.4785373608903019E-2</v>
      </c>
      <c r="E88" s="97">
        <f t="shared" si="5"/>
        <v>6.4785373608903019E-2</v>
      </c>
      <c r="F88" s="96">
        <f t="shared" si="6"/>
        <v>6.8607897885919478E-2</v>
      </c>
      <c r="G88" s="97">
        <f t="shared" si="7"/>
        <v>6.8607897885919478E-2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60</v>
      </c>
      <c r="Y88" s="125">
        <v>49</v>
      </c>
      <c r="Z88" s="125">
        <v>52</v>
      </c>
    </row>
    <row r="89" spans="1:32" ht="15" customHeight="1" x14ac:dyDescent="0.25">
      <c r="A89" s="95" t="s">
        <v>104</v>
      </c>
      <c r="B89" s="95"/>
      <c r="C89" s="146" t="str">
        <f t="shared" si="3"/>
        <v>$29,820</v>
      </c>
      <c r="D89" s="96">
        <f t="shared" si="4"/>
        <v>6.0367257142227349E-2</v>
      </c>
      <c r="E89" s="97">
        <f t="shared" si="5"/>
        <v>6.0367257142227349E-2</v>
      </c>
      <c r="F89" s="96">
        <f t="shared" si="6"/>
        <v>0.18850600825013442</v>
      </c>
      <c r="G89" s="97">
        <f t="shared" si="7"/>
        <v>0.18850600825013442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134</v>
      </c>
      <c r="Y89" s="125">
        <v>151</v>
      </c>
      <c r="Z89" s="125">
        <v>153</v>
      </c>
    </row>
    <row r="90" spans="1:32" ht="15" customHeight="1" x14ac:dyDescent="0.25">
      <c r="A90" s="95" t="s">
        <v>7</v>
      </c>
      <c r="B90" s="95"/>
      <c r="C90" s="109" t="str">
        <f t="shared" si="3"/>
        <v>$104.0 mil</v>
      </c>
      <c r="D90" s="96">
        <f t="shared" si="4"/>
        <v>8.2927571750069928E-2</v>
      </c>
      <c r="E90" s="97">
        <f t="shared" si="5"/>
        <v>8.2927571750069928E-2</v>
      </c>
      <c r="F90" s="96">
        <f t="shared" si="6"/>
        <v>0.17340649959085663</v>
      </c>
      <c r="G90" s="97">
        <f t="shared" si="7"/>
        <v>0.17340649959085663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191</v>
      </c>
      <c r="Y90" s="125">
        <v>178</v>
      </c>
      <c r="Z90" s="125">
        <v>204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1313</v>
      </c>
      <c r="Y91" s="125">
        <v>1289</v>
      </c>
      <c r="Z91" s="125">
        <v>1364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65</v>
      </c>
      <c r="Y93" s="125">
        <v>77</v>
      </c>
      <c r="Z93" s="125">
        <v>98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186</v>
      </c>
      <c r="Y94" s="125">
        <v>177</v>
      </c>
      <c r="Z94" s="125">
        <v>176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55</v>
      </c>
      <c r="Y95" s="125">
        <v>49</v>
      </c>
      <c r="Z95" s="125">
        <v>46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198</v>
      </c>
      <c r="Y96" s="125">
        <v>211</v>
      </c>
      <c r="Z96" s="125">
        <v>237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141</v>
      </c>
      <c r="Y97" s="125">
        <v>137</v>
      </c>
      <c r="Z97" s="125">
        <v>141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138</v>
      </c>
      <c r="Y98" s="125">
        <v>138</v>
      </c>
      <c r="Z98" s="125">
        <v>151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11</v>
      </c>
      <c r="Y99" s="125">
        <v>7</v>
      </c>
      <c r="Z99" s="125">
        <v>8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137</v>
      </c>
      <c r="Y100" s="125">
        <v>121</v>
      </c>
      <c r="Z100" s="125">
        <v>141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1263</v>
      </c>
      <c r="Y101" s="125">
        <v>1227</v>
      </c>
      <c r="Z101" s="125">
        <v>1315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2427</v>
      </c>
      <c r="Y104" s="125">
        <v>2333</v>
      </c>
      <c r="Z104" s="125">
        <v>2500</v>
      </c>
      <c r="AB104" s="122" t="str">
        <f>TEXT(Z104,"###,###")</f>
        <v>2,500</v>
      </c>
      <c r="AD104" s="143">
        <f>Z104/($Z$4)*100</f>
        <v>69.137168141592923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574</v>
      </c>
      <c r="Y105" s="125">
        <v>619</v>
      </c>
      <c r="Z105" s="125">
        <v>588</v>
      </c>
      <c r="AB105" s="122" t="str">
        <f>TEXT(Z105,"###,###")</f>
        <v>588</v>
      </c>
      <c r="AD105" s="143">
        <f>Z105/($Z$4)*100</f>
        <v>16.261061946902654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3001</v>
      </c>
      <c r="Y106" s="132">
        <v>2952</v>
      </c>
      <c r="Z106" s="132">
        <v>3088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659</v>
      </c>
      <c r="Y108" s="125">
        <v>688</v>
      </c>
      <c r="Z108" s="125">
        <v>814</v>
      </c>
      <c r="AB108" s="122" t="str">
        <f>TEXT(Z108,"###,###")</f>
        <v>814</v>
      </c>
      <c r="AD108" s="143">
        <f>Z108/($Z$4)*100</f>
        <v>22.511061946902654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648</v>
      </c>
      <c r="Y109" s="125">
        <v>607</v>
      </c>
      <c r="Z109" s="125">
        <v>653</v>
      </c>
      <c r="AB109" s="122" t="str">
        <f>TEXT(Z109,"###,###")</f>
        <v>653</v>
      </c>
      <c r="AD109" s="143">
        <f>Z109/($Z$4)*100</f>
        <v>18.058628318584073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866</v>
      </c>
      <c r="Y110" s="125">
        <v>809</v>
      </c>
      <c r="Z110" s="125">
        <v>783</v>
      </c>
      <c r="AB110" s="122" t="str">
        <f>TEXT(Z110,"###,###")</f>
        <v>783</v>
      </c>
      <c r="AD110" s="143">
        <f>Z110/($Z$4)*100</f>
        <v>21.653761061946902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818</v>
      </c>
      <c r="Y111" s="125">
        <v>848</v>
      </c>
      <c r="Z111" s="125">
        <v>842</v>
      </c>
      <c r="AB111" s="122" t="str">
        <f>TEXT(Z111,"###,###")</f>
        <v>842</v>
      </c>
      <c r="AD111" s="143">
        <f>Z111/($Z$4)*100</f>
        <v>23.285398230088493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3546</v>
      </c>
      <c r="Y112" s="125">
        <v>3452</v>
      </c>
      <c r="Z112" s="125">
        <v>3618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46.84</v>
      </c>
      <c r="U118" s="144">
        <v>42.1</v>
      </c>
      <c r="V118" s="144">
        <v>45.42</v>
      </c>
      <c r="W118" s="144">
        <v>45.61</v>
      </c>
      <c r="X118" s="144">
        <v>42.59</v>
      </c>
      <c r="Y118" s="144">
        <v>45.5</v>
      </c>
      <c r="Z118" s="144">
        <v>46.16</v>
      </c>
      <c r="AB118" s="122" t="str">
        <f>TEXT(Z118,"##.0")</f>
        <v>46.2</v>
      </c>
    </row>
    <row r="120" spans="19:32" x14ac:dyDescent="0.25">
      <c r="S120" s="115" t="s">
        <v>106</v>
      </c>
      <c r="T120" s="125">
        <v>1826</v>
      </c>
      <c r="U120" s="125">
        <v>1842</v>
      </c>
      <c r="V120" s="125">
        <v>1824</v>
      </c>
      <c r="W120" s="125">
        <v>1844</v>
      </c>
      <c r="X120" s="125">
        <v>1922</v>
      </c>
      <c r="Y120" s="125">
        <v>1854</v>
      </c>
      <c r="Z120" s="125">
        <v>1949</v>
      </c>
      <c r="AB120" s="122" t="str">
        <f>TEXT(Z120,"###,###")</f>
        <v>1,949</v>
      </c>
    </row>
    <row r="121" spans="19:32" x14ac:dyDescent="0.25">
      <c r="S121" s="115" t="s">
        <v>107</v>
      </c>
      <c r="T121" s="125">
        <v>442</v>
      </c>
      <c r="U121" s="125">
        <v>438</v>
      </c>
      <c r="V121" s="125">
        <v>417</v>
      </c>
      <c r="W121" s="125">
        <v>414</v>
      </c>
      <c r="X121" s="125">
        <v>412</v>
      </c>
      <c r="Y121" s="125">
        <v>413</v>
      </c>
      <c r="Z121" s="125">
        <v>473</v>
      </c>
      <c r="AB121" s="122" t="str">
        <f>TEXT(Z121,"###,###")</f>
        <v>473</v>
      </c>
    </row>
    <row r="122" spans="19:32" x14ac:dyDescent="0.25">
      <c r="S122" s="115" t="s">
        <v>108</v>
      </c>
      <c r="T122" s="125">
        <v>231</v>
      </c>
      <c r="U122" s="125">
        <v>232</v>
      </c>
      <c r="V122" s="125">
        <v>227</v>
      </c>
      <c r="W122" s="125">
        <v>228</v>
      </c>
      <c r="X122" s="125">
        <v>235</v>
      </c>
      <c r="Y122" s="125">
        <v>249</v>
      </c>
      <c r="Z122" s="125">
        <v>257</v>
      </c>
      <c r="AB122" s="122" t="str">
        <f>TEXT(Z122,"###,###")</f>
        <v>257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2057</v>
      </c>
      <c r="U124" s="125">
        <v>2074</v>
      </c>
      <c r="V124" s="125">
        <v>2051</v>
      </c>
      <c r="W124" s="125">
        <v>2072</v>
      </c>
      <c r="X124" s="125">
        <v>2157</v>
      </c>
      <c r="Y124" s="125">
        <v>2103</v>
      </c>
      <c r="Z124" s="125">
        <v>2206</v>
      </c>
      <c r="AB124" s="122" t="str">
        <f>TEXT(Z124,"###,###")</f>
        <v>2,206</v>
      </c>
      <c r="AD124" s="139">
        <f>Z124/$Z$7*100</f>
        <v>82.344158268010446</v>
      </c>
    </row>
    <row r="125" spans="19:32" x14ac:dyDescent="0.25">
      <c r="S125" s="115" t="s">
        <v>110</v>
      </c>
      <c r="T125" s="125">
        <v>673</v>
      </c>
      <c r="U125" s="125">
        <v>670</v>
      </c>
      <c r="V125" s="125">
        <v>644</v>
      </c>
      <c r="W125" s="125">
        <v>642</v>
      </c>
      <c r="X125" s="125">
        <v>647</v>
      </c>
      <c r="Y125" s="125">
        <v>662</v>
      </c>
      <c r="Z125" s="125">
        <v>730</v>
      </c>
      <c r="AB125" s="122" t="str">
        <f>TEXT(Z125,"###,###")</f>
        <v>730</v>
      </c>
      <c r="AD125" s="139">
        <f>Z125/$Z$7*100</f>
        <v>27.248973497573719</v>
      </c>
    </row>
    <row r="127" spans="19:32" x14ac:dyDescent="0.25">
      <c r="S127" s="115" t="s">
        <v>111</v>
      </c>
      <c r="T127" s="125">
        <v>1318</v>
      </c>
      <c r="U127" s="125">
        <v>1334</v>
      </c>
      <c r="V127" s="125">
        <v>1282</v>
      </c>
      <c r="W127" s="125">
        <v>1292</v>
      </c>
      <c r="X127" s="125">
        <v>1310</v>
      </c>
      <c r="Y127" s="125">
        <v>1289</v>
      </c>
      <c r="Z127" s="125">
        <v>1367</v>
      </c>
      <c r="AB127" s="122" t="str">
        <f>TEXT(Z127,"###,###")</f>
        <v>1,367</v>
      </c>
      <c r="AD127" s="139">
        <f>Z127/$Z$7*100</f>
        <v>51.026502426278462</v>
      </c>
    </row>
    <row r="128" spans="19:32" x14ac:dyDescent="0.25">
      <c r="S128" s="115" t="s">
        <v>112</v>
      </c>
      <c r="T128" s="125">
        <v>1190</v>
      </c>
      <c r="U128" s="125">
        <v>1177</v>
      </c>
      <c r="V128" s="125">
        <v>1187</v>
      </c>
      <c r="W128" s="125">
        <v>1192</v>
      </c>
      <c r="X128" s="125">
        <v>1260</v>
      </c>
      <c r="Y128" s="125">
        <v>1227</v>
      </c>
      <c r="Z128" s="125">
        <v>1314</v>
      </c>
      <c r="AB128" s="122" t="str">
        <f>TEXT(Z128,"###,###")</f>
        <v>1,314</v>
      </c>
      <c r="AD128" s="139">
        <f>Z128/$Z$7*100</f>
        <v>49.048152295632697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EF539A21-D684-4320-84C4-63B6019A3D3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8" id="{22DCD430-973E-44F1-8227-D337BEE58A1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11" id="{2C05B1E0-2734-4112-9A88-C7802E0BCE0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14" id="{0E892622-1A46-467C-ACB1-D5141C8CCF4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F7825-C122-4F5D-AB45-BA95E111DC48}">
  <sheetPr codeName="Sheet83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Kingborough</v>
      </c>
      <c r="T1" s="113"/>
      <c r="U1" s="113"/>
      <c r="V1" s="113"/>
      <c r="W1" s="113"/>
      <c r="X1" s="113"/>
      <c r="Y1" s="114" t="str">
        <f>Y3</f>
        <v>12.19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135</v>
      </c>
      <c r="Y3" s="118" t="s">
        <v>177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12.19 Kingborough,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26451</v>
      </c>
      <c r="U4" s="121">
        <v>25959</v>
      </c>
      <c r="V4" s="121">
        <v>26306</v>
      </c>
      <c r="W4" s="121">
        <v>26365</v>
      </c>
      <c r="X4" s="121">
        <v>26424</v>
      </c>
      <c r="Y4" s="121">
        <v>27502</v>
      </c>
      <c r="Z4" s="121">
        <v>28364</v>
      </c>
      <c r="AB4" s="122" t="str">
        <f>TEXT(Z4,"###,###")</f>
        <v>28,364</v>
      </c>
      <c r="AD4" s="123">
        <f>Z4/Y4-1</f>
        <v>3.1343175041815163E-2</v>
      </c>
      <c r="AF4" s="123">
        <f t="shared" ref="AF4:AF9" si="0">Z4/T4-1</f>
        <v>7.2322407470416961E-2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12974</v>
      </c>
      <c r="U5" s="121">
        <v>12742</v>
      </c>
      <c r="V5" s="121">
        <v>12801</v>
      </c>
      <c r="W5" s="121">
        <v>12847</v>
      </c>
      <c r="X5" s="121">
        <v>12788</v>
      </c>
      <c r="Y5" s="121">
        <v>13240</v>
      </c>
      <c r="Z5" s="121">
        <v>13724</v>
      </c>
      <c r="AB5" s="122" t="str">
        <f>TEXT(Z5,"###,###")</f>
        <v>13,724</v>
      </c>
      <c r="AD5" s="123">
        <f t="shared" ref="AD5:AD9" si="1">Z5/Y5-1</f>
        <v>3.6555891238670757E-2</v>
      </c>
      <c r="AF5" s="123">
        <f t="shared" si="0"/>
        <v>5.7807923539386463E-2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13477</v>
      </c>
      <c r="U6" s="121">
        <v>13217</v>
      </c>
      <c r="V6" s="121">
        <v>13505</v>
      </c>
      <c r="W6" s="121">
        <v>13518</v>
      </c>
      <c r="X6" s="121">
        <v>13636</v>
      </c>
      <c r="Y6" s="121">
        <v>14262</v>
      </c>
      <c r="Z6" s="121">
        <v>14640</v>
      </c>
      <c r="AB6" s="122" t="str">
        <f>TEXT(Z6,"###,###")</f>
        <v>14,640</v>
      </c>
      <c r="AD6" s="123">
        <f t="shared" si="1"/>
        <v>2.6503996634413163E-2</v>
      </c>
      <c r="AF6" s="123">
        <f t="shared" si="0"/>
        <v>8.6295169548119111E-2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19171</v>
      </c>
      <c r="U7" s="121">
        <v>18990</v>
      </c>
      <c r="V7" s="121">
        <v>19066</v>
      </c>
      <c r="W7" s="121">
        <v>19200</v>
      </c>
      <c r="X7" s="121">
        <v>19338</v>
      </c>
      <c r="Y7" s="121">
        <v>19927</v>
      </c>
      <c r="Z7" s="121">
        <v>20572</v>
      </c>
      <c r="AB7" s="122" t="str">
        <f>TEXT(Z7,"###,###")</f>
        <v>20,572</v>
      </c>
      <c r="AD7" s="123">
        <f t="shared" si="1"/>
        <v>3.2368143724594844E-2</v>
      </c>
      <c r="AF7" s="123">
        <f t="shared" si="0"/>
        <v>7.3079129935840648E-2</v>
      </c>
    </row>
    <row r="8" spans="1:32" ht="17.25" customHeight="1" x14ac:dyDescent="0.25">
      <c r="A8" s="44" t="s">
        <v>13</v>
      </c>
      <c r="B8" s="45"/>
      <c r="C8" s="46"/>
      <c r="D8" s="47" t="str">
        <f>AB4</f>
        <v>28,364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20,572</v>
      </c>
      <c r="P8" s="48"/>
      <c r="S8" s="120" t="s">
        <v>88</v>
      </c>
      <c r="T8" s="121">
        <v>37875</v>
      </c>
      <c r="U8" s="121">
        <v>38494</v>
      </c>
      <c r="V8" s="121">
        <v>37547.040000000001</v>
      </c>
      <c r="W8" s="121">
        <v>39628.980000000003</v>
      </c>
      <c r="X8" s="121">
        <v>41288.5</v>
      </c>
      <c r="Y8" s="121">
        <v>41409</v>
      </c>
      <c r="Z8" s="121">
        <v>41364</v>
      </c>
      <c r="AB8" s="122" t="str">
        <f>TEXT(Z8,"$###,###")</f>
        <v>$41,364</v>
      </c>
      <c r="AD8" s="123">
        <f t="shared" si="1"/>
        <v>-1.0867202782003371E-3</v>
      </c>
      <c r="AF8" s="123">
        <f t="shared" si="0"/>
        <v>9.2118811881188201E-2</v>
      </c>
    </row>
    <row r="9" spans="1:32" x14ac:dyDescent="0.25">
      <c r="A9" s="52" t="s">
        <v>15</v>
      </c>
      <c r="B9" s="53"/>
      <c r="C9" s="54"/>
      <c r="D9" s="55">
        <f>AD104</f>
        <v>66.274150331406005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49.256270659148356</v>
      </c>
      <c r="P9" s="56" t="s">
        <v>89</v>
      </c>
      <c r="S9" s="120" t="s">
        <v>7</v>
      </c>
      <c r="T9" s="121">
        <v>911519298</v>
      </c>
      <c r="U9" s="121">
        <v>932510736</v>
      </c>
      <c r="V9" s="121">
        <v>964496588</v>
      </c>
      <c r="W9" s="121">
        <v>994894968</v>
      </c>
      <c r="X9" s="121">
        <v>1031246165</v>
      </c>
      <c r="Y9" s="121">
        <v>1081718019</v>
      </c>
      <c r="Z9" s="121">
        <v>1144063226</v>
      </c>
      <c r="AB9" s="122" t="str">
        <f>TEXT(Z9/1000000,"$#,###.0")&amp;" mil"</f>
        <v>$1,144.1 mil</v>
      </c>
      <c r="AD9" s="123">
        <f t="shared" si="1"/>
        <v>5.7635359589956137E-2</v>
      </c>
      <c r="AF9" s="123">
        <f t="shared" si="0"/>
        <v>0.25511684558981229</v>
      </c>
    </row>
    <row r="10" spans="1:32" x14ac:dyDescent="0.25">
      <c r="A10" s="52" t="s">
        <v>18</v>
      </c>
      <c r="B10" s="53"/>
      <c r="C10" s="54"/>
      <c r="D10" s="55">
        <f>AD105</f>
        <v>25.239740516147229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50.743729340851637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90.96344545984833</v>
      </c>
      <c r="P11" s="56" t="s">
        <v>89</v>
      </c>
      <c r="S11" s="120" t="s">
        <v>30</v>
      </c>
      <c r="T11" s="125">
        <v>22969</v>
      </c>
      <c r="U11" s="125">
        <v>22585</v>
      </c>
      <c r="V11" s="125">
        <v>23005</v>
      </c>
      <c r="W11" s="125">
        <v>23066</v>
      </c>
      <c r="X11" s="125">
        <v>23103</v>
      </c>
      <c r="Y11" s="125">
        <v>24081</v>
      </c>
      <c r="Z11" s="125">
        <v>24837</v>
      </c>
    </row>
    <row r="12" spans="1:32" ht="28.5" customHeight="1" x14ac:dyDescent="0.25">
      <c r="A12" s="52" t="s">
        <v>20</v>
      </c>
      <c r="B12" s="54"/>
      <c r="C12" s="54"/>
      <c r="D12" s="55">
        <f>AD108</f>
        <v>15.431532929065012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17.159245576511765</v>
      </c>
      <c r="P12" s="56" t="s">
        <v>89</v>
      </c>
      <c r="S12" s="120" t="s">
        <v>31</v>
      </c>
      <c r="T12" s="125">
        <v>3485</v>
      </c>
      <c r="U12" s="125">
        <v>3374</v>
      </c>
      <c r="V12" s="125">
        <v>3302</v>
      </c>
      <c r="W12" s="125">
        <v>3302</v>
      </c>
      <c r="X12" s="125">
        <v>3320</v>
      </c>
      <c r="Y12" s="125">
        <v>3421</v>
      </c>
      <c r="Z12" s="125">
        <v>3524</v>
      </c>
    </row>
    <row r="13" spans="1:32" ht="15" customHeight="1" x14ac:dyDescent="0.25">
      <c r="A13" s="52" t="s">
        <v>21</v>
      </c>
      <c r="B13" s="54"/>
      <c r="C13" s="54"/>
      <c r="D13" s="55">
        <f>AD109</f>
        <v>13.943731490621916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42.6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21.573120857424904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40.56550557044141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987</v>
      </c>
      <c r="Z15" s="125">
        <v>1100</v>
      </c>
      <c r="AB15" s="129">
        <f t="shared" ref="AB15:AB34" si="2">IF(Z15="np",0,Z15/$Z$34)</f>
        <v>3.8781554082639967E-2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65</v>
      </c>
      <c r="Z16" s="125">
        <v>59</v>
      </c>
      <c r="AB16" s="129">
        <f t="shared" si="2"/>
        <v>2.0801015371597802E-3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1175</v>
      </c>
      <c r="Z17" s="125">
        <v>1312</v>
      </c>
      <c r="AB17" s="129">
        <f t="shared" si="2"/>
        <v>4.6255817233112395E-2</v>
      </c>
    </row>
    <row r="18" spans="1:28" x14ac:dyDescent="0.25">
      <c r="A18" s="82" t="str">
        <f>$S$1&amp;" ("&amp;$T$2&amp;" to "&amp;$Z$2&amp;")"</f>
        <v>Kingborough (2011-12 to 2017-18)</v>
      </c>
      <c r="B18" s="82"/>
      <c r="C18" s="82"/>
      <c r="D18" s="82"/>
      <c r="E18" s="82"/>
      <c r="F18" s="82"/>
      <c r="G18" s="82" t="str">
        <f>$S$1&amp;" ("&amp;$T$2&amp;" to "&amp;$Z$2&amp;")"</f>
        <v>Kingborough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355</v>
      </c>
      <c r="Z18" s="125">
        <v>363</v>
      </c>
      <c r="AB18" s="129">
        <f t="shared" si="2"/>
        <v>1.2797912847271189E-2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1521</v>
      </c>
      <c r="Z19" s="125">
        <v>1746</v>
      </c>
      <c r="AB19" s="129">
        <f t="shared" si="2"/>
        <v>6.1556903116626711E-2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612</v>
      </c>
      <c r="Z20" s="125">
        <v>548</v>
      </c>
      <c r="AB20" s="129">
        <f t="shared" si="2"/>
        <v>1.9320265124806092E-2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2352</v>
      </c>
      <c r="Z21" s="125">
        <v>2419</v>
      </c>
      <c r="AB21" s="129">
        <f t="shared" si="2"/>
        <v>8.5284163023550977E-2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1954</v>
      </c>
      <c r="Z22" s="125">
        <v>2203</v>
      </c>
      <c r="AB22" s="129">
        <f t="shared" si="2"/>
        <v>7.7668876040050766E-2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773</v>
      </c>
      <c r="Z23" s="125">
        <v>881</v>
      </c>
      <c r="AB23" s="129">
        <f t="shared" si="2"/>
        <v>3.1060499224368918E-2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477</v>
      </c>
      <c r="Z24" s="125">
        <v>455</v>
      </c>
      <c r="AB24" s="129">
        <f t="shared" si="2"/>
        <v>1.6041461006910167E-2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835</v>
      </c>
      <c r="Z25" s="125">
        <v>800</v>
      </c>
      <c r="AB25" s="129">
        <f t="shared" si="2"/>
        <v>2.820476660555634E-2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401</v>
      </c>
      <c r="Z26" s="125">
        <v>462</v>
      </c>
      <c r="AB26" s="129">
        <f t="shared" si="2"/>
        <v>1.6288252714708785E-2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1724</v>
      </c>
      <c r="Z27" s="125">
        <v>1921</v>
      </c>
      <c r="AB27" s="129">
        <f t="shared" si="2"/>
        <v>6.7726695811592158E-2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1280</v>
      </c>
      <c r="Z28" s="125">
        <v>1560</v>
      </c>
      <c r="AB28" s="129">
        <f t="shared" si="2"/>
        <v>5.4999294880834861E-2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2334</v>
      </c>
      <c r="Z29" s="125">
        <v>2260</v>
      </c>
      <c r="AB29" s="129">
        <f t="shared" si="2"/>
        <v>7.9678465660696654E-2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3228</v>
      </c>
      <c r="Z30" s="125">
        <v>3399</v>
      </c>
      <c r="AB30" s="129">
        <f t="shared" si="2"/>
        <v>0.1198350021153575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3645</v>
      </c>
      <c r="Z31" s="125">
        <v>3855</v>
      </c>
      <c r="AB31" s="129">
        <f t="shared" si="2"/>
        <v>0.1359117190805246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499</v>
      </c>
      <c r="Z32" s="125">
        <v>636</v>
      </c>
      <c r="AB32" s="129">
        <f t="shared" si="2"/>
        <v>2.2422789451417291E-2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876</v>
      </c>
      <c r="Z33" s="125">
        <v>949</v>
      </c>
      <c r="AB33" s="129">
        <f t="shared" si="2"/>
        <v>3.345790438584121E-2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27502</v>
      </c>
      <c r="Z34" s="132">
        <v>28364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7</v>
      </c>
      <c r="Y44" s="125">
        <v>16</v>
      </c>
      <c r="Z44" s="125">
        <v>8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264</v>
      </c>
      <c r="Y45" s="125">
        <v>276</v>
      </c>
      <c r="Z45" s="125">
        <v>326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726</v>
      </c>
      <c r="Y46" s="125">
        <v>731</v>
      </c>
      <c r="Z46" s="125">
        <v>816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1098</v>
      </c>
      <c r="Y47" s="125">
        <v>1100</v>
      </c>
      <c r="Z47" s="125">
        <v>1139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1240</v>
      </c>
      <c r="Y48" s="125">
        <v>1339</v>
      </c>
      <c r="Z48" s="125">
        <v>1412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Kingborough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1277</v>
      </c>
      <c r="Y49" s="125">
        <v>1364</v>
      </c>
      <c r="Z49" s="125">
        <v>1431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1248</v>
      </c>
      <c r="Y50" s="125">
        <v>1327</v>
      </c>
      <c r="Z50" s="125">
        <v>1417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1387</v>
      </c>
      <c r="Y51" s="125">
        <v>1382</v>
      </c>
      <c r="Z51" s="125">
        <v>1361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1360</v>
      </c>
      <c r="Y52" s="125">
        <v>1414</v>
      </c>
      <c r="Z52" s="125">
        <v>1489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1320</v>
      </c>
      <c r="Y53" s="125">
        <v>1273</v>
      </c>
      <c r="Z53" s="125">
        <v>1202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1196</v>
      </c>
      <c r="Y54" s="125">
        <v>1246</v>
      </c>
      <c r="Z54" s="125">
        <v>1242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874</v>
      </c>
      <c r="Y55" s="125">
        <v>888</v>
      </c>
      <c r="Z55" s="125">
        <v>937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501</v>
      </c>
      <c r="Y56" s="125">
        <v>523</v>
      </c>
      <c r="Z56" s="125">
        <v>530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173</v>
      </c>
      <c r="Y57" s="125">
        <v>237</v>
      </c>
      <c r="Z57" s="125">
        <v>277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63</v>
      </c>
      <c r="Y58" s="125">
        <v>62</v>
      </c>
      <c r="Z58" s="125">
        <v>65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29</v>
      </c>
      <c r="Y59" s="125">
        <v>38</v>
      </c>
      <c r="Z59" s="125">
        <v>40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23</v>
      </c>
      <c r="Y60" s="125">
        <v>24</v>
      </c>
      <c r="Z60" s="125">
        <v>16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12788</v>
      </c>
      <c r="Y61" s="125">
        <v>13240</v>
      </c>
      <c r="Z61" s="125">
        <v>13724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15</v>
      </c>
      <c r="Y63" s="125">
        <v>13</v>
      </c>
      <c r="Z63" s="125">
        <v>16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Kingborough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376</v>
      </c>
      <c r="Y64" s="125">
        <v>348</v>
      </c>
      <c r="Z64" s="125">
        <v>359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823</v>
      </c>
      <c r="Y65" s="125">
        <v>904</v>
      </c>
      <c r="Z65" s="125">
        <v>885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1083</v>
      </c>
      <c r="Y66" s="125">
        <v>1115</v>
      </c>
      <c r="Z66" s="125">
        <v>1142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1256</v>
      </c>
      <c r="Y67" s="125">
        <v>1319</v>
      </c>
      <c r="Z67" s="125">
        <v>1350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1349</v>
      </c>
      <c r="Y68" s="125">
        <v>1410</v>
      </c>
      <c r="Z68" s="125">
        <v>1524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1350</v>
      </c>
      <c r="Y69" s="125">
        <v>1392</v>
      </c>
      <c r="Z69" s="125">
        <v>1465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1552</v>
      </c>
      <c r="Y70" s="125">
        <v>1578</v>
      </c>
      <c r="Z70" s="125">
        <v>1590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1502</v>
      </c>
      <c r="Y71" s="125">
        <v>1614</v>
      </c>
      <c r="Z71" s="125">
        <v>1666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1471</v>
      </c>
      <c r="Y72" s="125">
        <v>1480</v>
      </c>
      <c r="Z72" s="125">
        <v>1415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1359</v>
      </c>
      <c r="Y73" s="125">
        <v>1422</v>
      </c>
      <c r="Z73" s="125">
        <v>1425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931</v>
      </c>
      <c r="Y74" s="125">
        <v>990</v>
      </c>
      <c r="Z74" s="125">
        <v>1023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326</v>
      </c>
      <c r="Y75" s="125">
        <v>404</v>
      </c>
      <c r="Z75" s="125">
        <v>458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122</v>
      </c>
      <c r="Y76" s="125">
        <v>153</v>
      </c>
      <c r="Z76" s="125">
        <v>174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53</v>
      </c>
      <c r="Y77" s="125">
        <v>58</v>
      </c>
      <c r="Z77" s="125">
        <v>68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37</v>
      </c>
      <c r="Y78" s="125">
        <v>26</v>
      </c>
      <c r="Z78" s="125">
        <v>22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34</v>
      </c>
      <c r="Y79" s="125">
        <v>36</v>
      </c>
      <c r="Z79" s="125">
        <v>42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13636</v>
      </c>
      <c r="Y80" s="125">
        <v>14262</v>
      </c>
      <c r="Z80" s="125">
        <v>14640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Kingborough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1136</v>
      </c>
      <c r="Y83" s="125">
        <v>1179</v>
      </c>
      <c r="Z83" s="125">
        <v>1245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1859</v>
      </c>
      <c r="Y84" s="125">
        <v>1955</v>
      </c>
      <c r="Z84" s="125">
        <v>1974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28,364</v>
      </c>
      <c r="D85" s="96">
        <f t="shared" ref="D85:D90" si="4">AD4</f>
        <v>3.1343175041815163E-2</v>
      </c>
      <c r="E85" s="97">
        <f t="shared" ref="E85:E90" si="5">AD4</f>
        <v>3.1343175041815163E-2</v>
      </c>
      <c r="F85" s="96">
        <f t="shared" ref="F85:F90" si="6">AF4</f>
        <v>7.2322407470416961E-2</v>
      </c>
      <c r="G85" s="97">
        <f t="shared" ref="G85:G90" si="7">AF4</f>
        <v>7.2322407470416961E-2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1504</v>
      </c>
      <c r="Y85" s="125">
        <v>1534</v>
      </c>
      <c r="Z85" s="125">
        <v>1634</v>
      </c>
    </row>
    <row r="86" spans="1:32" ht="15" customHeight="1" x14ac:dyDescent="0.25">
      <c r="A86" s="98" t="s">
        <v>4</v>
      </c>
      <c r="B86" s="95"/>
      <c r="C86" s="109" t="str">
        <f t="shared" si="3"/>
        <v>13,724</v>
      </c>
      <c r="D86" s="96">
        <f t="shared" si="4"/>
        <v>3.6555891238670757E-2</v>
      </c>
      <c r="E86" s="97">
        <f t="shared" si="5"/>
        <v>3.6555891238670757E-2</v>
      </c>
      <c r="F86" s="96">
        <f t="shared" si="6"/>
        <v>5.7807923539386463E-2</v>
      </c>
      <c r="G86" s="97">
        <f t="shared" si="7"/>
        <v>5.7807923539386463E-2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579</v>
      </c>
      <c r="Y86" s="125">
        <v>615</v>
      </c>
      <c r="Z86" s="125">
        <v>711</v>
      </c>
    </row>
    <row r="87" spans="1:32" ht="15" customHeight="1" x14ac:dyDescent="0.25">
      <c r="A87" s="98" t="s">
        <v>5</v>
      </c>
      <c r="B87" s="95"/>
      <c r="C87" s="109" t="str">
        <f t="shared" si="3"/>
        <v>14,640</v>
      </c>
      <c r="D87" s="96">
        <f t="shared" si="4"/>
        <v>2.6503996634413163E-2</v>
      </c>
      <c r="E87" s="97">
        <f t="shared" si="5"/>
        <v>2.6503996634413163E-2</v>
      </c>
      <c r="F87" s="96">
        <f t="shared" si="6"/>
        <v>8.6295169548119111E-2</v>
      </c>
      <c r="G87" s="97">
        <f t="shared" si="7"/>
        <v>8.6295169548119111E-2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588</v>
      </c>
      <c r="Y87" s="125">
        <v>625</v>
      </c>
      <c r="Z87" s="125">
        <v>622</v>
      </c>
    </row>
    <row r="88" spans="1:32" ht="15" customHeight="1" x14ac:dyDescent="0.25">
      <c r="A88" s="95" t="s">
        <v>6</v>
      </c>
      <c r="B88" s="95"/>
      <c r="C88" s="109" t="str">
        <f t="shared" si="3"/>
        <v>20,572</v>
      </c>
      <c r="D88" s="96">
        <f t="shared" si="4"/>
        <v>3.2368143724594844E-2</v>
      </c>
      <c r="E88" s="97">
        <f t="shared" si="5"/>
        <v>3.2368143724594844E-2</v>
      </c>
      <c r="F88" s="96">
        <f t="shared" si="6"/>
        <v>7.3079129935840648E-2</v>
      </c>
      <c r="G88" s="97">
        <f t="shared" si="7"/>
        <v>7.3079129935840648E-2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495</v>
      </c>
      <c r="Y88" s="125">
        <v>524</v>
      </c>
      <c r="Z88" s="125">
        <v>520</v>
      </c>
    </row>
    <row r="89" spans="1:32" ht="15" customHeight="1" x14ac:dyDescent="0.25">
      <c r="A89" s="95" t="s">
        <v>104</v>
      </c>
      <c r="B89" s="95"/>
      <c r="C89" s="146" t="str">
        <f t="shared" si="3"/>
        <v>$41,364</v>
      </c>
      <c r="D89" s="96">
        <f t="shared" si="4"/>
        <v>-1.0867202782003371E-3</v>
      </c>
      <c r="E89" s="97">
        <f t="shared" si="5"/>
        <v>-1.0867202782003371E-3</v>
      </c>
      <c r="F89" s="96">
        <f t="shared" si="6"/>
        <v>9.2118811881188201E-2</v>
      </c>
      <c r="G89" s="97">
        <f t="shared" si="7"/>
        <v>9.2118811881188201E-2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398</v>
      </c>
      <c r="Y89" s="125">
        <v>425</v>
      </c>
      <c r="Z89" s="125">
        <v>459</v>
      </c>
    </row>
    <row r="90" spans="1:32" ht="15" customHeight="1" x14ac:dyDescent="0.25">
      <c r="A90" s="95" t="s">
        <v>7</v>
      </c>
      <c r="B90" s="95"/>
      <c r="C90" s="109" t="str">
        <f t="shared" si="3"/>
        <v>$1,144.1 mil</v>
      </c>
      <c r="D90" s="96">
        <f t="shared" si="4"/>
        <v>5.7635359589956137E-2</v>
      </c>
      <c r="E90" s="97">
        <f t="shared" si="5"/>
        <v>5.7635359589956137E-2</v>
      </c>
      <c r="F90" s="96">
        <f t="shared" si="6"/>
        <v>0.25511684558981229</v>
      </c>
      <c r="G90" s="97">
        <f t="shared" si="7"/>
        <v>0.25511684558981229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821</v>
      </c>
      <c r="Y90" s="125">
        <v>847</v>
      </c>
      <c r="Z90" s="125">
        <v>899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9529</v>
      </c>
      <c r="Y91" s="125">
        <v>9796</v>
      </c>
      <c r="Z91" s="125">
        <v>10133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761</v>
      </c>
      <c r="Y93" s="125">
        <v>846</v>
      </c>
      <c r="Z93" s="125">
        <v>886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2472</v>
      </c>
      <c r="Y94" s="125">
        <v>2642</v>
      </c>
      <c r="Z94" s="125">
        <v>2676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291</v>
      </c>
      <c r="Y95" s="125">
        <v>307</v>
      </c>
      <c r="Z95" s="125">
        <v>327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1329</v>
      </c>
      <c r="Y96" s="125">
        <v>1378</v>
      </c>
      <c r="Z96" s="125">
        <v>1488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1773</v>
      </c>
      <c r="Y97" s="125">
        <v>1926</v>
      </c>
      <c r="Z97" s="125">
        <v>1945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882</v>
      </c>
      <c r="Y98" s="125">
        <v>919</v>
      </c>
      <c r="Z98" s="125">
        <v>955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35</v>
      </c>
      <c r="Y99" s="125">
        <v>44</v>
      </c>
      <c r="Z99" s="125">
        <v>44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399</v>
      </c>
      <c r="Y100" s="125">
        <v>422</v>
      </c>
      <c r="Z100" s="125">
        <v>440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9811</v>
      </c>
      <c r="Y101" s="125">
        <v>10131</v>
      </c>
      <c r="Z101" s="125">
        <v>10439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16579</v>
      </c>
      <c r="Y104" s="125">
        <v>18105</v>
      </c>
      <c r="Z104" s="125">
        <v>18798</v>
      </c>
      <c r="AB104" s="122" t="str">
        <f>TEXT(Z104,"###,###")</f>
        <v>18,798</v>
      </c>
      <c r="AD104" s="143">
        <f>Z104/($Z$4)*100</f>
        <v>66.274150331406005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6964</v>
      </c>
      <c r="Y105" s="125">
        <v>7103</v>
      </c>
      <c r="Z105" s="125">
        <v>7159</v>
      </c>
      <c r="AB105" s="122" t="str">
        <f>TEXT(Z105,"###,###")</f>
        <v>7,159</v>
      </c>
      <c r="AD105" s="143">
        <f>Z105/($Z$4)*100</f>
        <v>25.239740516147229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23543</v>
      </c>
      <c r="Y106" s="132">
        <v>25208</v>
      </c>
      <c r="Z106" s="132">
        <v>25957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3217</v>
      </c>
      <c r="Y108" s="125">
        <v>3736</v>
      </c>
      <c r="Z108" s="125">
        <v>4377</v>
      </c>
      <c r="AB108" s="122" t="str">
        <f>TEXT(Z108,"###,###")</f>
        <v>4,377</v>
      </c>
      <c r="AD108" s="143">
        <f>Z108/($Z$4)*100</f>
        <v>15.431532929065012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3708</v>
      </c>
      <c r="Y109" s="125">
        <v>3920</v>
      </c>
      <c r="Z109" s="125">
        <v>3955</v>
      </c>
      <c r="AB109" s="122" t="str">
        <f>TEXT(Z109,"###,###")</f>
        <v>3,955</v>
      </c>
      <c r="AD109" s="143">
        <f>Z109/($Z$4)*100</f>
        <v>13.943731490621916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5681</v>
      </c>
      <c r="Y110" s="125">
        <v>6123</v>
      </c>
      <c r="Z110" s="125">
        <v>6119</v>
      </c>
      <c r="AB110" s="122" t="str">
        <f>TEXT(Z110,"###,###")</f>
        <v>6,119</v>
      </c>
      <c r="AD110" s="143">
        <f>Z110/($Z$4)*100</f>
        <v>21.573120857424904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10940</v>
      </c>
      <c r="Y111" s="125">
        <v>11429</v>
      </c>
      <c r="Z111" s="125">
        <v>11506</v>
      </c>
      <c r="AB111" s="122" t="str">
        <f>TEXT(Z111,"###,###")</f>
        <v>11,506</v>
      </c>
      <c r="AD111" s="143">
        <f>Z111/($Z$4)*100</f>
        <v>40.56550557044141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26424</v>
      </c>
      <c r="Y112" s="125">
        <v>27502</v>
      </c>
      <c r="Z112" s="125">
        <v>28364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43.96</v>
      </c>
      <c r="U118" s="144">
        <v>44.22</v>
      </c>
      <c r="V118" s="144">
        <v>41.39</v>
      </c>
      <c r="W118" s="144">
        <v>41.51</v>
      </c>
      <c r="X118" s="144">
        <v>40.450000000000003</v>
      </c>
      <c r="Y118" s="144">
        <v>42.57</v>
      </c>
      <c r="Z118" s="144">
        <v>42.61</v>
      </c>
      <c r="AB118" s="122" t="str">
        <f>TEXT(Z118,"##.0")</f>
        <v>42.6</v>
      </c>
    </row>
    <row r="120" spans="19:32" x14ac:dyDescent="0.25">
      <c r="S120" s="115" t="s">
        <v>106</v>
      </c>
      <c r="T120" s="125">
        <v>15689</v>
      </c>
      <c r="U120" s="125">
        <v>15620</v>
      </c>
      <c r="V120" s="125">
        <v>15765</v>
      </c>
      <c r="W120" s="125">
        <v>15901</v>
      </c>
      <c r="X120" s="125">
        <v>16017</v>
      </c>
      <c r="Y120" s="125">
        <v>16506</v>
      </c>
      <c r="Z120" s="125">
        <v>17045</v>
      </c>
      <c r="AB120" s="122" t="str">
        <f>TEXT(Z120,"###,###")</f>
        <v>17,045</v>
      </c>
    </row>
    <row r="121" spans="19:32" x14ac:dyDescent="0.25">
      <c r="S121" s="115" t="s">
        <v>107</v>
      </c>
      <c r="T121" s="125">
        <v>1814</v>
      </c>
      <c r="U121" s="125">
        <v>1756</v>
      </c>
      <c r="V121" s="125">
        <v>1706</v>
      </c>
      <c r="W121" s="125">
        <v>1727</v>
      </c>
      <c r="X121" s="125">
        <v>1761</v>
      </c>
      <c r="Y121" s="125">
        <v>1780</v>
      </c>
      <c r="Z121" s="125">
        <v>1862</v>
      </c>
      <c r="AB121" s="122" t="str">
        <f>TEXT(Z121,"###,###")</f>
        <v>1,862</v>
      </c>
    </row>
    <row r="122" spans="19:32" x14ac:dyDescent="0.25">
      <c r="S122" s="115" t="s">
        <v>108</v>
      </c>
      <c r="T122" s="125">
        <v>1668</v>
      </c>
      <c r="U122" s="125">
        <v>1616</v>
      </c>
      <c r="V122" s="125">
        <v>1594</v>
      </c>
      <c r="W122" s="125">
        <v>1568</v>
      </c>
      <c r="X122" s="125">
        <v>1557</v>
      </c>
      <c r="Y122" s="125">
        <v>1641</v>
      </c>
      <c r="Z122" s="125">
        <v>1668</v>
      </c>
      <c r="AB122" s="122" t="str">
        <f>TEXT(Z122,"###,###")</f>
        <v>1,668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17357</v>
      </c>
      <c r="U124" s="125">
        <v>17236</v>
      </c>
      <c r="V124" s="125">
        <v>17359</v>
      </c>
      <c r="W124" s="125">
        <v>17469</v>
      </c>
      <c r="X124" s="125">
        <v>17574</v>
      </c>
      <c r="Y124" s="125">
        <v>18147</v>
      </c>
      <c r="Z124" s="125">
        <v>18713</v>
      </c>
      <c r="AB124" s="122" t="str">
        <f>TEXT(Z124,"###,###")</f>
        <v>18,713</v>
      </c>
      <c r="AD124" s="139">
        <f>Z124/$Z$7*100</f>
        <v>90.96344545984833</v>
      </c>
    </row>
    <row r="125" spans="19:32" x14ac:dyDescent="0.25">
      <c r="S125" s="115" t="s">
        <v>110</v>
      </c>
      <c r="T125" s="125">
        <v>3482</v>
      </c>
      <c r="U125" s="125">
        <v>3372</v>
      </c>
      <c r="V125" s="125">
        <v>3300</v>
      </c>
      <c r="W125" s="125">
        <v>3295</v>
      </c>
      <c r="X125" s="125">
        <v>3318</v>
      </c>
      <c r="Y125" s="125">
        <v>3421</v>
      </c>
      <c r="Z125" s="125">
        <v>3530</v>
      </c>
      <c r="AB125" s="122" t="str">
        <f>TEXT(Z125,"###,###")</f>
        <v>3,530</v>
      </c>
      <c r="AD125" s="139">
        <f>Z125/$Z$7*100</f>
        <v>17.159245576511765</v>
      </c>
    </row>
    <row r="127" spans="19:32" x14ac:dyDescent="0.25">
      <c r="S127" s="115" t="s">
        <v>111</v>
      </c>
      <c r="T127" s="125">
        <v>9600</v>
      </c>
      <c r="U127" s="125">
        <v>9476</v>
      </c>
      <c r="V127" s="125">
        <v>9450</v>
      </c>
      <c r="W127" s="125">
        <v>9490</v>
      </c>
      <c r="X127" s="125">
        <v>9530</v>
      </c>
      <c r="Y127" s="125">
        <v>9796</v>
      </c>
      <c r="Z127" s="125">
        <v>10133</v>
      </c>
      <c r="AB127" s="122" t="str">
        <f>TEXT(Z127,"###,###")</f>
        <v>10,133</v>
      </c>
      <c r="AD127" s="139">
        <f>Z127/$Z$7*100</f>
        <v>49.256270659148356</v>
      </c>
    </row>
    <row r="128" spans="19:32" x14ac:dyDescent="0.25">
      <c r="S128" s="115" t="s">
        <v>112</v>
      </c>
      <c r="T128" s="125">
        <v>9567</v>
      </c>
      <c r="U128" s="125">
        <v>9514</v>
      </c>
      <c r="V128" s="125">
        <v>9619</v>
      </c>
      <c r="W128" s="125">
        <v>9711</v>
      </c>
      <c r="X128" s="125">
        <v>9806</v>
      </c>
      <c r="Y128" s="125">
        <v>10131</v>
      </c>
      <c r="Z128" s="125">
        <v>10439</v>
      </c>
      <c r="AB128" s="122" t="str">
        <f>TEXT(Z128,"###,###")</f>
        <v>10,439</v>
      </c>
      <c r="AD128" s="139">
        <f>Z128/$Z$7*100</f>
        <v>50.743729340851637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5" id="{06B6AD9E-EE06-47DA-A265-0F7A5FE2247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118" id="{895F7ACE-95D8-434B-86F3-48EE77E7416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121" id="{38F39EC2-5EC4-435D-98DE-E751AE9C9CC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124" id="{7C4EDD51-ECC5-40FE-8638-5321A2BEABB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F7C46-961E-4BE1-BAAA-57BC97E7DF91}">
  <sheetPr codeName="Sheet84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Latrobe</v>
      </c>
      <c r="T1" s="113"/>
      <c r="U1" s="113"/>
      <c r="V1" s="113"/>
      <c r="W1" s="113"/>
      <c r="X1" s="113"/>
      <c r="Y1" s="114" t="str">
        <f>Y3</f>
        <v>12.20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116</v>
      </c>
      <c r="Y3" s="118" t="s">
        <v>136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12.20 Latrobe,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7200</v>
      </c>
      <c r="U4" s="121">
        <v>7254</v>
      </c>
      <c r="V4" s="121">
        <v>7493</v>
      </c>
      <c r="W4" s="121">
        <v>7730</v>
      </c>
      <c r="X4" s="121">
        <v>7898</v>
      </c>
      <c r="Y4" s="121">
        <v>8298</v>
      </c>
      <c r="Z4" s="121">
        <v>8481</v>
      </c>
      <c r="AB4" s="122" t="str">
        <f>TEXT(Z4,"###,###")</f>
        <v>8,481</v>
      </c>
      <c r="AD4" s="123">
        <f>Z4/Y4-1</f>
        <v>2.2053506869124995E-2</v>
      </c>
      <c r="AF4" s="123">
        <f t="shared" ref="AF4:AF9" si="0">Z4/T4-1</f>
        <v>0.17791666666666672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3823</v>
      </c>
      <c r="U5" s="121">
        <v>3861</v>
      </c>
      <c r="V5" s="121">
        <v>3930</v>
      </c>
      <c r="W5" s="121">
        <v>4078</v>
      </c>
      <c r="X5" s="121">
        <v>4039</v>
      </c>
      <c r="Y5" s="121">
        <v>4213</v>
      </c>
      <c r="Z5" s="121">
        <v>4387</v>
      </c>
      <c r="AB5" s="122" t="str">
        <f>TEXT(Z5,"###,###")</f>
        <v>4,387</v>
      </c>
      <c r="AD5" s="123">
        <f t="shared" ref="AD5:AD9" si="1">Z5/Y5-1</f>
        <v>4.1300735817707102E-2</v>
      </c>
      <c r="AF5" s="123">
        <f t="shared" si="0"/>
        <v>0.14752811927805398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3380</v>
      </c>
      <c r="U6" s="121">
        <v>3389</v>
      </c>
      <c r="V6" s="121">
        <v>3560</v>
      </c>
      <c r="W6" s="121">
        <v>3649</v>
      </c>
      <c r="X6" s="121">
        <v>3855</v>
      </c>
      <c r="Y6" s="121">
        <v>4085</v>
      </c>
      <c r="Z6" s="121">
        <v>4091</v>
      </c>
      <c r="AB6" s="122" t="str">
        <f>TEXT(Z6,"###,###")</f>
        <v>4,091</v>
      </c>
      <c r="AD6" s="123">
        <f t="shared" si="1"/>
        <v>1.4687882496939864E-3</v>
      </c>
      <c r="AF6" s="123">
        <f t="shared" si="0"/>
        <v>0.21035502958579877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5147</v>
      </c>
      <c r="U7" s="121">
        <v>5233</v>
      </c>
      <c r="V7" s="121">
        <v>5327</v>
      </c>
      <c r="W7" s="121">
        <v>5472</v>
      </c>
      <c r="X7" s="121">
        <v>5612</v>
      </c>
      <c r="Y7" s="121">
        <v>5770</v>
      </c>
      <c r="Z7" s="121">
        <v>6078</v>
      </c>
      <c r="AB7" s="122" t="str">
        <f>TEXT(Z7,"###,###")</f>
        <v>6,078</v>
      </c>
      <c r="AD7" s="123">
        <f t="shared" si="1"/>
        <v>5.3379549393414161E-2</v>
      </c>
      <c r="AF7" s="123">
        <f t="shared" si="0"/>
        <v>0.18088206722362532</v>
      </c>
    </row>
    <row r="8" spans="1:32" ht="17.25" customHeight="1" x14ac:dyDescent="0.25">
      <c r="A8" s="44" t="s">
        <v>13</v>
      </c>
      <c r="B8" s="45"/>
      <c r="C8" s="46"/>
      <c r="D8" s="47" t="str">
        <f>AB4</f>
        <v>8,481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6,078</v>
      </c>
      <c r="P8" s="48"/>
      <c r="S8" s="120" t="s">
        <v>88</v>
      </c>
      <c r="T8" s="121">
        <v>34015</v>
      </c>
      <c r="U8" s="121">
        <v>35430</v>
      </c>
      <c r="V8" s="121">
        <v>35581</v>
      </c>
      <c r="W8" s="121">
        <v>36752.69</v>
      </c>
      <c r="X8" s="121">
        <v>36748</v>
      </c>
      <c r="Y8" s="121">
        <v>37118.47</v>
      </c>
      <c r="Z8" s="121">
        <v>40236.5</v>
      </c>
      <c r="AB8" s="122" t="str">
        <f>TEXT(Z8,"$###,###")</f>
        <v>$40,237</v>
      </c>
      <c r="AD8" s="123">
        <f t="shared" si="1"/>
        <v>8.4002115388915444E-2</v>
      </c>
      <c r="AF8" s="123">
        <f t="shared" si="0"/>
        <v>0.18290460091136262</v>
      </c>
    </row>
    <row r="9" spans="1:32" x14ac:dyDescent="0.25">
      <c r="A9" s="52" t="s">
        <v>15</v>
      </c>
      <c r="B9" s="53"/>
      <c r="C9" s="54"/>
      <c r="D9" s="55">
        <f>AD104</f>
        <v>72.456078292654169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52.155314248107928</v>
      </c>
      <c r="P9" s="56" t="s">
        <v>89</v>
      </c>
      <c r="S9" s="120" t="s">
        <v>7</v>
      </c>
      <c r="T9" s="121">
        <v>221006967</v>
      </c>
      <c r="U9" s="121">
        <v>234856865</v>
      </c>
      <c r="V9" s="121">
        <v>244085578</v>
      </c>
      <c r="W9" s="121">
        <v>258604618</v>
      </c>
      <c r="X9" s="121">
        <v>269385951</v>
      </c>
      <c r="Y9" s="121">
        <v>278366219</v>
      </c>
      <c r="Z9" s="121">
        <v>307552366</v>
      </c>
      <c r="AB9" s="122" t="str">
        <f>TEXT(Z9/1000000,"$#,###.0")&amp;" mil"</f>
        <v>$307.6 mil</v>
      </c>
      <c r="AD9" s="123">
        <f t="shared" si="1"/>
        <v>0.10484802036988539</v>
      </c>
      <c r="AF9" s="123">
        <f t="shared" si="0"/>
        <v>0.39159579525834576</v>
      </c>
    </row>
    <row r="10" spans="1:32" x14ac:dyDescent="0.25">
      <c r="A10" s="52" t="s">
        <v>18</v>
      </c>
      <c r="B10" s="53"/>
      <c r="C10" s="54"/>
      <c r="D10" s="55">
        <f>AD105</f>
        <v>15.293007900011791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47.861138532411978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90.852254030931221</v>
      </c>
      <c r="P11" s="56" t="s">
        <v>89</v>
      </c>
      <c r="S11" s="120" t="s">
        <v>30</v>
      </c>
      <c r="T11" s="125">
        <v>6161</v>
      </c>
      <c r="U11" s="125">
        <v>6227</v>
      </c>
      <c r="V11" s="125">
        <v>6484</v>
      </c>
      <c r="W11" s="125">
        <v>6733</v>
      </c>
      <c r="X11" s="125">
        <v>6932</v>
      </c>
      <c r="Y11" s="125">
        <v>7260</v>
      </c>
      <c r="Z11" s="125">
        <v>7400</v>
      </c>
    </row>
    <row r="12" spans="1:32" ht="28.5" customHeight="1" x14ac:dyDescent="0.25">
      <c r="A12" s="52" t="s">
        <v>20</v>
      </c>
      <c r="B12" s="54"/>
      <c r="C12" s="54"/>
      <c r="D12" s="55">
        <f>AD108</f>
        <v>13.559721730927956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17.736097400460679</v>
      </c>
      <c r="P12" s="56" t="s">
        <v>89</v>
      </c>
      <c r="S12" s="120" t="s">
        <v>31</v>
      </c>
      <c r="T12" s="125">
        <v>1044</v>
      </c>
      <c r="U12" s="125">
        <v>1023</v>
      </c>
      <c r="V12" s="125">
        <v>1004</v>
      </c>
      <c r="W12" s="125">
        <v>994</v>
      </c>
      <c r="X12" s="125">
        <v>968</v>
      </c>
      <c r="Y12" s="125">
        <v>1038</v>
      </c>
      <c r="Z12" s="125">
        <v>1076</v>
      </c>
    </row>
    <row r="13" spans="1:32" ht="15" customHeight="1" x14ac:dyDescent="0.25">
      <c r="A13" s="52" t="s">
        <v>21</v>
      </c>
      <c r="B13" s="54"/>
      <c r="C13" s="54"/>
      <c r="D13" s="55">
        <f>AD109</f>
        <v>15.351963211885392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43.3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23.782572809810166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35.113783751916053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841</v>
      </c>
      <c r="Z15" s="125">
        <v>746</v>
      </c>
      <c r="AB15" s="129">
        <f t="shared" ref="AB15:AB34" si="2">IF(Z15="np",0,Z15/$Z$34)</f>
        <v>8.7992451049775891E-2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125</v>
      </c>
      <c r="Z16" s="125">
        <v>146</v>
      </c>
      <c r="AB16" s="129">
        <f t="shared" si="2"/>
        <v>1.7221042698749706E-2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535</v>
      </c>
      <c r="Z17" s="125">
        <v>602</v>
      </c>
      <c r="AB17" s="129">
        <f t="shared" si="2"/>
        <v>7.100731304552961E-2</v>
      </c>
    </row>
    <row r="18" spans="1:28" x14ac:dyDescent="0.25">
      <c r="A18" s="82" t="str">
        <f>$S$1&amp;" ("&amp;$T$2&amp;" to "&amp;$Z$2&amp;")"</f>
        <v>Latrobe (2011-12 to 2017-18)</v>
      </c>
      <c r="B18" s="82"/>
      <c r="C18" s="82"/>
      <c r="D18" s="82"/>
      <c r="E18" s="82"/>
      <c r="F18" s="82"/>
      <c r="G18" s="82" t="str">
        <f>$S$1&amp;" ("&amp;$T$2&amp;" to "&amp;$Z$2&amp;")"</f>
        <v>Latrobe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77</v>
      </c>
      <c r="Z18" s="125">
        <v>79</v>
      </c>
      <c r="AB18" s="129">
        <f t="shared" si="2"/>
        <v>9.3182354328851143E-3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582</v>
      </c>
      <c r="Z19" s="125">
        <v>625</v>
      </c>
      <c r="AB19" s="129">
        <f t="shared" si="2"/>
        <v>7.3720217032318944E-2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295</v>
      </c>
      <c r="Z20" s="125">
        <v>272</v>
      </c>
      <c r="AB20" s="129">
        <f t="shared" si="2"/>
        <v>3.2083038452465205E-2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700</v>
      </c>
      <c r="Z21" s="125">
        <v>700</v>
      </c>
      <c r="AB21" s="129">
        <f t="shared" si="2"/>
        <v>8.256664307619721E-2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462</v>
      </c>
      <c r="Z22" s="125">
        <v>434</v>
      </c>
      <c r="AB22" s="129">
        <f t="shared" si="2"/>
        <v>5.1191318707242271E-2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454</v>
      </c>
      <c r="Z23" s="125">
        <v>493</v>
      </c>
      <c r="AB23" s="129">
        <f t="shared" si="2"/>
        <v>5.8150507195093182E-2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29</v>
      </c>
      <c r="Z24" s="125">
        <v>26</v>
      </c>
      <c r="AB24" s="129">
        <f t="shared" si="2"/>
        <v>3.0667610285444679E-3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199</v>
      </c>
      <c r="Z25" s="125">
        <v>190</v>
      </c>
      <c r="AB25" s="129">
        <f t="shared" si="2"/>
        <v>2.2410945977824958E-2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176</v>
      </c>
      <c r="Z26" s="125">
        <v>164</v>
      </c>
      <c r="AB26" s="129">
        <f t="shared" si="2"/>
        <v>1.9344184949280491E-2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283</v>
      </c>
      <c r="Z27" s="125">
        <v>328</v>
      </c>
      <c r="AB27" s="129">
        <f t="shared" si="2"/>
        <v>3.8688369898560983E-2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584</v>
      </c>
      <c r="Z28" s="125">
        <v>665</v>
      </c>
      <c r="AB28" s="129">
        <f t="shared" si="2"/>
        <v>7.8438310922387358E-2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311</v>
      </c>
      <c r="Z29" s="125">
        <v>278</v>
      </c>
      <c r="AB29" s="129">
        <f t="shared" si="2"/>
        <v>3.2790752535975465E-2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546</v>
      </c>
      <c r="Z30" s="125">
        <v>587</v>
      </c>
      <c r="AB30" s="129">
        <f t="shared" si="2"/>
        <v>6.9238027836753951E-2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838</v>
      </c>
      <c r="Z31" s="125">
        <v>917</v>
      </c>
      <c r="AB31" s="129">
        <f t="shared" si="2"/>
        <v>0.10816230242981835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114</v>
      </c>
      <c r="Z32" s="125">
        <v>137</v>
      </c>
      <c r="AB32" s="129">
        <f t="shared" si="2"/>
        <v>1.6159471573484314E-2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251</v>
      </c>
      <c r="Z33" s="125">
        <v>291</v>
      </c>
      <c r="AB33" s="129">
        <f t="shared" si="2"/>
        <v>3.4324133050247702E-2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8298</v>
      </c>
      <c r="Z34" s="132">
        <v>8478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0</v>
      </c>
      <c r="Y44" s="125">
        <v>4</v>
      </c>
      <c r="Z44" s="125">
        <v>0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98</v>
      </c>
      <c r="Y45" s="125">
        <v>100</v>
      </c>
      <c r="Z45" s="125">
        <v>89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223</v>
      </c>
      <c r="Y46" s="125">
        <v>208</v>
      </c>
      <c r="Z46" s="125">
        <v>245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319</v>
      </c>
      <c r="Y47" s="125">
        <v>361</v>
      </c>
      <c r="Z47" s="125">
        <v>389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431</v>
      </c>
      <c r="Y48" s="125">
        <v>507</v>
      </c>
      <c r="Z48" s="125">
        <v>550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Latrobe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388</v>
      </c>
      <c r="Y49" s="125">
        <v>375</v>
      </c>
      <c r="Z49" s="125">
        <v>409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360</v>
      </c>
      <c r="Y50" s="125">
        <v>328</v>
      </c>
      <c r="Z50" s="125">
        <v>346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445</v>
      </c>
      <c r="Y51" s="125">
        <v>429</v>
      </c>
      <c r="Z51" s="125">
        <v>409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370</v>
      </c>
      <c r="Y52" s="125">
        <v>433</v>
      </c>
      <c r="Z52" s="125">
        <v>432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416</v>
      </c>
      <c r="Y53" s="125">
        <v>450</v>
      </c>
      <c r="Z53" s="125">
        <v>411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383</v>
      </c>
      <c r="Y54" s="125">
        <v>404</v>
      </c>
      <c r="Z54" s="125">
        <v>430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325</v>
      </c>
      <c r="Y55" s="125">
        <v>337</v>
      </c>
      <c r="Z55" s="125">
        <v>348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165</v>
      </c>
      <c r="Y56" s="125">
        <v>148</v>
      </c>
      <c r="Z56" s="125">
        <v>165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53</v>
      </c>
      <c r="Y57" s="125">
        <v>75</v>
      </c>
      <c r="Z57" s="125">
        <v>95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30</v>
      </c>
      <c r="Y58" s="125">
        <v>36</v>
      </c>
      <c r="Z58" s="125">
        <v>44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14</v>
      </c>
      <c r="Y59" s="125">
        <v>12</v>
      </c>
      <c r="Z59" s="125">
        <v>10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6</v>
      </c>
      <c r="Y60" s="125">
        <v>8</v>
      </c>
      <c r="Z60" s="125">
        <v>10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4042</v>
      </c>
      <c r="Y61" s="125">
        <v>4213</v>
      </c>
      <c r="Z61" s="125">
        <v>4384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0</v>
      </c>
      <c r="Y63" s="125">
        <v>0</v>
      </c>
      <c r="Z63" s="125">
        <v>3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Latrobe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118</v>
      </c>
      <c r="Y64" s="125">
        <v>130</v>
      </c>
      <c r="Z64" s="125">
        <v>120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273</v>
      </c>
      <c r="Y65" s="125">
        <v>296</v>
      </c>
      <c r="Z65" s="125">
        <v>266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324</v>
      </c>
      <c r="Y66" s="125">
        <v>337</v>
      </c>
      <c r="Z66" s="125">
        <v>371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358</v>
      </c>
      <c r="Y67" s="125">
        <v>438</v>
      </c>
      <c r="Z67" s="125">
        <v>371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311</v>
      </c>
      <c r="Y68" s="125">
        <v>329</v>
      </c>
      <c r="Z68" s="125">
        <v>345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365</v>
      </c>
      <c r="Y69" s="125">
        <v>359</v>
      </c>
      <c r="Z69" s="125">
        <v>347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388</v>
      </c>
      <c r="Y70" s="125">
        <v>347</v>
      </c>
      <c r="Z70" s="125">
        <v>355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420</v>
      </c>
      <c r="Y71" s="125">
        <v>500</v>
      </c>
      <c r="Z71" s="125">
        <v>498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430</v>
      </c>
      <c r="Y72" s="125">
        <v>435</v>
      </c>
      <c r="Z72" s="125">
        <v>413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382</v>
      </c>
      <c r="Y73" s="125">
        <v>414</v>
      </c>
      <c r="Z73" s="125">
        <v>445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293</v>
      </c>
      <c r="Y74" s="125">
        <v>295</v>
      </c>
      <c r="Z74" s="125">
        <v>285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114</v>
      </c>
      <c r="Y75" s="125">
        <v>117</v>
      </c>
      <c r="Z75" s="125">
        <v>147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36</v>
      </c>
      <c r="Y76" s="125">
        <v>48</v>
      </c>
      <c r="Z76" s="125">
        <v>67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19</v>
      </c>
      <c r="Y77" s="125">
        <v>21</v>
      </c>
      <c r="Z77" s="125">
        <v>19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12</v>
      </c>
      <c r="Y78" s="125">
        <v>10</v>
      </c>
      <c r="Z78" s="125">
        <v>15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0</v>
      </c>
      <c r="Y79" s="125">
        <v>9</v>
      </c>
      <c r="Z79" s="125">
        <v>17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3857</v>
      </c>
      <c r="Y80" s="125">
        <v>4085</v>
      </c>
      <c r="Z80" s="125">
        <v>4092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Latrobe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302</v>
      </c>
      <c r="Y83" s="125">
        <v>321</v>
      </c>
      <c r="Z83" s="125">
        <v>322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244</v>
      </c>
      <c r="Y84" s="125">
        <v>231</v>
      </c>
      <c r="Z84" s="125">
        <v>236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8,481</v>
      </c>
      <c r="D85" s="96">
        <f t="shared" ref="D85:D90" si="4">AD4</f>
        <v>2.2053506869124995E-2</v>
      </c>
      <c r="E85" s="97">
        <f t="shared" ref="E85:E90" si="5">AD4</f>
        <v>2.2053506869124995E-2</v>
      </c>
      <c r="F85" s="96">
        <f t="shared" ref="F85:F90" si="6">AF4</f>
        <v>0.17791666666666672</v>
      </c>
      <c r="G85" s="97">
        <f t="shared" ref="G85:G90" si="7">AF4</f>
        <v>0.17791666666666672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653</v>
      </c>
      <c r="Y85" s="125">
        <v>671</v>
      </c>
      <c r="Z85" s="125">
        <v>703</v>
      </c>
    </row>
    <row r="86" spans="1:32" ht="15" customHeight="1" x14ac:dyDescent="0.25">
      <c r="A86" s="98" t="s">
        <v>4</v>
      </c>
      <c r="B86" s="95"/>
      <c r="C86" s="109" t="str">
        <f t="shared" si="3"/>
        <v>4,387</v>
      </c>
      <c r="D86" s="96">
        <f t="shared" si="4"/>
        <v>4.1300735817707102E-2</v>
      </c>
      <c r="E86" s="97">
        <f t="shared" si="5"/>
        <v>4.1300735817707102E-2</v>
      </c>
      <c r="F86" s="96">
        <f t="shared" si="6"/>
        <v>0.14752811927805398</v>
      </c>
      <c r="G86" s="97">
        <f t="shared" si="7"/>
        <v>0.14752811927805398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126</v>
      </c>
      <c r="Y86" s="125">
        <v>132</v>
      </c>
      <c r="Z86" s="125">
        <v>139</v>
      </c>
    </row>
    <row r="87" spans="1:32" ht="15" customHeight="1" x14ac:dyDescent="0.25">
      <c r="A87" s="98" t="s">
        <v>5</v>
      </c>
      <c r="B87" s="95"/>
      <c r="C87" s="109" t="str">
        <f t="shared" si="3"/>
        <v>4,091</v>
      </c>
      <c r="D87" s="96">
        <f t="shared" si="4"/>
        <v>1.4687882496939864E-3</v>
      </c>
      <c r="E87" s="97">
        <f t="shared" si="5"/>
        <v>1.4687882496939864E-3</v>
      </c>
      <c r="F87" s="96">
        <f t="shared" si="6"/>
        <v>0.21035502958579877</v>
      </c>
      <c r="G87" s="97">
        <f t="shared" si="7"/>
        <v>0.21035502958579877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83</v>
      </c>
      <c r="Y87" s="125">
        <v>79</v>
      </c>
      <c r="Z87" s="125">
        <v>82</v>
      </c>
    </row>
    <row r="88" spans="1:32" ht="15" customHeight="1" x14ac:dyDescent="0.25">
      <c r="A88" s="95" t="s">
        <v>6</v>
      </c>
      <c r="B88" s="95"/>
      <c r="C88" s="109" t="str">
        <f t="shared" si="3"/>
        <v>6,078</v>
      </c>
      <c r="D88" s="96">
        <f t="shared" si="4"/>
        <v>5.3379549393414161E-2</v>
      </c>
      <c r="E88" s="97">
        <f t="shared" si="5"/>
        <v>5.3379549393414161E-2</v>
      </c>
      <c r="F88" s="96">
        <f t="shared" si="6"/>
        <v>0.18088206722362532</v>
      </c>
      <c r="G88" s="97">
        <f t="shared" si="7"/>
        <v>0.18088206722362532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105</v>
      </c>
      <c r="Y88" s="125">
        <v>120</v>
      </c>
      <c r="Z88" s="125">
        <v>130</v>
      </c>
    </row>
    <row r="89" spans="1:32" ht="15" customHeight="1" x14ac:dyDescent="0.25">
      <c r="A89" s="95" t="s">
        <v>104</v>
      </c>
      <c r="B89" s="95"/>
      <c r="C89" s="146" t="str">
        <f t="shared" si="3"/>
        <v>$40,237</v>
      </c>
      <c r="D89" s="96">
        <f t="shared" si="4"/>
        <v>8.4002115388915444E-2</v>
      </c>
      <c r="E89" s="97">
        <f t="shared" si="5"/>
        <v>8.4002115388915444E-2</v>
      </c>
      <c r="F89" s="96">
        <f t="shared" si="6"/>
        <v>0.18290460091136262</v>
      </c>
      <c r="G89" s="97">
        <f t="shared" si="7"/>
        <v>0.18290460091136262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386</v>
      </c>
      <c r="Y89" s="125">
        <v>377</v>
      </c>
      <c r="Z89" s="125">
        <v>409</v>
      </c>
    </row>
    <row r="90" spans="1:32" ht="15" customHeight="1" x14ac:dyDescent="0.25">
      <c r="A90" s="95" t="s">
        <v>7</v>
      </c>
      <c r="B90" s="95"/>
      <c r="C90" s="109" t="str">
        <f t="shared" si="3"/>
        <v>$307.6 mil</v>
      </c>
      <c r="D90" s="96">
        <f t="shared" si="4"/>
        <v>0.10484802036988539</v>
      </c>
      <c r="E90" s="97">
        <f t="shared" si="5"/>
        <v>0.10484802036988539</v>
      </c>
      <c r="F90" s="96">
        <f t="shared" si="6"/>
        <v>0.39159579525834576</v>
      </c>
      <c r="G90" s="97">
        <f t="shared" si="7"/>
        <v>0.39159579525834576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448</v>
      </c>
      <c r="Y90" s="125">
        <v>454</v>
      </c>
      <c r="Z90" s="125">
        <v>483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2910</v>
      </c>
      <c r="Y91" s="125">
        <v>2993</v>
      </c>
      <c r="Z91" s="125">
        <v>3166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174</v>
      </c>
      <c r="Y93" s="125">
        <v>188</v>
      </c>
      <c r="Z93" s="125">
        <v>195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444</v>
      </c>
      <c r="Y94" s="125">
        <v>455</v>
      </c>
      <c r="Z94" s="125">
        <v>454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96</v>
      </c>
      <c r="Y95" s="125">
        <v>110</v>
      </c>
      <c r="Z95" s="125">
        <v>99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402</v>
      </c>
      <c r="Y96" s="125">
        <v>431</v>
      </c>
      <c r="Z96" s="125">
        <v>468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403</v>
      </c>
      <c r="Y97" s="125">
        <v>431</v>
      </c>
      <c r="Z97" s="125">
        <v>455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338</v>
      </c>
      <c r="Y98" s="125">
        <v>355</v>
      </c>
      <c r="Z98" s="125">
        <v>351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9</v>
      </c>
      <c r="Y99" s="125">
        <v>15</v>
      </c>
      <c r="Z99" s="125">
        <v>14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319</v>
      </c>
      <c r="Y100" s="125">
        <v>312</v>
      </c>
      <c r="Z100" s="125">
        <v>335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2702</v>
      </c>
      <c r="Y101" s="125">
        <v>2777</v>
      </c>
      <c r="Z101" s="125">
        <v>2913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5731</v>
      </c>
      <c r="Y104" s="125">
        <v>6118</v>
      </c>
      <c r="Z104" s="125">
        <v>6145</v>
      </c>
      <c r="AB104" s="122" t="str">
        <f>TEXT(Z104,"###,###")</f>
        <v>6,145</v>
      </c>
      <c r="AD104" s="143">
        <f>Z104/($Z$4)*100</f>
        <v>72.456078292654169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1257</v>
      </c>
      <c r="Y105" s="125">
        <v>1313</v>
      </c>
      <c r="Z105" s="125">
        <v>1297</v>
      </c>
      <c r="AB105" s="122" t="str">
        <f>TEXT(Z105,"###,###")</f>
        <v>1,297</v>
      </c>
      <c r="AD105" s="143">
        <f>Z105/($Z$4)*100</f>
        <v>15.293007900011791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6988</v>
      </c>
      <c r="Y106" s="132">
        <v>7431</v>
      </c>
      <c r="Z106" s="132">
        <v>7442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1128</v>
      </c>
      <c r="Y108" s="125">
        <v>1192</v>
      </c>
      <c r="Z108" s="125">
        <v>1150</v>
      </c>
      <c r="AB108" s="122" t="str">
        <f>TEXT(Z108,"###,###")</f>
        <v>1,150</v>
      </c>
      <c r="AD108" s="143">
        <f>Z108/($Z$4)*100</f>
        <v>13.559721730927956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1269</v>
      </c>
      <c r="Y109" s="125">
        <v>1337</v>
      </c>
      <c r="Z109" s="125">
        <v>1302</v>
      </c>
      <c r="AB109" s="122" t="str">
        <f>TEXT(Z109,"###,###")</f>
        <v>1,302</v>
      </c>
      <c r="AD109" s="143">
        <f>Z109/($Z$4)*100</f>
        <v>15.351963211885392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1876</v>
      </c>
      <c r="Y110" s="125">
        <v>2068</v>
      </c>
      <c r="Z110" s="125">
        <v>2017</v>
      </c>
      <c r="AB110" s="122" t="str">
        <f>TEXT(Z110,"###,###")</f>
        <v>2,017</v>
      </c>
      <c r="AD110" s="143">
        <f>Z110/($Z$4)*100</f>
        <v>23.782572809810166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2716</v>
      </c>
      <c r="Y111" s="125">
        <v>2834</v>
      </c>
      <c r="Z111" s="125">
        <v>2978</v>
      </c>
      <c r="AB111" s="122" t="str">
        <f>TEXT(Z111,"###,###")</f>
        <v>2,978</v>
      </c>
      <c r="AD111" s="143">
        <f>Z111/($Z$4)*100</f>
        <v>35.113783751916053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7898</v>
      </c>
      <c r="Y112" s="125">
        <v>8298</v>
      </c>
      <c r="Z112" s="125">
        <v>8479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39.43</v>
      </c>
      <c r="U118" s="144">
        <v>40.83</v>
      </c>
      <c r="V118" s="144">
        <v>40.98</v>
      </c>
      <c r="W118" s="144">
        <v>41.04</v>
      </c>
      <c r="X118" s="144">
        <v>44</v>
      </c>
      <c r="Y118" s="144">
        <v>43.12</v>
      </c>
      <c r="Z118" s="144">
        <v>43.32</v>
      </c>
      <c r="AB118" s="122" t="str">
        <f>TEXT(Z118,"##.0")</f>
        <v>43.3</v>
      </c>
    </row>
    <row r="120" spans="19:32" x14ac:dyDescent="0.25">
      <c r="S120" s="115" t="s">
        <v>106</v>
      </c>
      <c r="T120" s="125">
        <v>4110</v>
      </c>
      <c r="U120" s="125">
        <v>4213</v>
      </c>
      <c r="V120" s="125">
        <v>4321</v>
      </c>
      <c r="W120" s="125">
        <v>4474</v>
      </c>
      <c r="X120" s="125">
        <v>4642</v>
      </c>
      <c r="Y120" s="125">
        <v>4732</v>
      </c>
      <c r="Z120" s="125">
        <v>4999</v>
      </c>
      <c r="AB120" s="122" t="str">
        <f>TEXT(Z120,"###,###")</f>
        <v>4,999</v>
      </c>
    </row>
    <row r="121" spans="19:32" x14ac:dyDescent="0.25">
      <c r="S121" s="115" t="s">
        <v>107</v>
      </c>
      <c r="T121" s="125">
        <v>531</v>
      </c>
      <c r="U121" s="125">
        <v>522</v>
      </c>
      <c r="V121" s="125">
        <v>508</v>
      </c>
      <c r="W121" s="125">
        <v>498</v>
      </c>
      <c r="X121" s="125">
        <v>478</v>
      </c>
      <c r="Y121" s="125">
        <v>507</v>
      </c>
      <c r="Z121" s="125">
        <v>555</v>
      </c>
      <c r="AB121" s="122" t="str">
        <f>TEXT(Z121,"###,###")</f>
        <v>555</v>
      </c>
    </row>
    <row r="122" spans="19:32" x14ac:dyDescent="0.25">
      <c r="S122" s="115" t="s">
        <v>108</v>
      </c>
      <c r="T122" s="125">
        <v>512</v>
      </c>
      <c r="U122" s="125">
        <v>501</v>
      </c>
      <c r="V122" s="125">
        <v>502</v>
      </c>
      <c r="W122" s="125">
        <v>503</v>
      </c>
      <c r="X122" s="125">
        <v>491</v>
      </c>
      <c r="Y122" s="125">
        <v>531</v>
      </c>
      <c r="Z122" s="125">
        <v>523</v>
      </c>
      <c r="AB122" s="122" t="str">
        <f>TEXT(Z122,"###,###")</f>
        <v>523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4622</v>
      </c>
      <c r="U124" s="125">
        <v>4714</v>
      </c>
      <c r="V124" s="125">
        <v>4823</v>
      </c>
      <c r="W124" s="125">
        <v>4977</v>
      </c>
      <c r="X124" s="125">
        <v>5133</v>
      </c>
      <c r="Y124" s="125">
        <v>5263</v>
      </c>
      <c r="Z124" s="125">
        <v>5522</v>
      </c>
      <c r="AB124" s="122" t="str">
        <f>TEXT(Z124,"###,###")</f>
        <v>5,522</v>
      </c>
      <c r="AD124" s="139">
        <f>Z124/$Z$7*100</f>
        <v>90.852254030931221</v>
      </c>
    </row>
    <row r="125" spans="19:32" x14ac:dyDescent="0.25">
      <c r="S125" s="115" t="s">
        <v>110</v>
      </c>
      <c r="T125" s="125">
        <v>1043</v>
      </c>
      <c r="U125" s="125">
        <v>1023</v>
      </c>
      <c r="V125" s="125">
        <v>1010</v>
      </c>
      <c r="W125" s="125">
        <v>1001</v>
      </c>
      <c r="X125" s="125">
        <v>969</v>
      </c>
      <c r="Y125" s="125">
        <v>1038</v>
      </c>
      <c r="Z125" s="125">
        <v>1078</v>
      </c>
      <c r="AB125" s="122" t="str">
        <f>TEXT(Z125,"###,###")</f>
        <v>1,078</v>
      </c>
      <c r="AD125" s="139">
        <f>Z125/$Z$7*100</f>
        <v>17.736097400460679</v>
      </c>
    </row>
    <row r="127" spans="19:32" x14ac:dyDescent="0.25">
      <c r="S127" s="115" t="s">
        <v>111</v>
      </c>
      <c r="T127" s="125">
        <v>2739</v>
      </c>
      <c r="U127" s="125">
        <v>2778</v>
      </c>
      <c r="V127" s="125">
        <v>2829</v>
      </c>
      <c r="W127" s="125">
        <v>2903</v>
      </c>
      <c r="X127" s="125">
        <v>2912</v>
      </c>
      <c r="Y127" s="125">
        <v>2993</v>
      </c>
      <c r="Z127" s="125">
        <v>3170</v>
      </c>
      <c r="AB127" s="122" t="str">
        <f>TEXT(Z127,"###,###")</f>
        <v>3,170</v>
      </c>
      <c r="AD127" s="139">
        <f>Z127/$Z$7*100</f>
        <v>52.155314248107928</v>
      </c>
    </row>
    <row r="128" spans="19:32" x14ac:dyDescent="0.25">
      <c r="S128" s="115" t="s">
        <v>112</v>
      </c>
      <c r="T128" s="125">
        <v>2410</v>
      </c>
      <c r="U128" s="125">
        <v>2453</v>
      </c>
      <c r="V128" s="125">
        <v>2496</v>
      </c>
      <c r="W128" s="125">
        <v>2570</v>
      </c>
      <c r="X128" s="125">
        <v>2704</v>
      </c>
      <c r="Y128" s="125">
        <v>2777</v>
      </c>
      <c r="Z128" s="125">
        <v>2909</v>
      </c>
      <c r="AB128" s="122" t="str">
        <f>TEXT(Z128,"###,###")</f>
        <v>2,909</v>
      </c>
      <c r="AD128" s="139">
        <f>Z128/$Z$7*100</f>
        <v>47.861138532411978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5" id="{23E97548-EEF1-4F1B-A934-01CAB84939B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108" id="{BFA804A7-8DCE-4981-8D6C-7C6E4F30328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111" id="{096A11D7-D18C-4510-8DF7-5C70C2F078B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114" id="{4F10F612-9131-42E6-A83F-39185349696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32F96-EF68-45B4-AF3E-EB05F6D9CB98}">
  <sheetPr codeName="Sheet85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Launceston</v>
      </c>
      <c r="T1" s="113"/>
      <c r="U1" s="113"/>
      <c r="V1" s="113"/>
      <c r="W1" s="113"/>
      <c r="X1" s="113"/>
      <c r="Y1" s="114" t="str">
        <f>Y3</f>
        <v>12.21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137</v>
      </c>
      <c r="Y3" s="118" t="s">
        <v>178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12.21 Launceston,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47431</v>
      </c>
      <c r="U4" s="121">
        <v>46498</v>
      </c>
      <c r="V4" s="121">
        <v>46714</v>
      </c>
      <c r="W4" s="121">
        <v>46697</v>
      </c>
      <c r="X4" s="121">
        <v>46058</v>
      </c>
      <c r="Y4" s="121">
        <v>47682</v>
      </c>
      <c r="Z4" s="121">
        <v>49733</v>
      </c>
      <c r="AB4" s="122" t="str">
        <f>TEXT(Z4,"###,###")</f>
        <v>49,733</v>
      </c>
      <c r="AD4" s="123">
        <f>Z4/Y4-1</f>
        <v>4.3014135313116153E-2</v>
      </c>
      <c r="AF4" s="123">
        <f t="shared" ref="AF4:AF9" si="0">Z4/T4-1</f>
        <v>4.8533659421053699E-2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24181</v>
      </c>
      <c r="U5" s="121">
        <v>23868</v>
      </c>
      <c r="V5" s="121">
        <v>23589</v>
      </c>
      <c r="W5" s="121">
        <v>23781</v>
      </c>
      <c r="X5" s="121">
        <v>23430</v>
      </c>
      <c r="Y5" s="121">
        <v>24231</v>
      </c>
      <c r="Z5" s="121">
        <v>25240</v>
      </c>
      <c r="AB5" s="122" t="str">
        <f>TEXT(Z5,"###,###")</f>
        <v>25,240</v>
      </c>
      <c r="AD5" s="123">
        <f t="shared" ref="AD5:AD9" si="1">Z5/Y5-1</f>
        <v>4.1640873261524547E-2</v>
      </c>
      <c r="AF5" s="123">
        <f t="shared" si="0"/>
        <v>4.3794714858773398E-2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23250</v>
      </c>
      <c r="U6" s="121">
        <v>22630</v>
      </c>
      <c r="V6" s="121">
        <v>23125</v>
      </c>
      <c r="W6" s="121">
        <v>22913</v>
      </c>
      <c r="X6" s="121">
        <v>22628</v>
      </c>
      <c r="Y6" s="121">
        <v>23451</v>
      </c>
      <c r="Z6" s="121">
        <v>24492</v>
      </c>
      <c r="AB6" s="122" t="str">
        <f>TEXT(Z6,"###,###")</f>
        <v>24,492</v>
      </c>
      <c r="AD6" s="123">
        <f t="shared" si="1"/>
        <v>4.4390431111679618E-2</v>
      </c>
      <c r="AF6" s="123">
        <f t="shared" si="0"/>
        <v>5.3419354838709632E-2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33785</v>
      </c>
      <c r="U7" s="121">
        <v>33388</v>
      </c>
      <c r="V7" s="121">
        <v>33165</v>
      </c>
      <c r="W7" s="121">
        <v>33244</v>
      </c>
      <c r="X7" s="121">
        <v>33175</v>
      </c>
      <c r="Y7" s="121">
        <v>33787</v>
      </c>
      <c r="Z7" s="121">
        <v>35048</v>
      </c>
      <c r="AB7" s="122" t="str">
        <f>TEXT(Z7,"###,###")</f>
        <v>35,048</v>
      </c>
      <c r="AD7" s="123">
        <f t="shared" si="1"/>
        <v>3.7322046941131282E-2</v>
      </c>
      <c r="AF7" s="123">
        <f t="shared" si="0"/>
        <v>3.7383454195649035E-2</v>
      </c>
    </row>
    <row r="8" spans="1:32" ht="17.25" customHeight="1" x14ac:dyDescent="0.25">
      <c r="A8" s="44" t="s">
        <v>13</v>
      </c>
      <c r="B8" s="45"/>
      <c r="C8" s="46"/>
      <c r="D8" s="47" t="str">
        <f>AB4</f>
        <v>49,733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35,048</v>
      </c>
      <c r="P8" s="48"/>
      <c r="S8" s="120" t="s">
        <v>88</v>
      </c>
      <c r="T8" s="121">
        <v>32458</v>
      </c>
      <c r="U8" s="121">
        <v>33660</v>
      </c>
      <c r="V8" s="121">
        <v>32989</v>
      </c>
      <c r="W8" s="121">
        <v>34455.120000000003</v>
      </c>
      <c r="X8" s="121">
        <v>36783</v>
      </c>
      <c r="Y8" s="121">
        <v>36154</v>
      </c>
      <c r="Z8" s="121">
        <v>36354.5</v>
      </c>
      <c r="AB8" s="122" t="str">
        <f>TEXT(Z8,"$###,###")</f>
        <v>$36,355</v>
      </c>
      <c r="AD8" s="123">
        <f t="shared" si="1"/>
        <v>5.545721082037991E-3</v>
      </c>
      <c r="AF8" s="123">
        <f t="shared" si="0"/>
        <v>0.12004744593012506</v>
      </c>
    </row>
    <row r="9" spans="1:32" x14ac:dyDescent="0.25">
      <c r="A9" s="52" t="s">
        <v>15</v>
      </c>
      <c r="B9" s="53"/>
      <c r="C9" s="54"/>
      <c r="D9" s="55">
        <f>AD104</f>
        <v>73.210946454064711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51.069961196073955</v>
      </c>
      <c r="P9" s="56" t="s">
        <v>89</v>
      </c>
      <c r="S9" s="120" t="s">
        <v>7</v>
      </c>
      <c r="T9" s="121">
        <v>1456242831</v>
      </c>
      <c r="U9" s="121">
        <v>1490938961</v>
      </c>
      <c r="V9" s="121">
        <v>1526727447</v>
      </c>
      <c r="W9" s="121">
        <v>1574684906</v>
      </c>
      <c r="X9" s="121">
        <v>1620925190</v>
      </c>
      <c r="Y9" s="121">
        <v>1670372789</v>
      </c>
      <c r="Z9" s="121">
        <v>1770840624</v>
      </c>
      <c r="AB9" s="122" t="str">
        <f>TEXT(Z9/1000000,"$#,###.0")&amp;" mil"</f>
        <v>$1,770.8 mil</v>
      </c>
      <c r="AD9" s="123">
        <f t="shared" si="1"/>
        <v>6.0146953818702276E-2</v>
      </c>
      <c r="AF9" s="123">
        <f t="shared" si="0"/>
        <v>0.21603388274465596</v>
      </c>
    </row>
    <row r="10" spans="1:32" x14ac:dyDescent="0.25">
      <c r="A10" s="52" t="s">
        <v>18</v>
      </c>
      <c r="B10" s="53"/>
      <c r="C10" s="54"/>
      <c r="D10" s="55">
        <f>AD105</f>
        <v>19.506162909939075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48.927185574069846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93.834170280757817</v>
      </c>
      <c r="P11" s="56" t="s">
        <v>89</v>
      </c>
      <c r="S11" s="120" t="s">
        <v>30</v>
      </c>
      <c r="T11" s="125">
        <v>42689</v>
      </c>
      <c r="U11" s="125">
        <v>41873</v>
      </c>
      <c r="V11" s="125">
        <v>42210</v>
      </c>
      <c r="W11" s="125">
        <v>42399</v>
      </c>
      <c r="X11" s="125">
        <v>41789</v>
      </c>
      <c r="Y11" s="125">
        <v>43388</v>
      </c>
      <c r="Z11" s="125">
        <v>45285</v>
      </c>
    </row>
    <row r="12" spans="1:32" ht="28.5" customHeight="1" x14ac:dyDescent="0.25">
      <c r="A12" s="52" t="s">
        <v>20</v>
      </c>
      <c r="B12" s="54"/>
      <c r="C12" s="54"/>
      <c r="D12" s="55">
        <f>AD108</f>
        <v>14.88950998331088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12.694019630221412</v>
      </c>
      <c r="P12" s="56" t="s">
        <v>89</v>
      </c>
      <c r="S12" s="120" t="s">
        <v>31</v>
      </c>
      <c r="T12" s="125">
        <v>4741</v>
      </c>
      <c r="U12" s="125">
        <v>4623</v>
      </c>
      <c r="V12" s="125">
        <v>4507</v>
      </c>
      <c r="W12" s="125">
        <v>4297</v>
      </c>
      <c r="X12" s="125">
        <v>4267</v>
      </c>
      <c r="Y12" s="125">
        <v>4294</v>
      </c>
      <c r="Z12" s="125">
        <v>4450</v>
      </c>
    </row>
    <row r="13" spans="1:32" ht="15" customHeight="1" x14ac:dyDescent="0.25">
      <c r="A13" s="52" t="s">
        <v>21</v>
      </c>
      <c r="B13" s="54"/>
      <c r="C13" s="54"/>
      <c r="D13" s="55">
        <f>AD109</f>
        <v>16.759495707075786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41.2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21.931112138821305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39.128948585446281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1819</v>
      </c>
      <c r="Z15" s="125">
        <v>2196</v>
      </c>
      <c r="AB15" s="129">
        <f t="shared" ref="AB15:AB34" si="2">IF(Z15="np",0,Z15/$Z$34)</f>
        <v>4.4155791928900325E-2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299</v>
      </c>
      <c r="Z16" s="125">
        <v>327</v>
      </c>
      <c r="AB16" s="129">
        <f t="shared" si="2"/>
        <v>6.5751110932378903E-3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2530</v>
      </c>
      <c r="Z17" s="125">
        <v>2658</v>
      </c>
      <c r="AB17" s="129">
        <f t="shared" si="2"/>
        <v>5.3445398427603402E-2</v>
      </c>
    </row>
    <row r="18" spans="1:28" x14ac:dyDescent="0.25">
      <c r="A18" s="82" t="str">
        <f>$S$1&amp;" ("&amp;$T$2&amp;" to "&amp;$Z$2&amp;")"</f>
        <v>Launceston (2011-12 to 2017-18)</v>
      </c>
      <c r="B18" s="82"/>
      <c r="C18" s="82"/>
      <c r="D18" s="82"/>
      <c r="E18" s="82"/>
      <c r="F18" s="82"/>
      <c r="G18" s="82" t="str">
        <f>$S$1&amp;" ("&amp;$T$2&amp;" to "&amp;$Z$2&amp;")"</f>
        <v>Launceston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425</v>
      </c>
      <c r="Z18" s="125">
        <v>392</v>
      </c>
      <c r="AB18" s="129">
        <f t="shared" si="2"/>
        <v>7.8820903625359418E-3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2572</v>
      </c>
      <c r="Z19" s="125">
        <v>2801</v>
      </c>
      <c r="AB19" s="129">
        <f t="shared" si="2"/>
        <v>5.6320752820059113E-2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1537</v>
      </c>
      <c r="Z20" s="125">
        <v>1455</v>
      </c>
      <c r="AB20" s="129">
        <f t="shared" si="2"/>
        <v>2.925622825890254E-2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4958</v>
      </c>
      <c r="Z21" s="125">
        <v>4882</v>
      </c>
      <c r="AB21" s="129">
        <f t="shared" si="2"/>
        <v>9.8164196810970578E-2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4270</v>
      </c>
      <c r="Z22" s="125">
        <v>4630</v>
      </c>
      <c r="AB22" s="129">
        <f t="shared" si="2"/>
        <v>9.3097138720768913E-2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1758</v>
      </c>
      <c r="Z23" s="125">
        <v>1844</v>
      </c>
      <c r="AB23" s="129">
        <f t="shared" si="2"/>
        <v>3.7077996501317032E-2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428</v>
      </c>
      <c r="Z24" s="125">
        <v>456</v>
      </c>
      <c r="AB24" s="129">
        <f t="shared" si="2"/>
        <v>9.1689622584601779E-3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1569</v>
      </c>
      <c r="Z25" s="125">
        <v>1707</v>
      </c>
      <c r="AB25" s="129">
        <f t="shared" si="2"/>
        <v>3.4323286349104219E-2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966</v>
      </c>
      <c r="Z26" s="125">
        <v>832</v>
      </c>
      <c r="AB26" s="129">
        <f t="shared" si="2"/>
        <v>1.6729334647015062E-2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2492</v>
      </c>
      <c r="Z27" s="125">
        <v>2717</v>
      </c>
      <c r="AB27" s="129">
        <f t="shared" si="2"/>
        <v>5.463173345665856E-2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2884</v>
      </c>
      <c r="Z28" s="125">
        <v>3369</v>
      </c>
      <c r="AB28" s="129">
        <f t="shared" si="2"/>
        <v>6.774174089638671E-2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2173</v>
      </c>
      <c r="Z29" s="125">
        <v>2048</v>
      </c>
      <c r="AB29" s="129">
        <f t="shared" si="2"/>
        <v>4.1179900669575532E-2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4382</v>
      </c>
      <c r="Z30" s="125">
        <v>4499</v>
      </c>
      <c r="AB30" s="129">
        <f t="shared" si="2"/>
        <v>9.0463072808798992E-2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6851</v>
      </c>
      <c r="Z31" s="125">
        <v>7539</v>
      </c>
      <c r="AB31" s="129">
        <f t="shared" si="2"/>
        <v>0.15158948786520016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839</v>
      </c>
      <c r="Z32" s="125">
        <v>1078</v>
      </c>
      <c r="AB32" s="129">
        <f t="shared" si="2"/>
        <v>2.1675748496973839E-2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1611</v>
      </c>
      <c r="Z33" s="125">
        <v>1826</v>
      </c>
      <c r="AB33" s="129">
        <f t="shared" si="2"/>
        <v>3.6716063780588344E-2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47682</v>
      </c>
      <c r="Z34" s="132">
        <v>49733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17</v>
      </c>
      <c r="Y44" s="125">
        <v>15</v>
      </c>
      <c r="Z44" s="125">
        <v>14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425</v>
      </c>
      <c r="Y45" s="125">
        <v>427</v>
      </c>
      <c r="Z45" s="125">
        <v>459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1389</v>
      </c>
      <c r="Y46" s="125">
        <v>1531</v>
      </c>
      <c r="Z46" s="125">
        <v>1687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2433</v>
      </c>
      <c r="Y47" s="125">
        <v>2574</v>
      </c>
      <c r="Z47" s="125">
        <v>2774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3003</v>
      </c>
      <c r="Y48" s="125">
        <v>3055</v>
      </c>
      <c r="Z48" s="125">
        <v>3231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Launceston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2598</v>
      </c>
      <c r="Y49" s="125">
        <v>2646</v>
      </c>
      <c r="Z49" s="125">
        <v>2865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2174</v>
      </c>
      <c r="Y50" s="125">
        <v>2297</v>
      </c>
      <c r="Z50" s="125">
        <v>2352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2270</v>
      </c>
      <c r="Y51" s="125">
        <v>2214</v>
      </c>
      <c r="Z51" s="125">
        <v>2236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2302</v>
      </c>
      <c r="Y52" s="125">
        <v>2418</v>
      </c>
      <c r="Z52" s="125">
        <v>2439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2145</v>
      </c>
      <c r="Y53" s="125">
        <v>2113</v>
      </c>
      <c r="Z53" s="125">
        <v>2101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1949</v>
      </c>
      <c r="Y54" s="125">
        <v>2029</v>
      </c>
      <c r="Z54" s="125">
        <v>2083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1431</v>
      </c>
      <c r="Y55" s="125">
        <v>1512</v>
      </c>
      <c r="Z55" s="125">
        <v>1570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724</v>
      </c>
      <c r="Y56" s="125">
        <v>792</v>
      </c>
      <c r="Z56" s="125">
        <v>767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324</v>
      </c>
      <c r="Y57" s="125">
        <v>364</v>
      </c>
      <c r="Z57" s="125">
        <v>373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143</v>
      </c>
      <c r="Y58" s="125">
        <v>131</v>
      </c>
      <c r="Z58" s="125">
        <v>137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70</v>
      </c>
      <c r="Y59" s="125">
        <v>71</v>
      </c>
      <c r="Z59" s="125">
        <v>87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40</v>
      </c>
      <c r="Y60" s="125">
        <v>40</v>
      </c>
      <c r="Z60" s="125">
        <v>39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23430</v>
      </c>
      <c r="Y61" s="125">
        <v>24231</v>
      </c>
      <c r="Z61" s="125">
        <v>25240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22</v>
      </c>
      <c r="Y63" s="125">
        <v>20</v>
      </c>
      <c r="Z63" s="125">
        <v>22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Launceston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570</v>
      </c>
      <c r="Y64" s="125">
        <v>530</v>
      </c>
      <c r="Z64" s="125">
        <v>570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1583</v>
      </c>
      <c r="Y65" s="125">
        <v>1654</v>
      </c>
      <c r="Z65" s="125">
        <v>1660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2336</v>
      </c>
      <c r="Y66" s="125">
        <v>2397</v>
      </c>
      <c r="Z66" s="125">
        <v>2691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2551</v>
      </c>
      <c r="Y67" s="125">
        <v>2712</v>
      </c>
      <c r="Z67" s="125">
        <v>2908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2258</v>
      </c>
      <c r="Y68" s="125">
        <v>2259</v>
      </c>
      <c r="Z68" s="125">
        <v>2424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2027</v>
      </c>
      <c r="Y69" s="125">
        <v>2233</v>
      </c>
      <c r="Z69" s="125">
        <v>2264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2193</v>
      </c>
      <c r="Y70" s="125">
        <v>2205</v>
      </c>
      <c r="Z70" s="125">
        <v>2245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2420</v>
      </c>
      <c r="Y71" s="125">
        <v>2515</v>
      </c>
      <c r="Z71" s="125">
        <v>2467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2220</v>
      </c>
      <c r="Y72" s="125">
        <v>2282</v>
      </c>
      <c r="Z72" s="125">
        <v>2370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2076</v>
      </c>
      <c r="Y73" s="125">
        <v>2134</v>
      </c>
      <c r="Z73" s="125">
        <v>2212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1376</v>
      </c>
      <c r="Y74" s="125">
        <v>1461</v>
      </c>
      <c r="Z74" s="125">
        <v>1525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599</v>
      </c>
      <c r="Y75" s="125">
        <v>646</v>
      </c>
      <c r="Z75" s="125">
        <v>682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176</v>
      </c>
      <c r="Y76" s="125">
        <v>199</v>
      </c>
      <c r="Z76" s="125">
        <v>213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97</v>
      </c>
      <c r="Y77" s="125">
        <v>101</v>
      </c>
      <c r="Z77" s="125">
        <v>107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54</v>
      </c>
      <c r="Y78" s="125">
        <v>50</v>
      </c>
      <c r="Z78" s="125">
        <v>63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54</v>
      </c>
      <c r="Y79" s="125">
        <v>53</v>
      </c>
      <c r="Z79" s="125">
        <v>69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22628</v>
      </c>
      <c r="Y80" s="125">
        <v>23451</v>
      </c>
      <c r="Z80" s="125">
        <v>24492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Launceston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1683</v>
      </c>
      <c r="Y83" s="125">
        <v>1739</v>
      </c>
      <c r="Z83" s="125">
        <v>1820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2301</v>
      </c>
      <c r="Y84" s="125">
        <v>2363</v>
      </c>
      <c r="Z84" s="125">
        <v>2435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49,733</v>
      </c>
      <c r="D85" s="96">
        <f t="shared" ref="D85:D90" si="4">AD4</f>
        <v>4.3014135313116153E-2</v>
      </c>
      <c r="E85" s="97">
        <f t="shared" ref="E85:E90" si="5">AD4</f>
        <v>4.3014135313116153E-2</v>
      </c>
      <c r="F85" s="96">
        <f t="shared" ref="F85:F90" si="6">AF4</f>
        <v>4.8533659421053699E-2</v>
      </c>
      <c r="G85" s="97">
        <f t="shared" ref="G85:G90" si="7">AF4</f>
        <v>4.8533659421053699E-2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2721</v>
      </c>
      <c r="Y85" s="125">
        <v>2771</v>
      </c>
      <c r="Z85" s="125">
        <v>2883</v>
      </c>
    </row>
    <row r="86" spans="1:32" ht="15" customHeight="1" x14ac:dyDescent="0.25">
      <c r="A86" s="98" t="s">
        <v>4</v>
      </c>
      <c r="B86" s="95"/>
      <c r="C86" s="109" t="str">
        <f t="shared" si="3"/>
        <v>25,240</v>
      </c>
      <c r="D86" s="96">
        <f t="shared" si="4"/>
        <v>4.1640873261524547E-2</v>
      </c>
      <c r="E86" s="97">
        <f t="shared" si="5"/>
        <v>4.1640873261524547E-2</v>
      </c>
      <c r="F86" s="96">
        <f t="shared" si="6"/>
        <v>4.3794714858773398E-2</v>
      </c>
      <c r="G86" s="97">
        <f t="shared" si="7"/>
        <v>4.3794714858773398E-2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990</v>
      </c>
      <c r="Y86" s="125">
        <v>1059</v>
      </c>
      <c r="Z86" s="125">
        <v>1155</v>
      </c>
    </row>
    <row r="87" spans="1:32" ht="15" customHeight="1" x14ac:dyDescent="0.25">
      <c r="A87" s="98" t="s">
        <v>5</v>
      </c>
      <c r="B87" s="95"/>
      <c r="C87" s="109" t="str">
        <f t="shared" si="3"/>
        <v>24,492</v>
      </c>
      <c r="D87" s="96">
        <f t="shared" si="4"/>
        <v>4.4390431111679618E-2</v>
      </c>
      <c r="E87" s="97">
        <f t="shared" si="5"/>
        <v>4.4390431111679618E-2</v>
      </c>
      <c r="F87" s="96">
        <f t="shared" si="6"/>
        <v>5.3419354838709632E-2</v>
      </c>
      <c r="G87" s="97">
        <f t="shared" si="7"/>
        <v>5.3419354838709632E-2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810</v>
      </c>
      <c r="Y87" s="125">
        <v>848</v>
      </c>
      <c r="Z87" s="125">
        <v>847</v>
      </c>
    </row>
    <row r="88" spans="1:32" ht="15" customHeight="1" x14ac:dyDescent="0.25">
      <c r="A88" s="95" t="s">
        <v>6</v>
      </c>
      <c r="B88" s="95"/>
      <c r="C88" s="109" t="str">
        <f t="shared" si="3"/>
        <v>35,048</v>
      </c>
      <c r="D88" s="96">
        <f t="shared" si="4"/>
        <v>3.7322046941131282E-2</v>
      </c>
      <c r="E88" s="97">
        <f t="shared" si="5"/>
        <v>3.7322046941131282E-2</v>
      </c>
      <c r="F88" s="96">
        <f t="shared" si="6"/>
        <v>3.7383454195649035E-2</v>
      </c>
      <c r="G88" s="97">
        <f t="shared" si="7"/>
        <v>3.7383454195649035E-2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1161</v>
      </c>
      <c r="Y88" s="125">
        <v>1172</v>
      </c>
      <c r="Z88" s="125">
        <v>1196</v>
      </c>
    </row>
    <row r="89" spans="1:32" ht="15" customHeight="1" x14ac:dyDescent="0.25">
      <c r="A89" s="95" t="s">
        <v>104</v>
      </c>
      <c r="B89" s="95"/>
      <c r="C89" s="146" t="str">
        <f t="shared" si="3"/>
        <v>$36,355</v>
      </c>
      <c r="D89" s="96">
        <f t="shared" si="4"/>
        <v>5.545721082037991E-3</v>
      </c>
      <c r="E89" s="97">
        <f t="shared" si="5"/>
        <v>5.545721082037991E-3</v>
      </c>
      <c r="F89" s="96">
        <f t="shared" si="6"/>
        <v>0.12004744593012506</v>
      </c>
      <c r="G89" s="97">
        <f t="shared" si="7"/>
        <v>0.12004744593012506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1556</v>
      </c>
      <c r="Y89" s="125">
        <v>1568</v>
      </c>
      <c r="Z89" s="125">
        <v>1671</v>
      </c>
    </row>
    <row r="90" spans="1:32" ht="15" customHeight="1" x14ac:dyDescent="0.25">
      <c r="A90" s="95" t="s">
        <v>7</v>
      </c>
      <c r="B90" s="95"/>
      <c r="C90" s="109" t="str">
        <f t="shared" si="3"/>
        <v>$1,770.8 mil</v>
      </c>
      <c r="D90" s="96">
        <f t="shared" si="4"/>
        <v>6.0146953818702276E-2</v>
      </c>
      <c r="E90" s="97">
        <f t="shared" si="5"/>
        <v>6.0146953818702276E-2</v>
      </c>
      <c r="F90" s="96">
        <f t="shared" si="6"/>
        <v>0.21603388274465596</v>
      </c>
      <c r="G90" s="97">
        <f t="shared" si="7"/>
        <v>0.21603388274465596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2389</v>
      </c>
      <c r="Y90" s="125">
        <v>2529</v>
      </c>
      <c r="Z90" s="125">
        <v>2732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16965</v>
      </c>
      <c r="Y91" s="125">
        <v>17233</v>
      </c>
      <c r="Z91" s="125">
        <v>17899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998</v>
      </c>
      <c r="Y93" s="125">
        <v>1110</v>
      </c>
      <c r="Z93" s="125">
        <v>1182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3422</v>
      </c>
      <c r="Y94" s="125">
        <v>3549</v>
      </c>
      <c r="Z94" s="125">
        <v>3678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568</v>
      </c>
      <c r="Y95" s="125">
        <v>559</v>
      </c>
      <c r="Z95" s="125">
        <v>582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2489</v>
      </c>
      <c r="Y96" s="125">
        <v>2690</v>
      </c>
      <c r="Z96" s="125">
        <v>2895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2552</v>
      </c>
      <c r="Y97" s="125">
        <v>2764</v>
      </c>
      <c r="Z97" s="125">
        <v>2727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1867</v>
      </c>
      <c r="Y98" s="125">
        <v>1867</v>
      </c>
      <c r="Z98" s="125">
        <v>1899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116</v>
      </c>
      <c r="Y99" s="125">
        <v>112</v>
      </c>
      <c r="Z99" s="125">
        <v>128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1308</v>
      </c>
      <c r="Y100" s="125">
        <v>1394</v>
      </c>
      <c r="Z100" s="125">
        <v>1519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16210</v>
      </c>
      <c r="Y101" s="125">
        <v>16554</v>
      </c>
      <c r="Z101" s="125">
        <v>17148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32747</v>
      </c>
      <c r="Y104" s="125">
        <v>34740</v>
      </c>
      <c r="Z104" s="125">
        <v>36410</v>
      </c>
      <c r="AB104" s="122" t="str">
        <f>TEXT(Z104,"###,###")</f>
        <v>36,410</v>
      </c>
      <c r="AD104" s="143">
        <f>Z104/($Z$4)*100</f>
        <v>73.210946454064711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9438</v>
      </c>
      <c r="Y105" s="125">
        <v>9752</v>
      </c>
      <c r="Z105" s="125">
        <v>9701</v>
      </c>
      <c r="AB105" s="122" t="str">
        <f>TEXT(Z105,"###,###")</f>
        <v>9,701</v>
      </c>
      <c r="AD105" s="143">
        <f>Z105/($Z$4)*100</f>
        <v>19.506162909939075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42185</v>
      </c>
      <c r="Y106" s="132">
        <v>44492</v>
      </c>
      <c r="Z106" s="132">
        <v>46111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5905</v>
      </c>
      <c r="Y108" s="125">
        <v>6588</v>
      </c>
      <c r="Z108" s="125">
        <v>7405</v>
      </c>
      <c r="AB108" s="122" t="str">
        <f>TEXT(Z108,"###,###")</f>
        <v>7,405</v>
      </c>
      <c r="AD108" s="143">
        <f>Z108/($Z$4)*100</f>
        <v>14.88950998331088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7674</v>
      </c>
      <c r="Y109" s="125">
        <v>7668</v>
      </c>
      <c r="Z109" s="125">
        <v>8335</v>
      </c>
      <c r="AB109" s="122" t="str">
        <f>TEXT(Z109,"###,###")</f>
        <v>8,335</v>
      </c>
      <c r="AD109" s="143">
        <f>Z109/($Z$4)*100</f>
        <v>16.759495707075786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10155</v>
      </c>
      <c r="Y110" s="125">
        <v>11002</v>
      </c>
      <c r="Z110" s="125">
        <v>10907</v>
      </c>
      <c r="AB110" s="122" t="str">
        <f>TEXT(Z110,"###,###")</f>
        <v>10,907</v>
      </c>
      <c r="AD110" s="143">
        <f>Z110/($Z$4)*100</f>
        <v>21.931112138821305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18448</v>
      </c>
      <c r="Y111" s="125">
        <v>19234</v>
      </c>
      <c r="Z111" s="125">
        <v>19460</v>
      </c>
      <c r="AB111" s="122" t="str">
        <f>TEXT(Z111,"###,###")</f>
        <v>19,460</v>
      </c>
      <c r="AD111" s="143">
        <f>Z111/($Z$4)*100</f>
        <v>39.128948585446281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46058</v>
      </c>
      <c r="Y112" s="125">
        <v>47682</v>
      </c>
      <c r="Z112" s="125">
        <v>49733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40.56</v>
      </c>
      <c r="U118" s="144">
        <v>37.799999999999997</v>
      </c>
      <c r="V118" s="144">
        <v>44.08</v>
      </c>
      <c r="W118" s="144">
        <v>38.1</v>
      </c>
      <c r="X118" s="144">
        <v>42.16</v>
      </c>
      <c r="Y118" s="144">
        <v>41.25</v>
      </c>
      <c r="Z118" s="144">
        <v>41.22</v>
      </c>
      <c r="AB118" s="122" t="str">
        <f>TEXT(Z118,"##.0")</f>
        <v>41.2</v>
      </c>
    </row>
    <row r="120" spans="19:32" x14ac:dyDescent="0.25">
      <c r="S120" s="115" t="s">
        <v>106</v>
      </c>
      <c r="T120" s="125">
        <v>29043</v>
      </c>
      <c r="U120" s="125">
        <v>28764</v>
      </c>
      <c r="V120" s="125">
        <v>28661</v>
      </c>
      <c r="W120" s="125">
        <v>28946</v>
      </c>
      <c r="X120" s="125">
        <v>28906</v>
      </c>
      <c r="Y120" s="125">
        <v>29493</v>
      </c>
      <c r="Z120" s="125">
        <v>30600</v>
      </c>
      <c r="AB120" s="122" t="str">
        <f>TEXT(Z120,"###,###")</f>
        <v>30,600</v>
      </c>
    </row>
    <row r="121" spans="19:32" x14ac:dyDescent="0.25">
      <c r="S121" s="115" t="s">
        <v>107</v>
      </c>
      <c r="T121" s="125">
        <v>2357</v>
      </c>
      <c r="U121" s="125">
        <v>2244</v>
      </c>
      <c r="V121" s="125">
        <v>2228</v>
      </c>
      <c r="W121" s="125">
        <v>2083</v>
      </c>
      <c r="X121" s="125">
        <v>2119</v>
      </c>
      <c r="Y121" s="125">
        <v>2093</v>
      </c>
      <c r="Z121" s="125">
        <v>2162</v>
      </c>
      <c r="AB121" s="122" t="str">
        <f>TEXT(Z121,"###,###")</f>
        <v>2,162</v>
      </c>
    </row>
    <row r="122" spans="19:32" x14ac:dyDescent="0.25">
      <c r="S122" s="115" t="s">
        <v>108</v>
      </c>
      <c r="T122" s="125">
        <v>2379</v>
      </c>
      <c r="U122" s="125">
        <v>2380</v>
      </c>
      <c r="V122" s="125">
        <v>2279</v>
      </c>
      <c r="W122" s="125">
        <v>2213</v>
      </c>
      <c r="X122" s="125">
        <v>2153</v>
      </c>
      <c r="Y122" s="125">
        <v>2201</v>
      </c>
      <c r="Z122" s="125">
        <v>2287</v>
      </c>
      <c r="AB122" s="122" t="str">
        <f>TEXT(Z122,"###,###")</f>
        <v>2,287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31422</v>
      </c>
      <c r="U124" s="125">
        <v>31144</v>
      </c>
      <c r="V124" s="125">
        <v>30940</v>
      </c>
      <c r="W124" s="125">
        <v>31159</v>
      </c>
      <c r="X124" s="125">
        <v>31059</v>
      </c>
      <c r="Y124" s="125">
        <v>31694</v>
      </c>
      <c r="Z124" s="125">
        <v>32887</v>
      </c>
      <c r="AB124" s="122" t="str">
        <f>TEXT(Z124,"###,###")</f>
        <v>32,887</v>
      </c>
      <c r="AD124" s="139">
        <f>Z124/$Z$7*100</f>
        <v>93.834170280757817</v>
      </c>
    </row>
    <row r="125" spans="19:32" x14ac:dyDescent="0.25">
      <c r="S125" s="115" t="s">
        <v>110</v>
      </c>
      <c r="T125" s="125">
        <v>4736</v>
      </c>
      <c r="U125" s="125">
        <v>4624</v>
      </c>
      <c r="V125" s="125">
        <v>4507</v>
      </c>
      <c r="W125" s="125">
        <v>4296</v>
      </c>
      <c r="X125" s="125">
        <v>4272</v>
      </c>
      <c r="Y125" s="125">
        <v>4294</v>
      </c>
      <c r="Z125" s="125">
        <v>4449</v>
      </c>
      <c r="AB125" s="122" t="str">
        <f>TEXT(Z125,"###,###")</f>
        <v>4,449</v>
      </c>
      <c r="AD125" s="139">
        <f>Z125/$Z$7*100</f>
        <v>12.694019630221412</v>
      </c>
    </row>
    <row r="127" spans="19:32" x14ac:dyDescent="0.25">
      <c r="S127" s="115" t="s">
        <v>111</v>
      </c>
      <c r="T127" s="125">
        <v>17461</v>
      </c>
      <c r="U127" s="125">
        <v>17248</v>
      </c>
      <c r="V127" s="125">
        <v>17030</v>
      </c>
      <c r="W127" s="125">
        <v>17037</v>
      </c>
      <c r="X127" s="125">
        <v>16965</v>
      </c>
      <c r="Y127" s="125">
        <v>17233</v>
      </c>
      <c r="Z127" s="125">
        <v>17899</v>
      </c>
      <c r="AB127" s="122" t="str">
        <f>TEXT(Z127,"###,###")</f>
        <v>17,899</v>
      </c>
      <c r="AD127" s="139">
        <f>Z127/$Z$7*100</f>
        <v>51.069961196073955</v>
      </c>
    </row>
    <row r="128" spans="19:32" x14ac:dyDescent="0.25">
      <c r="S128" s="115" t="s">
        <v>112</v>
      </c>
      <c r="T128" s="125">
        <v>16324</v>
      </c>
      <c r="U128" s="125">
        <v>16140</v>
      </c>
      <c r="V128" s="125">
        <v>16135</v>
      </c>
      <c r="W128" s="125">
        <v>16206</v>
      </c>
      <c r="X128" s="125">
        <v>16210</v>
      </c>
      <c r="Y128" s="125">
        <v>16554</v>
      </c>
      <c r="Z128" s="125">
        <v>17148</v>
      </c>
      <c r="AB128" s="122" t="str">
        <f>TEXT(Z128,"###,###")</f>
        <v>17,148</v>
      </c>
      <c r="AD128" s="139">
        <f>Z128/$Z$7*100</f>
        <v>48.927185574069846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5" id="{68FCE07D-1401-4C56-93D3-1C16A520A4D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98" id="{BC1DC837-E6A8-4823-906E-6EDD344F049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101" id="{F4D2DA1F-EC75-4A07-9001-5FACE5E3FB9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104" id="{BE98ED1D-8C5E-4381-AEB0-4C00EF0051B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F999-27BC-4F6A-A4EF-1D8F9414EBB7}">
  <sheetPr codeName="Sheet86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Meander Valley</v>
      </c>
      <c r="T1" s="113"/>
      <c r="U1" s="113"/>
      <c r="V1" s="113"/>
      <c r="W1" s="113"/>
      <c r="X1" s="113"/>
      <c r="Y1" s="114" t="str">
        <f>Y3</f>
        <v>12.22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138</v>
      </c>
      <c r="Y3" s="118" t="s">
        <v>179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12.22 Meander Valley,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13803</v>
      </c>
      <c r="U4" s="121">
        <v>13370</v>
      </c>
      <c r="V4" s="121">
        <v>13835</v>
      </c>
      <c r="W4" s="121">
        <v>13965</v>
      </c>
      <c r="X4" s="121">
        <v>13854</v>
      </c>
      <c r="Y4" s="121">
        <v>14273</v>
      </c>
      <c r="Z4" s="121">
        <v>14789</v>
      </c>
      <c r="AB4" s="122" t="str">
        <f>TEXT(Z4,"###,###")</f>
        <v>14,789</v>
      </c>
      <c r="AD4" s="123">
        <f>Z4/Y4-1</f>
        <v>3.6152175436138245E-2</v>
      </c>
      <c r="AF4" s="123">
        <f t="shared" ref="AF4:AF9" si="0">Z4/T4-1</f>
        <v>7.1433746287039135E-2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7149</v>
      </c>
      <c r="U5" s="121">
        <v>7011</v>
      </c>
      <c r="V5" s="121">
        <v>7273</v>
      </c>
      <c r="W5" s="121">
        <v>7276</v>
      </c>
      <c r="X5" s="121">
        <v>7166</v>
      </c>
      <c r="Y5" s="121">
        <v>7342</v>
      </c>
      <c r="Z5" s="121">
        <v>7745</v>
      </c>
      <c r="AB5" s="122" t="str">
        <f>TEXT(Z5,"###,###")</f>
        <v>7,745</v>
      </c>
      <c r="AD5" s="123">
        <f t="shared" ref="AD5:AD9" si="1">Z5/Y5-1</f>
        <v>5.4889675837646479E-2</v>
      </c>
      <c r="AF5" s="123">
        <f t="shared" si="0"/>
        <v>8.3368303259197196E-2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6653</v>
      </c>
      <c r="U6" s="121">
        <v>6355</v>
      </c>
      <c r="V6" s="121">
        <v>6560</v>
      </c>
      <c r="W6" s="121">
        <v>6687</v>
      </c>
      <c r="X6" s="121">
        <v>6686</v>
      </c>
      <c r="Y6" s="121">
        <v>6931</v>
      </c>
      <c r="Z6" s="121">
        <v>7045</v>
      </c>
      <c r="AB6" s="122" t="str">
        <f>TEXT(Z6,"###,###")</f>
        <v>7,045</v>
      </c>
      <c r="AD6" s="123">
        <f t="shared" si="1"/>
        <v>1.6447843024094633E-2</v>
      </c>
      <c r="AF6" s="123">
        <f t="shared" si="0"/>
        <v>5.892078761461006E-2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10039</v>
      </c>
      <c r="U7" s="121">
        <v>9793</v>
      </c>
      <c r="V7" s="121">
        <v>10024</v>
      </c>
      <c r="W7" s="121">
        <v>10047</v>
      </c>
      <c r="X7" s="121">
        <v>10085</v>
      </c>
      <c r="Y7" s="121">
        <v>10344</v>
      </c>
      <c r="Z7" s="121">
        <v>10681</v>
      </c>
      <c r="AB7" s="122" t="str">
        <f>TEXT(Z7,"###,###")</f>
        <v>10,681</v>
      </c>
      <c r="AD7" s="123">
        <f t="shared" si="1"/>
        <v>3.257927300850727E-2</v>
      </c>
      <c r="AF7" s="123">
        <f t="shared" si="0"/>
        <v>6.3950592688514885E-2</v>
      </c>
    </row>
    <row r="8" spans="1:32" ht="17.25" customHeight="1" x14ac:dyDescent="0.25">
      <c r="A8" s="44" t="s">
        <v>13</v>
      </c>
      <c r="B8" s="45"/>
      <c r="C8" s="46"/>
      <c r="D8" s="47" t="str">
        <f>AB4</f>
        <v>14,789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10,681</v>
      </c>
      <c r="P8" s="48"/>
      <c r="S8" s="120" t="s">
        <v>88</v>
      </c>
      <c r="T8" s="121">
        <v>33176.85</v>
      </c>
      <c r="U8" s="121">
        <v>34392.129999999997</v>
      </c>
      <c r="V8" s="121">
        <v>33848.769999999997</v>
      </c>
      <c r="W8" s="121">
        <v>35213</v>
      </c>
      <c r="X8" s="121">
        <v>37256.5</v>
      </c>
      <c r="Y8" s="121">
        <v>37674</v>
      </c>
      <c r="Z8" s="121">
        <v>38415</v>
      </c>
      <c r="AB8" s="122" t="str">
        <f>TEXT(Z8,"$###,###")</f>
        <v>$38,415</v>
      </c>
      <c r="AD8" s="123">
        <f t="shared" si="1"/>
        <v>1.9668737060041463E-2</v>
      </c>
      <c r="AF8" s="123">
        <f t="shared" si="0"/>
        <v>0.1578856943923248</v>
      </c>
    </row>
    <row r="9" spans="1:32" x14ac:dyDescent="0.25">
      <c r="A9" s="52" t="s">
        <v>15</v>
      </c>
      <c r="B9" s="53"/>
      <c r="C9" s="54"/>
      <c r="D9" s="55">
        <f>AD104</f>
        <v>71.891270538914057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52.092500702181447</v>
      </c>
      <c r="P9" s="56" t="s">
        <v>89</v>
      </c>
      <c r="S9" s="120" t="s">
        <v>7</v>
      </c>
      <c r="T9" s="121">
        <v>422270089</v>
      </c>
      <c r="U9" s="121">
        <v>412898698</v>
      </c>
      <c r="V9" s="121">
        <v>443788738</v>
      </c>
      <c r="W9" s="121">
        <v>457297815</v>
      </c>
      <c r="X9" s="121">
        <v>467804717</v>
      </c>
      <c r="Y9" s="121">
        <v>489128998</v>
      </c>
      <c r="Z9" s="121">
        <v>521533986</v>
      </c>
      <c r="AB9" s="122" t="str">
        <f>TEXT(Z9/1000000,"$#,###.0")&amp;" mil"</f>
        <v>$521.5 mil</v>
      </c>
      <c r="AD9" s="123">
        <f t="shared" si="1"/>
        <v>6.6250392294263438E-2</v>
      </c>
      <c r="AF9" s="123">
        <f t="shared" si="0"/>
        <v>0.23507205361163996</v>
      </c>
    </row>
    <row r="10" spans="1:32" x14ac:dyDescent="0.25">
      <c r="A10" s="52" t="s">
        <v>18</v>
      </c>
      <c r="B10" s="53"/>
      <c r="C10" s="54"/>
      <c r="D10" s="55">
        <f>AD105</f>
        <v>16.417607681384812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47.898136878569424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89.008519801516712</v>
      </c>
      <c r="P11" s="56" t="s">
        <v>89</v>
      </c>
      <c r="S11" s="120" t="s">
        <v>30</v>
      </c>
      <c r="T11" s="125">
        <v>11723</v>
      </c>
      <c r="U11" s="125">
        <v>11397</v>
      </c>
      <c r="V11" s="125">
        <v>11857</v>
      </c>
      <c r="W11" s="125">
        <v>11983</v>
      </c>
      <c r="X11" s="125">
        <v>11935</v>
      </c>
      <c r="Y11" s="125">
        <v>12256</v>
      </c>
      <c r="Z11" s="125">
        <v>12678</v>
      </c>
    </row>
    <row r="12" spans="1:32" ht="28.5" customHeight="1" x14ac:dyDescent="0.25">
      <c r="A12" s="52" t="s">
        <v>20</v>
      </c>
      <c r="B12" s="54"/>
      <c r="C12" s="54"/>
      <c r="D12" s="55">
        <f>AD108</f>
        <v>16.701602542430187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19.792154292669224</v>
      </c>
      <c r="P12" s="56" t="s">
        <v>89</v>
      </c>
      <c r="S12" s="120" t="s">
        <v>31</v>
      </c>
      <c r="T12" s="125">
        <v>2080</v>
      </c>
      <c r="U12" s="125">
        <v>1974</v>
      </c>
      <c r="V12" s="125">
        <v>1978</v>
      </c>
      <c r="W12" s="125">
        <v>1983</v>
      </c>
      <c r="X12" s="125">
        <v>1921</v>
      </c>
      <c r="Y12" s="125">
        <v>2017</v>
      </c>
      <c r="Z12" s="125">
        <v>2108</v>
      </c>
    </row>
    <row r="13" spans="1:32" ht="15" customHeight="1" x14ac:dyDescent="0.25">
      <c r="A13" s="52" t="s">
        <v>21</v>
      </c>
      <c r="B13" s="54"/>
      <c r="C13" s="54"/>
      <c r="D13" s="55">
        <f>AD109</f>
        <v>17.161403746027453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43.1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21.117046453445131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33.288254783961051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1203</v>
      </c>
      <c r="Z15" s="125">
        <v>1363</v>
      </c>
      <c r="AB15" s="129">
        <f t="shared" ref="AB15:AB34" si="2">IF(Z15="np",0,Z15/$Z$34)</f>
        <v>9.2163094191628908E-2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149</v>
      </c>
      <c r="Z16" s="125">
        <v>169</v>
      </c>
      <c r="AB16" s="129">
        <f t="shared" si="2"/>
        <v>1.1427412265873285E-2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894</v>
      </c>
      <c r="Z17" s="125">
        <v>1033</v>
      </c>
      <c r="AB17" s="129">
        <f t="shared" si="2"/>
        <v>6.9849212252349718E-2</v>
      </c>
    </row>
    <row r="18" spans="1:28" x14ac:dyDescent="0.25">
      <c r="A18" s="82" t="str">
        <f>$S$1&amp;" ("&amp;$T$2&amp;" to "&amp;$Z$2&amp;")"</f>
        <v>Meander Valley (2011-12 to 2017-18)</v>
      </c>
      <c r="B18" s="82"/>
      <c r="C18" s="82"/>
      <c r="D18" s="82"/>
      <c r="E18" s="82"/>
      <c r="F18" s="82"/>
      <c r="G18" s="82" t="str">
        <f>$S$1&amp;" ("&amp;$T$2&amp;" to "&amp;$Z$2&amp;")"</f>
        <v>Meander Valley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138</v>
      </c>
      <c r="Z18" s="125">
        <v>143</v>
      </c>
      <c r="AB18" s="129">
        <f t="shared" si="2"/>
        <v>9.6693488403543169E-3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829</v>
      </c>
      <c r="Z19" s="125">
        <v>990</v>
      </c>
      <c r="AB19" s="129">
        <f t="shared" si="2"/>
        <v>6.6941645817837583E-2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504</v>
      </c>
      <c r="Z20" s="125">
        <v>442</v>
      </c>
      <c r="AB20" s="129">
        <f t="shared" si="2"/>
        <v>2.9887078233822435E-2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1322</v>
      </c>
      <c r="Z21" s="125">
        <v>1331</v>
      </c>
      <c r="AB21" s="129">
        <f t="shared" si="2"/>
        <v>8.9999323821759417E-2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850</v>
      </c>
      <c r="Z22" s="125">
        <v>920</v>
      </c>
      <c r="AB22" s="129">
        <f t="shared" si="2"/>
        <v>6.2208398133748059E-2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541</v>
      </c>
      <c r="Z23" s="125">
        <v>612</v>
      </c>
      <c r="AB23" s="129">
        <f t="shared" si="2"/>
        <v>4.1382108323754142E-2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83</v>
      </c>
      <c r="Z24" s="125">
        <v>86</v>
      </c>
      <c r="AB24" s="129">
        <f t="shared" si="2"/>
        <v>5.8151328690242751E-3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454</v>
      </c>
      <c r="Z25" s="125">
        <v>460</v>
      </c>
      <c r="AB25" s="129">
        <f t="shared" si="2"/>
        <v>3.110419906687403E-2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305</v>
      </c>
      <c r="Z26" s="125">
        <v>312</v>
      </c>
      <c r="AB26" s="129">
        <f t="shared" si="2"/>
        <v>2.1096761106227602E-2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562</v>
      </c>
      <c r="Z27" s="125">
        <v>600</v>
      </c>
      <c r="AB27" s="129">
        <f t="shared" si="2"/>
        <v>4.0570694435053081E-2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656</v>
      </c>
      <c r="Z28" s="125">
        <v>802</v>
      </c>
      <c r="AB28" s="129">
        <f t="shared" si="2"/>
        <v>5.4229494894854284E-2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679</v>
      </c>
      <c r="Z29" s="125">
        <v>637</v>
      </c>
      <c r="AB29" s="129">
        <f t="shared" si="2"/>
        <v>4.3072553925214689E-2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1013</v>
      </c>
      <c r="Z30" s="125">
        <v>1006</v>
      </c>
      <c r="AB30" s="129">
        <f t="shared" si="2"/>
        <v>6.8023531002772336E-2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1758</v>
      </c>
      <c r="Z31" s="125">
        <v>1851</v>
      </c>
      <c r="AB31" s="129">
        <f t="shared" si="2"/>
        <v>0.12516059233213875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268</v>
      </c>
      <c r="Z32" s="125">
        <v>290</v>
      </c>
      <c r="AB32" s="129">
        <f t="shared" si="2"/>
        <v>1.9609168976942322E-2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420</v>
      </c>
      <c r="Z33" s="125">
        <v>480</v>
      </c>
      <c r="AB33" s="129">
        <f t="shared" si="2"/>
        <v>3.2456555548042464E-2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14273</v>
      </c>
      <c r="Z34" s="132">
        <v>14789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2</v>
      </c>
      <c r="Y44" s="125">
        <v>6</v>
      </c>
      <c r="Z44" s="125">
        <v>4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181</v>
      </c>
      <c r="Y45" s="125">
        <v>166</v>
      </c>
      <c r="Z45" s="125">
        <v>164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426</v>
      </c>
      <c r="Y46" s="125">
        <v>432</v>
      </c>
      <c r="Z46" s="125">
        <v>486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698</v>
      </c>
      <c r="Y47" s="125">
        <v>675</v>
      </c>
      <c r="Z47" s="125">
        <v>649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669</v>
      </c>
      <c r="Y48" s="125">
        <v>675</v>
      </c>
      <c r="Z48" s="125">
        <v>816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Meander Valley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634</v>
      </c>
      <c r="Y49" s="125">
        <v>672</v>
      </c>
      <c r="Z49" s="125">
        <v>729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564</v>
      </c>
      <c r="Y50" s="125">
        <v>624</v>
      </c>
      <c r="Z50" s="125">
        <v>652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670</v>
      </c>
      <c r="Y51" s="125">
        <v>654</v>
      </c>
      <c r="Z51" s="125">
        <v>648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767</v>
      </c>
      <c r="Y52" s="125">
        <v>750</v>
      </c>
      <c r="Z52" s="125">
        <v>762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744</v>
      </c>
      <c r="Y53" s="125">
        <v>767</v>
      </c>
      <c r="Z53" s="125">
        <v>815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732</v>
      </c>
      <c r="Y54" s="125">
        <v>741</v>
      </c>
      <c r="Z54" s="125">
        <v>773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548</v>
      </c>
      <c r="Y55" s="125">
        <v>594</v>
      </c>
      <c r="Z55" s="125">
        <v>623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309</v>
      </c>
      <c r="Y56" s="125">
        <v>345</v>
      </c>
      <c r="Z56" s="125">
        <v>328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120</v>
      </c>
      <c r="Y57" s="125">
        <v>127</v>
      </c>
      <c r="Z57" s="125">
        <v>145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68</v>
      </c>
      <c r="Y58" s="125">
        <v>71</v>
      </c>
      <c r="Z58" s="125">
        <v>76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14</v>
      </c>
      <c r="Y59" s="125">
        <v>26</v>
      </c>
      <c r="Z59" s="125">
        <v>26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9</v>
      </c>
      <c r="Y60" s="125">
        <v>15</v>
      </c>
      <c r="Z60" s="125">
        <v>15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7163</v>
      </c>
      <c r="Y61" s="125">
        <v>7342</v>
      </c>
      <c r="Z61" s="125">
        <v>7746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14</v>
      </c>
      <c r="Y63" s="125">
        <v>8</v>
      </c>
      <c r="Z63" s="125">
        <v>11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Meander Valley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201</v>
      </c>
      <c r="Y64" s="125">
        <v>193</v>
      </c>
      <c r="Z64" s="125">
        <v>236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461</v>
      </c>
      <c r="Y65" s="125">
        <v>459</v>
      </c>
      <c r="Z65" s="125">
        <v>491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584</v>
      </c>
      <c r="Y66" s="125">
        <v>579</v>
      </c>
      <c r="Z66" s="125">
        <v>609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577</v>
      </c>
      <c r="Y67" s="125">
        <v>607</v>
      </c>
      <c r="Z67" s="125">
        <v>612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623</v>
      </c>
      <c r="Y68" s="125">
        <v>582</v>
      </c>
      <c r="Z68" s="125">
        <v>582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537</v>
      </c>
      <c r="Y69" s="125">
        <v>593</v>
      </c>
      <c r="Z69" s="125">
        <v>605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662</v>
      </c>
      <c r="Y70" s="125">
        <v>674</v>
      </c>
      <c r="Z70" s="125">
        <v>645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807</v>
      </c>
      <c r="Y71" s="125">
        <v>789</v>
      </c>
      <c r="Z71" s="125">
        <v>804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819</v>
      </c>
      <c r="Y72" s="125">
        <v>891</v>
      </c>
      <c r="Z72" s="125">
        <v>874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637</v>
      </c>
      <c r="Y73" s="125">
        <v>697</v>
      </c>
      <c r="Z73" s="125">
        <v>655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422</v>
      </c>
      <c r="Y74" s="125">
        <v>489</v>
      </c>
      <c r="Z74" s="125">
        <v>519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201</v>
      </c>
      <c r="Y75" s="125">
        <v>205</v>
      </c>
      <c r="Z75" s="125">
        <v>215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69</v>
      </c>
      <c r="Y76" s="125">
        <v>89</v>
      </c>
      <c r="Z76" s="125">
        <v>96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39</v>
      </c>
      <c r="Y77" s="125">
        <v>40</v>
      </c>
      <c r="Z77" s="125">
        <v>47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28</v>
      </c>
      <c r="Y78" s="125">
        <v>19</v>
      </c>
      <c r="Z78" s="125">
        <v>20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11</v>
      </c>
      <c r="Y79" s="125">
        <v>16</v>
      </c>
      <c r="Z79" s="125">
        <v>12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6687</v>
      </c>
      <c r="Y80" s="125">
        <v>6931</v>
      </c>
      <c r="Z80" s="125">
        <v>7041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Meander Valley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594</v>
      </c>
      <c r="Y83" s="125">
        <v>606</v>
      </c>
      <c r="Z83" s="125">
        <v>626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473</v>
      </c>
      <c r="Y84" s="125">
        <v>482</v>
      </c>
      <c r="Z84" s="125">
        <v>486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14,789</v>
      </c>
      <c r="D85" s="96">
        <f t="shared" ref="D85:D90" si="4">AD4</f>
        <v>3.6152175436138245E-2</v>
      </c>
      <c r="E85" s="97">
        <f t="shared" ref="E85:E90" si="5">AD4</f>
        <v>3.6152175436138245E-2</v>
      </c>
      <c r="F85" s="96">
        <f t="shared" ref="F85:F90" si="6">AF4</f>
        <v>7.1433746287039135E-2</v>
      </c>
      <c r="G85" s="97">
        <f t="shared" ref="G85:G90" si="7">AF4</f>
        <v>7.1433746287039135E-2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956</v>
      </c>
      <c r="Y85" s="125">
        <v>964</v>
      </c>
      <c r="Z85" s="125">
        <v>1004</v>
      </c>
    </row>
    <row r="86" spans="1:32" ht="15" customHeight="1" x14ac:dyDescent="0.25">
      <c r="A86" s="98" t="s">
        <v>4</v>
      </c>
      <c r="B86" s="95"/>
      <c r="C86" s="109" t="str">
        <f t="shared" si="3"/>
        <v>7,745</v>
      </c>
      <c r="D86" s="96">
        <f t="shared" si="4"/>
        <v>5.4889675837646479E-2</v>
      </c>
      <c r="E86" s="97">
        <f t="shared" si="5"/>
        <v>5.4889675837646479E-2</v>
      </c>
      <c r="F86" s="96">
        <f t="shared" si="6"/>
        <v>8.3368303259197196E-2</v>
      </c>
      <c r="G86" s="97">
        <f t="shared" si="7"/>
        <v>8.3368303259197196E-2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289</v>
      </c>
      <c r="Y86" s="125">
        <v>286</v>
      </c>
      <c r="Z86" s="125">
        <v>301</v>
      </c>
    </row>
    <row r="87" spans="1:32" ht="15" customHeight="1" x14ac:dyDescent="0.25">
      <c r="A87" s="98" t="s">
        <v>5</v>
      </c>
      <c r="B87" s="95"/>
      <c r="C87" s="109" t="str">
        <f t="shared" si="3"/>
        <v>7,045</v>
      </c>
      <c r="D87" s="96">
        <f t="shared" si="4"/>
        <v>1.6447843024094633E-2</v>
      </c>
      <c r="E87" s="97">
        <f t="shared" si="5"/>
        <v>1.6447843024094633E-2</v>
      </c>
      <c r="F87" s="96">
        <f t="shared" si="6"/>
        <v>5.892078761461006E-2</v>
      </c>
      <c r="G87" s="97">
        <f t="shared" si="7"/>
        <v>5.892078761461006E-2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165</v>
      </c>
      <c r="Y87" s="125">
        <v>181</v>
      </c>
      <c r="Z87" s="125">
        <v>186</v>
      </c>
    </row>
    <row r="88" spans="1:32" ht="15" customHeight="1" x14ac:dyDescent="0.25">
      <c r="A88" s="95" t="s">
        <v>6</v>
      </c>
      <c r="B88" s="95"/>
      <c r="C88" s="109" t="str">
        <f t="shared" si="3"/>
        <v>10,681</v>
      </c>
      <c r="D88" s="96">
        <f t="shared" si="4"/>
        <v>3.257927300850727E-2</v>
      </c>
      <c r="E88" s="97">
        <f t="shared" si="5"/>
        <v>3.257927300850727E-2</v>
      </c>
      <c r="F88" s="96">
        <f t="shared" si="6"/>
        <v>6.3950592688514885E-2</v>
      </c>
      <c r="G88" s="97">
        <f t="shared" si="7"/>
        <v>6.3950592688514885E-2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275</v>
      </c>
      <c r="Y88" s="125">
        <v>290</v>
      </c>
      <c r="Z88" s="125">
        <v>309</v>
      </c>
    </row>
    <row r="89" spans="1:32" ht="15" customHeight="1" x14ac:dyDescent="0.25">
      <c r="A89" s="95" t="s">
        <v>104</v>
      </c>
      <c r="B89" s="95"/>
      <c r="C89" s="146" t="str">
        <f t="shared" si="3"/>
        <v>$38,415</v>
      </c>
      <c r="D89" s="96">
        <f t="shared" si="4"/>
        <v>1.9668737060041463E-2</v>
      </c>
      <c r="E89" s="97">
        <f t="shared" si="5"/>
        <v>1.9668737060041463E-2</v>
      </c>
      <c r="F89" s="96">
        <f t="shared" si="6"/>
        <v>0.1578856943923248</v>
      </c>
      <c r="G89" s="97">
        <f t="shared" si="7"/>
        <v>0.1578856943923248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618</v>
      </c>
      <c r="Y89" s="125">
        <v>617</v>
      </c>
      <c r="Z89" s="125">
        <v>641</v>
      </c>
    </row>
    <row r="90" spans="1:32" ht="15" customHeight="1" x14ac:dyDescent="0.25">
      <c r="A90" s="95" t="s">
        <v>7</v>
      </c>
      <c r="B90" s="95"/>
      <c r="C90" s="109" t="str">
        <f t="shared" si="3"/>
        <v>$521.5 mil</v>
      </c>
      <c r="D90" s="96">
        <f t="shared" si="4"/>
        <v>6.6250392294263438E-2</v>
      </c>
      <c r="E90" s="97">
        <f t="shared" si="5"/>
        <v>6.6250392294263438E-2</v>
      </c>
      <c r="F90" s="96">
        <f t="shared" si="6"/>
        <v>0.23507205361163996</v>
      </c>
      <c r="G90" s="97">
        <f t="shared" si="7"/>
        <v>0.23507205361163996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724</v>
      </c>
      <c r="Y90" s="125">
        <v>732</v>
      </c>
      <c r="Z90" s="125">
        <v>820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5256</v>
      </c>
      <c r="Y91" s="125">
        <v>5381</v>
      </c>
      <c r="Z91" s="125">
        <v>5565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302</v>
      </c>
      <c r="Y93" s="125">
        <v>310</v>
      </c>
      <c r="Z93" s="125">
        <v>364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785</v>
      </c>
      <c r="Y94" s="125">
        <v>856</v>
      </c>
      <c r="Z94" s="125">
        <v>871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196</v>
      </c>
      <c r="Y95" s="125">
        <v>186</v>
      </c>
      <c r="Z95" s="125">
        <v>208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750</v>
      </c>
      <c r="Y96" s="125">
        <v>773</v>
      </c>
      <c r="Z96" s="125">
        <v>788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815</v>
      </c>
      <c r="Y97" s="125">
        <v>888</v>
      </c>
      <c r="Z97" s="125">
        <v>871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566</v>
      </c>
      <c r="Y98" s="125">
        <v>548</v>
      </c>
      <c r="Z98" s="125">
        <v>585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31</v>
      </c>
      <c r="Y99" s="125">
        <v>39</v>
      </c>
      <c r="Z99" s="125">
        <v>38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434</v>
      </c>
      <c r="Y100" s="125">
        <v>428</v>
      </c>
      <c r="Z100" s="125">
        <v>461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4828</v>
      </c>
      <c r="Y101" s="125">
        <v>4963</v>
      </c>
      <c r="Z101" s="125">
        <v>5116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9786</v>
      </c>
      <c r="Y104" s="125">
        <v>10221</v>
      </c>
      <c r="Z104" s="125">
        <v>10632</v>
      </c>
      <c r="AB104" s="122" t="str">
        <f>TEXT(Z104,"###,###")</f>
        <v>10,632</v>
      </c>
      <c r="AD104" s="143">
        <f>Z104/($Z$4)*100</f>
        <v>71.891270538914057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2295</v>
      </c>
      <c r="Y105" s="125">
        <v>2455</v>
      </c>
      <c r="Z105" s="125">
        <v>2428</v>
      </c>
      <c r="AB105" s="122" t="str">
        <f>TEXT(Z105,"###,###")</f>
        <v>2,428</v>
      </c>
      <c r="AD105" s="143">
        <f>Z105/($Z$4)*100</f>
        <v>16.417607681384812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12081</v>
      </c>
      <c r="Y106" s="132">
        <v>12676</v>
      </c>
      <c r="Z106" s="132">
        <v>13060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2085</v>
      </c>
      <c r="Y108" s="125">
        <v>2223</v>
      </c>
      <c r="Z108" s="125">
        <v>2470</v>
      </c>
      <c r="AB108" s="122" t="str">
        <f>TEXT(Z108,"###,###")</f>
        <v>2,470</v>
      </c>
      <c r="AD108" s="143">
        <f>Z108/($Z$4)*100</f>
        <v>16.701602542430187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2487</v>
      </c>
      <c r="Y109" s="125">
        <v>2457</v>
      </c>
      <c r="Z109" s="125">
        <v>2538</v>
      </c>
      <c r="AB109" s="122" t="str">
        <f>TEXT(Z109,"###,###")</f>
        <v>2,538</v>
      </c>
      <c r="AD109" s="143">
        <f>Z109/($Z$4)*100</f>
        <v>17.161403746027453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2720</v>
      </c>
      <c r="Y110" s="125">
        <v>3067</v>
      </c>
      <c r="Z110" s="125">
        <v>3123</v>
      </c>
      <c r="AB110" s="122" t="str">
        <f>TEXT(Z110,"###,###")</f>
        <v>3,123</v>
      </c>
      <c r="AD110" s="143">
        <f>Z110/($Z$4)*100</f>
        <v>21.117046453445131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4794</v>
      </c>
      <c r="Y111" s="125">
        <v>4929</v>
      </c>
      <c r="Z111" s="125">
        <v>4923</v>
      </c>
      <c r="AB111" s="122" t="str">
        <f>TEXT(Z111,"###,###")</f>
        <v>4,923</v>
      </c>
      <c r="AD111" s="143">
        <f>Z111/($Z$4)*100</f>
        <v>33.288254783961051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13854</v>
      </c>
      <c r="Y112" s="125">
        <v>14273</v>
      </c>
      <c r="Z112" s="125">
        <v>14789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44.45</v>
      </c>
      <c r="U118" s="144">
        <v>42.68</v>
      </c>
      <c r="V118" s="144">
        <v>43.8</v>
      </c>
      <c r="W118" s="144">
        <v>42.96</v>
      </c>
      <c r="X118" s="144">
        <v>45.82</v>
      </c>
      <c r="Y118" s="144">
        <v>43.25</v>
      </c>
      <c r="Z118" s="144">
        <v>43.12</v>
      </c>
      <c r="AB118" s="122" t="str">
        <f>TEXT(Z118,"##.0")</f>
        <v>43.1</v>
      </c>
    </row>
    <row r="120" spans="19:32" x14ac:dyDescent="0.25">
      <c r="S120" s="115" t="s">
        <v>106</v>
      </c>
      <c r="T120" s="125">
        <v>7962</v>
      </c>
      <c r="U120" s="125">
        <v>7823</v>
      </c>
      <c r="V120" s="125">
        <v>8044</v>
      </c>
      <c r="W120" s="125">
        <v>8062</v>
      </c>
      <c r="X120" s="125">
        <v>8164</v>
      </c>
      <c r="Y120" s="125">
        <v>8327</v>
      </c>
      <c r="Z120" s="125">
        <v>8569</v>
      </c>
      <c r="AB120" s="122" t="str">
        <f>TEXT(Z120,"###,###")</f>
        <v>8,569</v>
      </c>
    </row>
    <row r="121" spans="19:32" x14ac:dyDescent="0.25">
      <c r="S121" s="115" t="s">
        <v>107</v>
      </c>
      <c r="T121" s="125">
        <v>1213</v>
      </c>
      <c r="U121" s="125">
        <v>1175</v>
      </c>
      <c r="V121" s="125">
        <v>1126</v>
      </c>
      <c r="W121" s="125">
        <v>1102</v>
      </c>
      <c r="X121" s="125">
        <v>1062</v>
      </c>
      <c r="Y121" s="125">
        <v>1157</v>
      </c>
      <c r="Z121" s="125">
        <v>1176</v>
      </c>
      <c r="AB121" s="122" t="str">
        <f>TEXT(Z121,"###,###")</f>
        <v>1,176</v>
      </c>
    </row>
    <row r="122" spans="19:32" x14ac:dyDescent="0.25">
      <c r="S122" s="115" t="s">
        <v>108</v>
      </c>
      <c r="T122" s="125">
        <v>866</v>
      </c>
      <c r="U122" s="125">
        <v>802</v>
      </c>
      <c r="V122" s="125">
        <v>856</v>
      </c>
      <c r="W122" s="125">
        <v>877</v>
      </c>
      <c r="X122" s="125">
        <v>859</v>
      </c>
      <c r="Y122" s="125">
        <v>860</v>
      </c>
      <c r="Z122" s="125">
        <v>938</v>
      </c>
      <c r="AB122" s="122" t="str">
        <f>TEXT(Z122,"###,###")</f>
        <v>938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8828</v>
      </c>
      <c r="U124" s="125">
        <v>8625</v>
      </c>
      <c r="V124" s="125">
        <v>8900</v>
      </c>
      <c r="W124" s="125">
        <v>8939</v>
      </c>
      <c r="X124" s="125">
        <v>9023</v>
      </c>
      <c r="Y124" s="125">
        <v>9187</v>
      </c>
      <c r="Z124" s="125">
        <v>9507</v>
      </c>
      <c r="AB124" s="122" t="str">
        <f>TEXT(Z124,"###,###")</f>
        <v>9,507</v>
      </c>
      <c r="AD124" s="139">
        <f>Z124/$Z$7*100</f>
        <v>89.008519801516712</v>
      </c>
    </row>
    <row r="125" spans="19:32" x14ac:dyDescent="0.25">
      <c r="S125" s="115" t="s">
        <v>110</v>
      </c>
      <c r="T125" s="125">
        <v>2079</v>
      </c>
      <c r="U125" s="125">
        <v>1977</v>
      </c>
      <c r="V125" s="125">
        <v>1982</v>
      </c>
      <c r="W125" s="125">
        <v>1979</v>
      </c>
      <c r="X125" s="125">
        <v>1921</v>
      </c>
      <c r="Y125" s="125">
        <v>2017</v>
      </c>
      <c r="Z125" s="125">
        <v>2114</v>
      </c>
      <c r="AB125" s="122" t="str">
        <f>TEXT(Z125,"###,###")</f>
        <v>2,114</v>
      </c>
      <c r="AD125" s="139">
        <f>Z125/$Z$7*100</f>
        <v>19.792154292669224</v>
      </c>
    </row>
    <row r="127" spans="19:32" x14ac:dyDescent="0.25">
      <c r="S127" s="115" t="s">
        <v>111</v>
      </c>
      <c r="T127" s="125">
        <v>5255</v>
      </c>
      <c r="U127" s="125">
        <v>5157</v>
      </c>
      <c r="V127" s="125">
        <v>5300</v>
      </c>
      <c r="W127" s="125">
        <v>5261</v>
      </c>
      <c r="X127" s="125">
        <v>5257</v>
      </c>
      <c r="Y127" s="125">
        <v>5381</v>
      </c>
      <c r="Z127" s="125">
        <v>5564</v>
      </c>
      <c r="AB127" s="122" t="str">
        <f>TEXT(Z127,"###,###")</f>
        <v>5,564</v>
      </c>
      <c r="AD127" s="139">
        <f>Z127/$Z$7*100</f>
        <v>52.092500702181447</v>
      </c>
    </row>
    <row r="128" spans="19:32" x14ac:dyDescent="0.25">
      <c r="S128" s="115" t="s">
        <v>112</v>
      </c>
      <c r="T128" s="125">
        <v>4785</v>
      </c>
      <c r="U128" s="125">
        <v>4642</v>
      </c>
      <c r="V128" s="125">
        <v>4729</v>
      </c>
      <c r="W128" s="125">
        <v>4790</v>
      </c>
      <c r="X128" s="125">
        <v>4823</v>
      </c>
      <c r="Y128" s="125">
        <v>4963</v>
      </c>
      <c r="Z128" s="125">
        <v>5116</v>
      </c>
      <c r="AB128" s="122" t="str">
        <f>TEXT(Z128,"###,###")</f>
        <v>5,116</v>
      </c>
      <c r="AD128" s="139">
        <f>Z128/$Z$7*100</f>
        <v>47.898136878569424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5" id="{72EB1EEA-C0F0-4A51-9464-CE546441852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88" id="{2B23462B-D16A-44AF-A7D1-D255C9DBE6C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91" id="{63EFD4EC-BEB8-4110-B4F4-60E1D69F55E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94" id="{DBCB04DB-325F-4A1D-96C0-5E6AE3DE5ED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70E89-9880-47E3-9B5D-72E1783F8D13}">
  <sheetPr codeName="Sheet87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Northern Midlands</v>
      </c>
      <c r="T1" s="113"/>
      <c r="U1" s="113"/>
      <c r="V1" s="113"/>
      <c r="W1" s="113"/>
      <c r="X1" s="113"/>
      <c r="Y1" s="114" t="str">
        <f>Y3</f>
        <v>12.23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139</v>
      </c>
      <c r="Y3" s="118" t="s">
        <v>180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12.23 Northern Midlands,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9281</v>
      </c>
      <c r="U4" s="121">
        <v>8994</v>
      </c>
      <c r="V4" s="121">
        <v>9156</v>
      </c>
      <c r="W4" s="121">
        <v>9260</v>
      </c>
      <c r="X4" s="121">
        <v>9213</v>
      </c>
      <c r="Y4" s="121">
        <v>9722</v>
      </c>
      <c r="Z4" s="121">
        <v>10339</v>
      </c>
      <c r="AB4" s="122" t="str">
        <f>TEXT(Z4,"###,###")</f>
        <v>10,339</v>
      </c>
      <c r="AD4" s="123">
        <f>Z4/Y4-1</f>
        <v>6.3464307755605853E-2</v>
      </c>
      <c r="AF4" s="123">
        <f t="shared" ref="AF4:AF9" si="0">Z4/T4-1</f>
        <v>0.1139963366016592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5043</v>
      </c>
      <c r="U5" s="121">
        <v>4888</v>
      </c>
      <c r="V5" s="121">
        <v>4891</v>
      </c>
      <c r="W5" s="121">
        <v>4911</v>
      </c>
      <c r="X5" s="121">
        <v>4899</v>
      </c>
      <c r="Y5" s="121">
        <v>5131</v>
      </c>
      <c r="Z5" s="121">
        <v>5536</v>
      </c>
      <c r="AB5" s="122" t="str">
        <f>TEXT(Z5,"###,###")</f>
        <v>5,536</v>
      </c>
      <c r="AD5" s="123">
        <f t="shared" ref="AD5:AD9" si="1">Z5/Y5-1</f>
        <v>7.8931982069772033E-2</v>
      </c>
      <c r="AF5" s="123">
        <f t="shared" si="0"/>
        <v>9.7759270275629584E-2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4239</v>
      </c>
      <c r="U6" s="121">
        <v>4104</v>
      </c>
      <c r="V6" s="121">
        <v>4261</v>
      </c>
      <c r="W6" s="121">
        <v>4347</v>
      </c>
      <c r="X6" s="121">
        <v>4318</v>
      </c>
      <c r="Y6" s="121">
        <v>4591</v>
      </c>
      <c r="Z6" s="121">
        <v>4806</v>
      </c>
      <c r="AB6" s="122" t="str">
        <f>TEXT(Z6,"###,###")</f>
        <v>4,806</v>
      </c>
      <c r="AD6" s="123">
        <f t="shared" si="1"/>
        <v>4.6830755826617221E-2</v>
      </c>
      <c r="AF6" s="123">
        <f t="shared" si="0"/>
        <v>0.13375796178343946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6428</v>
      </c>
      <c r="U7" s="121">
        <v>6365</v>
      </c>
      <c r="V7" s="121">
        <v>6450</v>
      </c>
      <c r="W7" s="121">
        <v>6504</v>
      </c>
      <c r="X7" s="121">
        <v>6539</v>
      </c>
      <c r="Y7" s="121">
        <v>6783</v>
      </c>
      <c r="Z7" s="121">
        <v>7227</v>
      </c>
      <c r="AB7" s="122" t="str">
        <f>TEXT(Z7,"###,###")</f>
        <v>7,227</v>
      </c>
      <c r="AD7" s="123">
        <f t="shared" si="1"/>
        <v>6.5457762052189228E-2</v>
      </c>
      <c r="AF7" s="123">
        <f t="shared" si="0"/>
        <v>0.12429993777224646</v>
      </c>
    </row>
    <row r="8" spans="1:32" ht="17.25" customHeight="1" x14ac:dyDescent="0.25">
      <c r="A8" s="44" t="s">
        <v>13</v>
      </c>
      <c r="B8" s="45"/>
      <c r="C8" s="46"/>
      <c r="D8" s="47" t="str">
        <f>AB4</f>
        <v>10,339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7,227</v>
      </c>
      <c r="P8" s="48"/>
      <c r="S8" s="120" t="s">
        <v>88</v>
      </c>
      <c r="T8" s="121">
        <v>31810.99</v>
      </c>
      <c r="U8" s="121">
        <v>33600</v>
      </c>
      <c r="V8" s="121">
        <v>33118.379999999997</v>
      </c>
      <c r="W8" s="121">
        <v>34295.26</v>
      </c>
      <c r="X8" s="121">
        <v>36488</v>
      </c>
      <c r="Y8" s="121">
        <v>35024</v>
      </c>
      <c r="Z8" s="121">
        <v>35618</v>
      </c>
      <c r="AB8" s="122" t="str">
        <f>TEXT(Z8,"$###,###")</f>
        <v>$35,618</v>
      </c>
      <c r="AD8" s="123">
        <f t="shared" si="1"/>
        <v>1.6959798994974795E-2</v>
      </c>
      <c r="AF8" s="123">
        <f t="shared" si="0"/>
        <v>0.1196759358951105</v>
      </c>
    </row>
    <row r="9" spans="1:32" x14ac:dyDescent="0.25">
      <c r="A9" s="52" t="s">
        <v>15</v>
      </c>
      <c r="B9" s="53"/>
      <c r="C9" s="54"/>
      <c r="D9" s="55">
        <f>AD104</f>
        <v>73.817583905600159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52.995710529957108</v>
      </c>
      <c r="P9" s="56" t="s">
        <v>89</v>
      </c>
      <c r="S9" s="120" t="s">
        <v>7</v>
      </c>
      <c r="T9" s="121">
        <v>258548806</v>
      </c>
      <c r="U9" s="121">
        <v>267278189</v>
      </c>
      <c r="V9" s="121">
        <v>270295636</v>
      </c>
      <c r="W9" s="121">
        <v>288850493</v>
      </c>
      <c r="X9" s="121">
        <v>292511628</v>
      </c>
      <c r="Y9" s="121">
        <v>304290118</v>
      </c>
      <c r="Z9" s="121">
        <v>339429502</v>
      </c>
      <c r="AB9" s="122" t="str">
        <f>TEXT(Z9/1000000,"$#,###.0")&amp;" mil"</f>
        <v>$339.4 mil</v>
      </c>
      <c r="AD9" s="123">
        <f t="shared" si="1"/>
        <v>0.1154798724025603</v>
      </c>
      <c r="AF9" s="123">
        <f t="shared" si="0"/>
        <v>0.31282564112866185</v>
      </c>
    </row>
    <row r="10" spans="1:32" x14ac:dyDescent="0.25">
      <c r="A10" s="52" t="s">
        <v>18</v>
      </c>
      <c r="B10" s="53"/>
      <c r="C10" s="54"/>
      <c r="D10" s="55">
        <f>AD105</f>
        <v>14.285714285714285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46.948941469489412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90.853742908537427</v>
      </c>
      <c r="P11" s="56" t="s">
        <v>89</v>
      </c>
      <c r="S11" s="120" t="s">
        <v>30</v>
      </c>
      <c r="T11" s="125">
        <v>7945</v>
      </c>
      <c r="U11" s="125">
        <v>7696</v>
      </c>
      <c r="V11" s="125">
        <v>7908</v>
      </c>
      <c r="W11" s="125">
        <v>8073</v>
      </c>
      <c r="X11" s="125">
        <v>8036</v>
      </c>
      <c r="Y11" s="125">
        <v>8498</v>
      </c>
      <c r="Z11" s="125">
        <v>9098</v>
      </c>
    </row>
    <row r="12" spans="1:32" ht="28.5" customHeight="1" x14ac:dyDescent="0.25">
      <c r="A12" s="52" t="s">
        <v>20</v>
      </c>
      <c r="B12" s="54"/>
      <c r="C12" s="54"/>
      <c r="D12" s="55">
        <f>AD108</f>
        <v>18.45439597640004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17.213228172132279</v>
      </c>
      <c r="P12" s="56" t="s">
        <v>89</v>
      </c>
      <c r="S12" s="120" t="s">
        <v>31</v>
      </c>
      <c r="T12" s="125">
        <v>1333</v>
      </c>
      <c r="U12" s="125">
        <v>1297</v>
      </c>
      <c r="V12" s="125">
        <v>1249</v>
      </c>
      <c r="W12" s="125">
        <v>1186</v>
      </c>
      <c r="X12" s="125">
        <v>1182</v>
      </c>
      <c r="Y12" s="125">
        <v>1224</v>
      </c>
      <c r="Z12" s="125">
        <v>1244</v>
      </c>
    </row>
    <row r="13" spans="1:32" ht="15" customHeight="1" x14ac:dyDescent="0.25">
      <c r="A13" s="52" t="s">
        <v>21</v>
      </c>
      <c r="B13" s="54"/>
      <c r="C13" s="54"/>
      <c r="D13" s="55">
        <f>AD109</f>
        <v>17.641938291904438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43.1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22.284553631879291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29.683721829964217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1211</v>
      </c>
      <c r="Z15" s="125">
        <v>1476</v>
      </c>
      <c r="AB15" s="129">
        <f t="shared" ref="AB15:AB34" si="2">IF(Z15="np",0,Z15/$Z$34)</f>
        <v>0.1427604217042267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54</v>
      </c>
      <c r="Z16" s="125">
        <v>66</v>
      </c>
      <c r="AB16" s="129">
        <f t="shared" si="2"/>
        <v>6.3835960924654225E-3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725</v>
      </c>
      <c r="Z17" s="125">
        <v>757</v>
      </c>
      <c r="AB17" s="129">
        <f t="shared" si="2"/>
        <v>7.3217912757520071E-2</v>
      </c>
    </row>
    <row r="18" spans="1:28" x14ac:dyDescent="0.25">
      <c r="A18" s="82" t="str">
        <f>$S$1&amp;" ("&amp;$T$2&amp;" to "&amp;$Z$2&amp;")"</f>
        <v>Northern Midlands (2011-12 to 2017-18)</v>
      </c>
      <c r="B18" s="82"/>
      <c r="C18" s="82"/>
      <c r="D18" s="82"/>
      <c r="E18" s="82"/>
      <c r="F18" s="82"/>
      <c r="G18" s="82" t="str">
        <f>$S$1&amp;" ("&amp;$T$2&amp;" to "&amp;$Z$2&amp;")"</f>
        <v>Northern Midlands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101</v>
      </c>
      <c r="Z18" s="125">
        <v>103</v>
      </c>
      <c r="AB18" s="129">
        <f t="shared" si="2"/>
        <v>9.962278750362704E-3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581</v>
      </c>
      <c r="Z19" s="125">
        <v>635</v>
      </c>
      <c r="AB19" s="129">
        <f t="shared" si="2"/>
        <v>6.1417932101750651E-2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386</v>
      </c>
      <c r="Z20" s="125">
        <v>377</v>
      </c>
      <c r="AB20" s="129">
        <f t="shared" si="2"/>
        <v>3.6463874649385823E-2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907</v>
      </c>
      <c r="Z21" s="125">
        <v>886</v>
      </c>
      <c r="AB21" s="129">
        <f t="shared" si="2"/>
        <v>8.5694941483702491E-2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615</v>
      </c>
      <c r="Z22" s="125">
        <v>660</v>
      </c>
      <c r="AB22" s="129">
        <f t="shared" si="2"/>
        <v>6.3835960924654225E-2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420</v>
      </c>
      <c r="Z23" s="125">
        <v>440</v>
      </c>
      <c r="AB23" s="129">
        <f t="shared" si="2"/>
        <v>4.2557307283102815E-2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38</v>
      </c>
      <c r="Z24" s="125">
        <v>47</v>
      </c>
      <c r="AB24" s="129">
        <f t="shared" si="2"/>
        <v>4.5458941870587096E-3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233</v>
      </c>
      <c r="Z25" s="125">
        <v>241</v>
      </c>
      <c r="AB25" s="129">
        <f t="shared" si="2"/>
        <v>2.3309797852790404E-2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197</v>
      </c>
      <c r="Z26" s="125">
        <v>190</v>
      </c>
      <c r="AB26" s="129">
        <f t="shared" si="2"/>
        <v>1.8377019054067124E-2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321</v>
      </c>
      <c r="Z27" s="125">
        <v>360</v>
      </c>
      <c r="AB27" s="129">
        <f t="shared" si="2"/>
        <v>3.4819615049811396E-2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424</v>
      </c>
      <c r="Z28" s="125">
        <v>685</v>
      </c>
      <c r="AB28" s="129">
        <f t="shared" si="2"/>
        <v>6.6253989747557793E-2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421</v>
      </c>
      <c r="Z29" s="125">
        <v>411</v>
      </c>
      <c r="AB29" s="129">
        <f t="shared" si="2"/>
        <v>3.9752393848534677E-2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557</v>
      </c>
      <c r="Z30" s="125">
        <v>568</v>
      </c>
      <c r="AB30" s="129">
        <f t="shared" si="2"/>
        <v>5.4937614856369089E-2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1008</v>
      </c>
      <c r="Z31" s="125">
        <v>1087</v>
      </c>
      <c r="AB31" s="129">
        <f t="shared" si="2"/>
        <v>0.10513589321984718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118</v>
      </c>
      <c r="Z32" s="125">
        <v>154</v>
      </c>
      <c r="AB32" s="129">
        <f t="shared" si="2"/>
        <v>1.4895057549085985E-2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307</v>
      </c>
      <c r="Z33" s="125">
        <v>361</v>
      </c>
      <c r="AB33" s="129">
        <f t="shared" si="2"/>
        <v>3.4916336202727535E-2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9722</v>
      </c>
      <c r="Z34" s="132">
        <v>10339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1</v>
      </c>
      <c r="Y44" s="125">
        <v>7</v>
      </c>
      <c r="Z44" s="125">
        <v>8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128</v>
      </c>
      <c r="Y45" s="125">
        <v>122</v>
      </c>
      <c r="Z45" s="125">
        <v>133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282</v>
      </c>
      <c r="Y46" s="125">
        <v>297</v>
      </c>
      <c r="Z46" s="125">
        <v>330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457</v>
      </c>
      <c r="Y47" s="125">
        <v>477</v>
      </c>
      <c r="Z47" s="125">
        <v>522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432</v>
      </c>
      <c r="Y48" s="125">
        <v>549</v>
      </c>
      <c r="Z48" s="125">
        <v>586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Northern Midlands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430</v>
      </c>
      <c r="Y49" s="125">
        <v>434</v>
      </c>
      <c r="Z49" s="125">
        <v>509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399</v>
      </c>
      <c r="Y50" s="125">
        <v>387</v>
      </c>
      <c r="Z50" s="125">
        <v>426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464</v>
      </c>
      <c r="Y51" s="125">
        <v>475</v>
      </c>
      <c r="Z51" s="125">
        <v>452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497</v>
      </c>
      <c r="Y52" s="125">
        <v>514</v>
      </c>
      <c r="Z52" s="125">
        <v>538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550</v>
      </c>
      <c r="Y53" s="125">
        <v>501</v>
      </c>
      <c r="Z53" s="125">
        <v>531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483</v>
      </c>
      <c r="Y54" s="125">
        <v>554</v>
      </c>
      <c r="Z54" s="125">
        <v>500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429</v>
      </c>
      <c r="Y55" s="125">
        <v>443</v>
      </c>
      <c r="Z55" s="125">
        <v>433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198</v>
      </c>
      <c r="Y56" s="125">
        <v>208</v>
      </c>
      <c r="Z56" s="125">
        <v>262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66</v>
      </c>
      <c r="Y57" s="125">
        <v>94</v>
      </c>
      <c r="Z57" s="125">
        <v>89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43</v>
      </c>
      <c r="Y58" s="125">
        <v>43</v>
      </c>
      <c r="Z58" s="125">
        <v>40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25</v>
      </c>
      <c r="Y59" s="125">
        <v>24</v>
      </c>
      <c r="Z59" s="125">
        <v>30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3</v>
      </c>
      <c r="Y60" s="125">
        <v>6</v>
      </c>
      <c r="Z60" s="125">
        <v>9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4899</v>
      </c>
      <c r="Y61" s="125">
        <v>5131</v>
      </c>
      <c r="Z61" s="125">
        <v>5535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10</v>
      </c>
      <c r="Y63" s="125">
        <v>7</v>
      </c>
      <c r="Z63" s="125">
        <v>12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Northern Midlands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104</v>
      </c>
      <c r="Y64" s="125">
        <v>95</v>
      </c>
      <c r="Z64" s="125">
        <v>109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299</v>
      </c>
      <c r="Y65" s="125">
        <v>300</v>
      </c>
      <c r="Z65" s="125">
        <v>288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420</v>
      </c>
      <c r="Y66" s="125">
        <v>409</v>
      </c>
      <c r="Z66" s="125">
        <v>482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390</v>
      </c>
      <c r="Y67" s="125">
        <v>459</v>
      </c>
      <c r="Z67" s="125">
        <v>501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338</v>
      </c>
      <c r="Y68" s="125">
        <v>403</v>
      </c>
      <c r="Z68" s="125">
        <v>460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331</v>
      </c>
      <c r="Y69" s="125">
        <v>340</v>
      </c>
      <c r="Z69" s="125">
        <v>384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454</v>
      </c>
      <c r="Y70" s="125">
        <v>410</v>
      </c>
      <c r="Z70" s="125">
        <v>406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482</v>
      </c>
      <c r="Y71" s="125">
        <v>532</v>
      </c>
      <c r="Z71" s="125">
        <v>505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490</v>
      </c>
      <c r="Y72" s="125">
        <v>523</v>
      </c>
      <c r="Z72" s="125">
        <v>503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484</v>
      </c>
      <c r="Y73" s="125">
        <v>515</v>
      </c>
      <c r="Z73" s="125">
        <v>522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296</v>
      </c>
      <c r="Y74" s="125">
        <v>356</v>
      </c>
      <c r="Z74" s="125">
        <v>379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133</v>
      </c>
      <c r="Y75" s="125">
        <v>138</v>
      </c>
      <c r="Z75" s="125">
        <v>156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33</v>
      </c>
      <c r="Y76" s="125">
        <v>60</v>
      </c>
      <c r="Z76" s="125">
        <v>65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26</v>
      </c>
      <c r="Y77" s="125">
        <v>25</v>
      </c>
      <c r="Z77" s="125">
        <v>21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14</v>
      </c>
      <c r="Y78" s="125">
        <v>18</v>
      </c>
      <c r="Z78" s="125">
        <v>17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6</v>
      </c>
      <c r="Y79" s="125">
        <v>4</v>
      </c>
      <c r="Z79" s="125">
        <v>6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4317</v>
      </c>
      <c r="Y80" s="125">
        <v>4591</v>
      </c>
      <c r="Z80" s="125">
        <v>4807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Northern Midlands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383</v>
      </c>
      <c r="Y83" s="125">
        <v>397</v>
      </c>
      <c r="Z83" s="125">
        <v>427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249</v>
      </c>
      <c r="Y84" s="125">
        <v>229</v>
      </c>
      <c r="Z84" s="125">
        <v>257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10,339</v>
      </c>
      <c r="D85" s="96">
        <f t="shared" ref="D85:D90" si="4">AD4</f>
        <v>6.3464307755605853E-2</v>
      </c>
      <c r="E85" s="97">
        <f t="shared" ref="E85:E90" si="5">AD4</f>
        <v>6.3464307755605853E-2</v>
      </c>
      <c r="F85" s="96">
        <f t="shared" ref="F85:F90" si="6">AF4</f>
        <v>0.1139963366016592</v>
      </c>
      <c r="G85" s="97">
        <f t="shared" ref="G85:G90" si="7">AF4</f>
        <v>0.1139963366016592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646</v>
      </c>
      <c r="Y85" s="125">
        <v>662</v>
      </c>
      <c r="Z85" s="125">
        <v>675</v>
      </c>
    </row>
    <row r="86" spans="1:32" ht="15" customHeight="1" x14ac:dyDescent="0.25">
      <c r="A86" s="98" t="s">
        <v>4</v>
      </c>
      <c r="B86" s="95"/>
      <c r="C86" s="109" t="str">
        <f t="shared" si="3"/>
        <v>5,536</v>
      </c>
      <c r="D86" s="96">
        <f t="shared" si="4"/>
        <v>7.8931982069772033E-2</v>
      </c>
      <c r="E86" s="97">
        <f t="shared" si="5"/>
        <v>7.8931982069772033E-2</v>
      </c>
      <c r="F86" s="96">
        <f t="shared" si="6"/>
        <v>9.7759270275629584E-2</v>
      </c>
      <c r="G86" s="97">
        <f t="shared" si="7"/>
        <v>9.7759270275629584E-2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134</v>
      </c>
      <c r="Y86" s="125">
        <v>149</v>
      </c>
      <c r="Z86" s="125">
        <v>151</v>
      </c>
    </row>
    <row r="87" spans="1:32" ht="15" customHeight="1" x14ac:dyDescent="0.25">
      <c r="A87" s="98" t="s">
        <v>5</v>
      </c>
      <c r="B87" s="95"/>
      <c r="C87" s="109" t="str">
        <f t="shared" si="3"/>
        <v>4,806</v>
      </c>
      <c r="D87" s="96">
        <f t="shared" si="4"/>
        <v>4.6830755826617221E-2</v>
      </c>
      <c r="E87" s="97">
        <f t="shared" si="5"/>
        <v>4.6830755826617221E-2</v>
      </c>
      <c r="F87" s="96">
        <f t="shared" si="6"/>
        <v>0.13375796178343946</v>
      </c>
      <c r="G87" s="97">
        <f t="shared" si="7"/>
        <v>0.13375796178343946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108</v>
      </c>
      <c r="Y87" s="125">
        <v>108</v>
      </c>
      <c r="Z87" s="125">
        <v>123</v>
      </c>
    </row>
    <row r="88" spans="1:32" ht="15" customHeight="1" x14ac:dyDescent="0.25">
      <c r="A88" s="95" t="s">
        <v>6</v>
      </c>
      <c r="B88" s="95"/>
      <c r="C88" s="109" t="str">
        <f t="shared" si="3"/>
        <v>7,227</v>
      </c>
      <c r="D88" s="96">
        <f t="shared" si="4"/>
        <v>6.5457762052189228E-2</v>
      </c>
      <c r="E88" s="97">
        <f t="shared" si="5"/>
        <v>6.5457762052189228E-2</v>
      </c>
      <c r="F88" s="96">
        <f t="shared" si="6"/>
        <v>0.12429993777224646</v>
      </c>
      <c r="G88" s="97">
        <f t="shared" si="7"/>
        <v>0.12429993777224646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144</v>
      </c>
      <c r="Y88" s="125">
        <v>163</v>
      </c>
      <c r="Z88" s="125">
        <v>177</v>
      </c>
    </row>
    <row r="89" spans="1:32" ht="15" customHeight="1" x14ac:dyDescent="0.25">
      <c r="A89" s="95" t="s">
        <v>104</v>
      </c>
      <c r="B89" s="95"/>
      <c r="C89" s="146" t="str">
        <f t="shared" si="3"/>
        <v>$35,618</v>
      </c>
      <c r="D89" s="96">
        <f t="shared" si="4"/>
        <v>1.6959798994974795E-2</v>
      </c>
      <c r="E89" s="97">
        <f t="shared" si="5"/>
        <v>1.6959798994974795E-2</v>
      </c>
      <c r="F89" s="96">
        <f t="shared" si="6"/>
        <v>0.1196759358951105</v>
      </c>
      <c r="G89" s="97">
        <f t="shared" si="7"/>
        <v>0.1196759358951105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467</v>
      </c>
      <c r="Y89" s="125">
        <v>479</v>
      </c>
      <c r="Z89" s="125">
        <v>495</v>
      </c>
    </row>
    <row r="90" spans="1:32" ht="15" customHeight="1" x14ac:dyDescent="0.25">
      <c r="A90" s="95" t="s">
        <v>7</v>
      </c>
      <c r="B90" s="95"/>
      <c r="C90" s="109" t="str">
        <f t="shared" si="3"/>
        <v>$339.4 mil</v>
      </c>
      <c r="D90" s="96">
        <f t="shared" si="4"/>
        <v>0.1154798724025603</v>
      </c>
      <c r="E90" s="97">
        <f t="shared" si="5"/>
        <v>0.1154798724025603</v>
      </c>
      <c r="F90" s="96">
        <f t="shared" si="6"/>
        <v>0.31282564112866185</v>
      </c>
      <c r="G90" s="97">
        <f t="shared" si="7"/>
        <v>0.31282564112866185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599</v>
      </c>
      <c r="Y90" s="125">
        <v>621</v>
      </c>
      <c r="Z90" s="125">
        <v>654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3453</v>
      </c>
      <c r="Y91" s="125">
        <v>3558</v>
      </c>
      <c r="Z91" s="125">
        <v>3834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201</v>
      </c>
      <c r="Y93" s="125">
        <v>227</v>
      </c>
      <c r="Z93" s="125">
        <v>237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444</v>
      </c>
      <c r="Y94" s="125">
        <v>476</v>
      </c>
      <c r="Z94" s="125">
        <v>478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134</v>
      </c>
      <c r="Y95" s="125">
        <v>132</v>
      </c>
      <c r="Z95" s="125">
        <v>150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447</v>
      </c>
      <c r="Y96" s="125">
        <v>493</v>
      </c>
      <c r="Z96" s="125">
        <v>529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481</v>
      </c>
      <c r="Y97" s="125">
        <v>545</v>
      </c>
      <c r="Z97" s="125">
        <v>564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394</v>
      </c>
      <c r="Y98" s="125">
        <v>392</v>
      </c>
      <c r="Z98" s="125">
        <v>410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33</v>
      </c>
      <c r="Y99" s="125">
        <v>39</v>
      </c>
      <c r="Z99" s="125">
        <v>36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348</v>
      </c>
      <c r="Y100" s="125">
        <v>343</v>
      </c>
      <c r="Z100" s="125">
        <v>367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3087</v>
      </c>
      <c r="Y101" s="125">
        <v>3225</v>
      </c>
      <c r="Z101" s="125">
        <v>3395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6646</v>
      </c>
      <c r="Y104" s="125">
        <v>7170</v>
      </c>
      <c r="Z104" s="125">
        <v>7632</v>
      </c>
      <c r="AB104" s="122" t="str">
        <f>TEXT(Z104,"###,###")</f>
        <v>7,632</v>
      </c>
      <c r="AD104" s="143">
        <f>Z104/($Z$4)*100</f>
        <v>73.817583905600159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1380</v>
      </c>
      <c r="Y105" s="125">
        <v>1467</v>
      </c>
      <c r="Z105" s="125">
        <v>1477</v>
      </c>
      <c r="AB105" s="122" t="str">
        <f>TEXT(Z105,"###,###")</f>
        <v>1,477</v>
      </c>
      <c r="AD105" s="143">
        <f>Z105/($Z$4)*100</f>
        <v>14.285714285714285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8026</v>
      </c>
      <c r="Y106" s="132">
        <v>8637</v>
      </c>
      <c r="Z106" s="132">
        <v>9109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1568</v>
      </c>
      <c r="Y108" s="125">
        <v>1675</v>
      </c>
      <c r="Z108" s="125">
        <v>1908</v>
      </c>
      <c r="AB108" s="122" t="str">
        <f>TEXT(Z108,"###,###")</f>
        <v>1,908</v>
      </c>
      <c r="AD108" s="143">
        <f>Z108/($Z$4)*100</f>
        <v>18.45439597640004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1590</v>
      </c>
      <c r="Y109" s="125">
        <v>1781</v>
      </c>
      <c r="Z109" s="125">
        <v>1824</v>
      </c>
      <c r="AB109" s="122" t="str">
        <f>TEXT(Z109,"###,###")</f>
        <v>1,824</v>
      </c>
      <c r="AD109" s="143">
        <f>Z109/($Z$4)*100</f>
        <v>17.641938291904438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2069</v>
      </c>
      <c r="Y110" s="125">
        <v>2275</v>
      </c>
      <c r="Z110" s="125">
        <v>2304</v>
      </c>
      <c r="AB110" s="122" t="str">
        <f>TEXT(Z110,"###,###")</f>
        <v>2,304</v>
      </c>
      <c r="AD110" s="143">
        <f>Z110/($Z$4)*100</f>
        <v>22.284553631879291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2800</v>
      </c>
      <c r="Y111" s="125">
        <v>2906</v>
      </c>
      <c r="Z111" s="125">
        <v>3069</v>
      </c>
      <c r="AB111" s="122" t="str">
        <f>TEXT(Z111,"###,###")</f>
        <v>3,069</v>
      </c>
      <c r="AD111" s="143">
        <f>Z111/($Z$4)*100</f>
        <v>29.683721829964217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9211</v>
      </c>
      <c r="Y112" s="125">
        <v>9722</v>
      </c>
      <c r="Z112" s="125">
        <v>10339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44.84</v>
      </c>
      <c r="U118" s="144">
        <v>45.09</v>
      </c>
      <c r="V118" s="144">
        <v>41.14</v>
      </c>
      <c r="W118" s="144">
        <v>45.23</v>
      </c>
      <c r="X118" s="144">
        <v>44.17</v>
      </c>
      <c r="Y118" s="144">
        <v>43.26</v>
      </c>
      <c r="Z118" s="144">
        <v>43.09</v>
      </c>
      <c r="AB118" s="122" t="str">
        <f>TEXT(Z118,"##.0")</f>
        <v>43.1</v>
      </c>
    </row>
    <row r="120" spans="19:32" x14ac:dyDescent="0.25">
      <c r="S120" s="115" t="s">
        <v>106</v>
      </c>
      <c r="T120" s="125">
        <v>5099</v>
      </c>
      <c r="U120" s="125">
        <v>5074</v>
      </c>
      <c r="V120" s="125">
        <v>5203</v>
      </c>
      <c r="W120" s="125">
        <v>5320</v>
      </c>
      <c r="X120" s="125">
        <v>5365</v>
      </c>
      <c r="Y120" s="125">
        <v>5559</v>
      </c>
      <c r="Z120" s="125">
        <v>5986</v>
      </c>
      <c r="AB120" s="122" t="str">
        <f>TEXT(Z120,"###,###")</f>
        <v>5,986</v>
      </c>
    </row>
    <row r="121" spans="19:32" x14ac:dyDescent="0.25">
      <c r="S121" s="115" t="s">
        <v>107</v>
      </c>
      <c r="T121" s="125">
        <v>713</v>
      </c>
      <c r="U121" s="125">
        <v>680</v>
      </c>
      <c r="V121" s="125">
        <v>660</v>
      </c>
      <c r="W121" s="125">
        <v>632</v>
      </c>
      <c r="X121" s="125">
        <v>625</v>
      </c>
      <c r="Y121" s="125">
        <v>657</v>
      </c>
      <c r="Z121" s="125">
        <v>664</v>
      </c>
      <c r="AB121" s="122" t="str">
        <f>TEXT(Z121,"###,###")</f>
        <v>664</v>
      </c>
    </row>
    <row r="122" spans="19:32" x14ac:dyDescent="0.25">
      <c r="S122" s="115" t="s">
        <v>108</v>
      </c>
      <c r="T122" s="125">
        <v>622</v>
      </c>
      <c r="U122" s="125">
        <v>616</v>
      </c>
      <c r="V122" s="125">
        <v>586</v>
      </c>
      <c r="W122" s="125">
        <v>553</v>
      </c>
      <c r="X122" s="125">
        <v>550</v>
      </c>
      <c r="Y122" s="125">
        <v>567</v>
      </c>
      <c r="Z122" s="125">
        <v>580</v>
      </c>
      <c r="AB122" s="122" t="str">
        <f>TEXT(Z122,"###,###")</f>
        <v>580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5721</v>
      </c>
      <c r="U124" s="125">
        <v>5690</v>
      </c>
      <c r="V124" s="125">
        <v>5789</v>
      </c>
      <c r="W124" s="125">
        <v>5873</v>
      </c>
      <c r="X124" s="125">
        <v>5915</v>
      </c>
      <c r="Y124" s="125">
        <v>6126</v>
      </c>
      <c r="Z124" s="125">
        <v>6566</v>
      </c>
      <c r="AB124" s="122" t="str">
        <f>TEXT(Z124,"###,###")</f>
        <v>6,566</v>
      </c>
      <c r="AD124" s="139">
        <f>Z124/$Z$7*100</f>
        <v>90.853742908537427</v>
      </c>
    </row>
    <row r="125" spans="19:32" x14ac:dyDescent="0.25">
      <c r="S125" s="115" t="s">
        <v>110</v>
      </c>
      <c r="T125" s="125">
        <v>1335</v>
      </c>
      <c r="U125" s="125">
        <v>1296</v>
      </c>
      <c r="V125" s="125">
        <v>1246</v>
      </c>
      <c r="W125" s="125">
        <v>1185</v>
      </c>
      <c r="X125" s="125">
        <v>1175</v>
      </c>
      <c r="Y125" s="125">
        <v>1224</v>
      </c>
      <c r="Z125" s="125">
        <v>1244</v>
      </c>
      <c r="AB125" s="122" t="str">
        <f>TEXT(Z125,"###,###")</f>
        <v>1,244</v>
      </c>
      <c r="AD125" s="139">
        <f>Z125/$Z$7*100</f>
        <v>17.213228172132279</v>
      </c>
    </row>
    <row r="127" spans="19:32" x14ac:dyDescent="0.25">
      <c r="S127" s="115" t="s">
        <v>111</v>
      </c>
      <c r="T127" s="125">
        <v>3439</v>
      </c>
      <c r="U127" s="125">
        <v>3422</v>
      </c>
      <c r="V127" s="125">
        <v>3468</v>
      </c>
      <c r="W127" s="125">
        <v>3461</v>
      </c>
      <c r="X127" s="125">
        <v>3453</v>
      </c>
      <c r="Y127" s="125">
        <v>3558</v>
      </c>
      <c r="Z127" s="125">
        <v>3830</v>
      </c>
      <c r="AB127" s="122" t="str">
        <f>TEXT(Z127,"###,###")</f>
        <v>3,830</v>
      </c>
      <c r="AD127" s="139">
        <f>Z127/$Z$7*100</f>
        <v>52.995710529957108</v>
      </c>
    </row>
    <row r="128" spans="19:32" x14ac:dyDescent="0.25">
      <c r="S128" s="115" t="s">
        <v>112</v>
      </c>
      <c r="T128" s="125">
        <v>2992</v>
      </c>
      <c r="U128" s="125">
        <v>2940</v>
      </c>
      <c r="V128" s="125">
        <v>2984</v>
      </c>
      <c r="W128" s="125">
        <v>3043</v>
      </c>
      <c r="X128" s="125">
        <v>3085</v>
      </c>
      <c r="Y128" s="125">
        <v>3225</v>
      </c>
      <c r="Z128" s="125">
        <v>3393</v>
      </c>
      <c r="AB128" s="122" t="str">
        <f>TEXT(Z128,"###,###")</f>
        <v>3,393</v>
      </c>
      <c r="AD128" s="139">
        <f>Z128/$Z$7*100</f>
        <v>46.948941469489412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5" id="{851A5982-8EFC-44AE-9DCD-ECEB3C37CED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78" id="{4053477E-5AA1-498A-AFF7-979F2F96577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81" id="{F55E768D-1E41-4339-B66F-515976134A0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84" id="{50D09D8F-E513-4368-B2C7-FB02EA5884F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1E96C-0C15-4A94-AA4C-F0161B46B061}">
  <sheetPr codeName="Sheet88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Sorell</v>
      </c>
      <c r="T1" s="113"/>
      <c r="U1" s="113"/>
      <c r="V1" s="113"/>
      <c r="W1" s="113"/>
      <c r="X1" s="113"/>
      <c r="Y1" s="114" t="str">
        <f>Y3</f>
        <v>12.24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140</v>
      </c>
      <c r="Y3" s="118" t="s">
        <v>181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12.24 Sorell,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9575</v>
      </c>
      <c r="U4" s="121">
        <v>9702</v>
      </c>
      <c r="V4" s="121">
        <v>10046</v>
      </c>
      <c r="W4" s="121">
        <v>10036</v>
      </c>
      <c r="X4" s="121">
        <v>10322</v>
      </c>
      <c r="Y4" s="121">
        <v>10726</v>
      </c>
      <c r="Z4" s="121">
        <v>11219</v>
      </c>
      <c r="AB4" s="122" t="str">
        <f>TEXT(Z4,"###,###")</f>
        <v>11,219</v>
      </c>
      <c r="AD4" s="123">
        <f>Z4/Y4-1</f>
        <v>4.5963080365467146E-2</v>
      </c>
      <c r="AF4" s="123">
        <f t="shared" ref="AF4:AF9" si="0">Z4/T4-1</f>
        <v>0.17169712793733671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4874</v>
      </c>
      <c r="U5" s="121">
        <v>4969</v>
      </c>
      <c r="V5" s="121">
        <v>5072</v>
      </c>
      <c r="W5" s="121">
        <v>5098</v>
      </c>
      <c r="X5" s="121">
        <v>5272</v>
      </c>
      <c r="Y5" s="121">
        <v>5412</v>
      </c>
      <c r="Z5" s="121">
        <v>5699</v>
      </c>
      <c r="AB5" s="122" t="str">
        <f>TEXT(Z5,"###,###")</f>
        <v>5,699</v>
      </c>
      <c r="AD5" s="123">
        <f t="shared" ref="AD5:AD9" si="1">Z5/Y5-1</f>
        <v>5.3030303030302983E-2</v>
      </c>
      <c r="AF5" s="123">
        <f t="shared" si="0"/>
        <v>0.16926549035699634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4696</v>
      </c>
      <c r="U6" s="121">
        <v>4731</v>
      </c>
      <c r="V6" s="121">
        <v>4976</v>
      </c>
      <c r="W6" s="121">
        <v>4937</v>
      </c>
      <c r="X6" s="121">
        <v>5052</v>
      </c>
      <c r="Y6" s="121">
        <v>5314</v>
      </c>
      <c r="Z6" s="121">
        <v>5517</v>
      </c>
      <c r="AB6" s="122" t="str">
        <f>TEXT(Z6,"###,###")</f>
        <v>5,517</v>
      </c>
      <c r="AD6" s="123">
        <f t="shared" si="1"/>
        <v>3.8200978547233699E-2</v>
      </c>
      <c r="AF6" s="123">
        <f t="shared" si="0"/>
        <v>0.17482964224872233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7146</v>
      </c>
      <c r="U7" s="121">
        <v>7179</v>
      </c>
      <c r="V7" s="121">
        <v>7317</v>
      </c>
      <c r="W7" s="121">
        <v>7351</v>
      </c>
      <c r="X7" s="121">
        <v>7549</v>
      </c>
      <c r="Y7" s="121">
        <v>7810</v>
      </c>
      <c r="Z7" s="121">
        <v>8210</v>
      </c>
      <c r="AB7" s="122" t="str">
        <f>TEXT(Z7,"###,###")</f>
        <v>8,210</v>
      </c>
      <c r="AD7" s="123">
        <f t="shared" si="1"/>
        <v>5.1216389244558291E-2</v>
      </c>
      <c r="AF7" s="123">
        <f t="shared" si="0"/>
        <v>0.14889448642597247</v>
      </c>
    </row>
    <row r="8" spans="1:32" ht="17.25" customHeight="1" x14ac:dyDescent="0.25">
      <c r="A8" s="44" t="s">
        <v>13</v>
      </c>
      <c r="B8" s="45"/>
      <c r="C8" s="46"/>
      <c r="D8" s="47" t="str">
        <f>AB4</f>
        <v>11,219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8,210</v>
      </c>
      <c r="P8" s="48"/>
      <c r="S8" s="120" t="s">
        <v>88</v>
      </c>
      <c r="T8" s="121">
        <v>36442.65</v>
      </c>
      <c r="U8" s="121">
        <v>37016.46</v>
      </c>
      <c r="V8" s="121">
        <v>36314.53</v>
      </c>
      <c r="W8" s="121">
        <v>38238</v>
      </c>
      <c r="X8" s="121">
        <v>39750</v>
      </c>
      <c r="Y8" s="121">
        <v>41207.56</v>
      </c>
      <c r="Z8" s="121">
        <v>41920</v>
      </c>
      <c r="AB8" s="122" t="str">
        <f>TEXT(Z8,"$###,###")</f>
        <v>$41,920</v>
      </c>
      <c r="AD8" s="123">
        <f t="shared" si="1"/>
        <v>1.7289060551025193E-2</v>
      </c>
      <c r="AF8" s="123">
        <f t="shared" si="0"/>
        <v>0.15030054071259902</v>
      </c>
    </row>
    <row r="9" spans="1:32" x14ac:dyDescent="0.25">
      <c r="A9" s="52" t="s">
        <v>15</v>
      </c>
      <c r="B9" s="53"/>
      <c r="C9" s="54"/>
      <c r="D9" s="55">
        <f>AD104</f>
        <v>70.87084410375256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51.132764920828258</v>
      </c>
      <c r="P9" s="56" t="s">
        <v>89</v>
      </c>
      <c r="S9" s="120" t="s">
        <v>7</v>
      </c>
      <c r="T9" s="121">
        <v>290822120</v>
      </c>
      <c r="U9" s="121">
        <v>301644707</v>
      </c>
      <c r="V9" s="121">
        <v>316717791</v>
      </c>
      <c r="W9" s="121">
        <v>328334014</v>
      </c>
      <c r="X9" s="121">
        <v>346262450</v>
      </c>
      <c r="Y9" s="121">
        <v>370942184</v>
      </c>
      <c r="Z9" s="121">
        <v>404447897</v>
      </c>
      <c r="AB9" s="122" t="str">
        <f>TEXT(Z9/1000000,"$#,###.0")&amp;" mil"</f>
        <v>$404.4 mil</v>
      </c>
      <c r="AD9" s="123">
        <f t="shared" si="1"/>
        <v>9.0325971122227511E-2</v>
      </c>
      <c r="AF9" s="123">
        <f t="shared" si="0"/>
        <v>0.39070541470504372</v>
      </c>
    </row>
    <row r="10" spans="1:32" x14ac:dyDescent="0.25">
      <c r="A10" s="52" t="s">
        <v>18</v>
      </c>
      <c r="B10" s="53"/>
      <c r="C10" s="54"/>
      <c r="D10" s="55">
        <f>AD105</f>
        <v>19.377841162313931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48.842874543239951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90.913520097442145</v>
      </c>
      <c r="P11" s="56" t="s">
        <v>89</v>
      </c>
      <c r="S11" s="120" t="s">
        <v>30</v>
      </c>
      <c r="T11" s="125">
        <v>8229</v>
      </c>
      <c r="U11" s="125">
        <v>8359</v>
      </c>
      <c r="V11" s="125">
        <v>8722</v>
      </c>
      <c r="W11" s="125">
        <v>8758</v>
      </c>
      <c r="X11" s="125">
        <v>9019</v>
      </c>
      <c r="Y11" s="125">
        <v>9347</v>
      </c>
      <c r="Z11" s="125">
        <v>9785</v>
      </c>
    </row>
    <row r="12" spans="1:32" ht="28.5" customHeight="1" x14ac:dyDescent="0.25">
      <c r="A12" s="52" t="s">
        <v>20</v>
      </c>
      <c r="B12" s="54"/>
      <c r="C12" s="54"/>
      <c r="D12" s="55">
        <f>AD108</f>
        <v>15.53614404135841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17.417783191230207</v>
      </c>
      <c r="P12" s="56" t="s">
        <v>89</v>
      </c>
      <c r="S12" s="120" t="s">
        <v>31</v>
      </c>
      <c r="T12" s="125">
        <v>1342</v>
      </c>
      <c r="U12" s="125">
        <v>1339</v>
      </c>
      <c r="V12" s="125">
        <v>1328</v>
      </c>
      <c r="W12" s="125">
        <v>1276</v>
      </c>
      <c r="X12" s="125">
        <v>1304</v>
      </c>
      <c r="Y12" s="125">
        <v>1379</v>
      </c>
      <c r="Z12" s="125">
        <v>1435</v>
      </c>
    </row>
    <row r="13" spans="1:32" ht="15" customHeight="1" x14ac:dyDescent="0.25">
      <c r="A13" s="52" t="s">
        <v>21</v>
      </c>
      <c r="B13" s="54"/>
      <c r="C13" s="54"/>
      <c r="D13" s="55">
        <f>AD109</f>
        <v>15.598538194134951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42.3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21.044656386487208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38.096086995275876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435</v>
      </c>
      <c r="Z15" s="125">
        <v>464</v>
      </c>
      <c r="AB15" s="129">
        <f t="shared" ref="AB15:AB34" si="2">IF(Z15="np",0,Z15/$Z$34)</f>
        <v>4.1358409840449237E-2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38</v>
      </c>
      <c r="Z16" s="125">
        <v>27</v>
      </c>
      <c r="AB16" s="129">
        <f t="shared" si="2"/>
        <v>2.4066316070951066E-3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669</v>
      </c>
      <c r="Z17" s="125">
        <v>705</v>
      </c>
      <c r="AB17" s="129">
        <f t="shared" si="2"/>
        <v>6.283982529637222E-2</v>
      </c>
    </row>
    <row r="18" spans="1:28" x14ac:dyDescent="0.25">
      <c r="A18" s="82" t="str">
        <f>$S$1&amp;" ("&amp;$T$2&amp;" to "&amp;$Z$2&amp;")"</f>
        <v>Sorell (2011-12 to 2017-18)</v>
      </c>
      <c r="B18" s="82"/>
      <c r="C18" s="82"/>
      <c r="D18" s="82"/>
      <c r="E18" s="82"/>
      <c r="F18" s="82"/>
      <c r="G18" s="82" t="str">
        <f>$S$1&amp;" ("&amp;$T$2&amp;" to "&amp;$Z$2&amp;")"</f>
        <v>Sorell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151</v>
      </c>
      <c r="Z18" s="125">
        <v>156</v>
      </c>
      <c r="AB18" s="129">
        <f t="shared" si="2"/>
        <v>1.3904982618771726E-2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908</v>
      </c>
      <c r="Z19" s="125">
        <v>1060</v>
      </c>
      <c r="AB19" s="129">
        <f t="shared" si="2"/>
        <v>9.4482574204474548E-2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298</v>
      </c>
      <c r="Z20" s="125">
        <v>275</v>
      </c>
      <c r="AB20" s="129">
        <f t="shared" si="2"/>
        <v>2.4511988590783493E-2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1105</v>
      </c>
      <c r="Z21" s="125">
        <v>1103</v>
      </c>
      <c r="AB21" s="129">
        <f t="shared" si="2"/>
        <v>9.8315357875033427E-2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728</v>
      </c>
      <c r="Z22" s="125">
        <v>831</v>
      </c>
      <c r="AB22" s="129">
        <f t="shared" si="2"/>
        <v>7.4070772796149389E-2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424</v>
      </c>
      <c r="Z23" s="125">
        <v>498</v>
      </c>
      <c r="AB23" s="129">
        <f t="shared" si="2"/>
        <v>4.4388982975309743E-2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91</v>
      </c>
      <c r="Z24" s="125">
        <v>93</v>
      </c>
      <c r="AB24" s="129">
        <f t="shared" si="2"/>
        <v>8.2895088688831452E-3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272</v>
      </c>
      <c r="Z25" s="125">
        <v>336</v>
      </c>
      <c r="AB25" s="129">
        <f t="shared" si="2"/>
        <v>2.9949193332739103E-2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203</v>
      </c>
      <c r="Z26" s="125">
        <v>225</v>
      </c>
      <c r="AB26" s="129">
        <f t="shared" si="2"/>
        <v>2.0055263392459222E-2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379</v>
      </c>
      <c r="Z27" s="125">
        <v>466</v>
      </c>
      <c r="AB27" s="129">
        <f t="shared" si="2"/>
        <v>4.1536678848382212E-2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586</v>
      </c>
      <c r="Z28" s="125">
        <v>725</v>
      </c>
      <c r="AB28" s="129">
        <f t="shared" si="2"/>
        <v>6.4622515375701933E-2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872</v>
      </c>
      <c r="Z29" s="125">
        <v>822</v>
      </c>
      <c r="AB29" s="129">
        <f t="shared" si="2"/>
        <v>7.3268562260451017E-2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711</v>
      </c>
      <c r="Z30" s="125">
        <v>771</v>
      </c>
      <c r="AB30" s="129">
        <f t="shared" si="2"/>
        <v>6.8722702558160265E-2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1184</v>
      </c>
      <c r="Z31" s="125">
        <v>1256</v>
      </c>
      <c r="AB31" s="129">
        <f t="shared" si="2"/>
        <v>0.1119529369819057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174</v>
      </c>
      <c r="Z32" s="125">
        <v>212</v>
      </c>
      <c r="AB32" s="129">
        <f t="shared" si="2"/>
        <v>1.8896514840894909E-2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432</v>
      </c>
      <c r="Z33" s="125">
        <v>497</v>
      </c>
      <c r="AB33" s="129">
        <f t="shared" si="2"/>
        <v>4.4299848471343259E-2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10726</v>
      </c>
      <c r="Z34" s="132">
        <v>11219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0</v>
      </c>
      <c r="Y44" s="125">
        <v>5</v>
      </c>
      <c r="Z44" s="125">
        <v>3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93</v>
      </c>
      <c r="Y45" s="125">
        <v>108</v>
      </c>
      <c r="Z45" s="125">
        <v>88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283</v>
      </c>
      <c r="Y46" s="125">
        <v>309</v>
      </c>
      <c r="Z46" s="125">
        <v>357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417</v>
      </c>
      <c r="Y47" s="125">
        <v>424</v>
      </c>
      <c r="Z47" s="125">
        <v>443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624</v>
      </c>
      <c r="Y48" s="125">
        <v>623</v>
      </c>
      <c r="Z48" s="125">
        <v>664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Sorell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561</v>
      </c>
      <c r="Y49" s="125">
        <v>553</v>
      </c>
      <c r="Z49" s="125">
        <v>597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480</v>
      </c>
      <c r="Y50" s="125">
        <v>516</v>
      </c>
      <c r="Z50" s="125">
        <v>586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550</v>
      </c>
      <c r="Y51" s="125">
        <v>530</v>
      </c>
      <c r="Z51" s="125">
        <v>544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485</v>
      </c>
      <c r="Y52" s="125">
        <v>509</v>
      </c>
      <c r="Z52" s="125">
        <v>514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577</v>
      </c>
      <c r="Y53" s="125">
        <v>543</v>
      </c>
      <c r="Z53" s="125">
        <v>504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521</v>
      </c>
      <c r="Y54" s="125">
        <v>556</v>
      </c>
      <c r="Z54" s="125">
        <v>620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397</v>
      </c>
      <c r="Y55" s="125">
        <v>400</v>
      </c>
      <c r="Z55" s="125">
        <v>406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191</v>
      </c>
      <c r="Y56" s="125">
        <v>215</v>
      </c>
      <c r="Z56" s="125">
        <v>234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66</v>
      </c>
      <c r="Y57" s="125">
        <v>87</v>
      </c>
      <c r="Z57" s="125">
        <v>80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25</v>
      </c>
      <c r="Y58" s="125">
        <v>20</v>
      </c>
      <c r="Z58" s="125">
        <v>28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11</v>
      </c>
      <c r="Y59" s="125">
        <v>10</v>
      </c>
      <c r="Z59" s="125">
        <v>11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6</v>
      </c>
      <c r="Y60" s="125">
        <v>0</v>
      </c>
      <c r="Z60" s="125">
        <v>0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5272</v>
      </c>
      <c r="Y61" s="125">
        <v>5412</v>
      </c>
      <c r="Z61" s="125">
        <v>5698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7</v>
      </c>
      <c r="Y63" s="125">
        <v>9</v>
      </c>
      <c r="Z63" s="125">
        <v>9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Sorell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132</v>
      </c>
      <c r="Y64" s="125">
        <v>129</v>
      </c>
      <c r="Z64" s="125">
        <v>144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326</v>
      </c>
      <c r="Y65" s="125">
        <v>292</v>
      </c>
      <c r="Z65" s="125">
        <v>318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412</v>
      </c>
      <c r="Y66" s="125">
        <v>441</v>
      </c>
      <c r="Z66" s="125">
        <v>443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540</v>
      </c>
      <c r="Y67" s="125">
        <v>571</v>
      </c>
      <c r="Z67" s="125">
        <v>620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486</v>
      </c>
      <c r="Y68" s="125">
        <v>543</v>
      </c>
      <c r="Z68" s="125">
        <v>581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460</v>
      </c>
      <c r="Y69" s="125">
        <v>484</v>
      </c>
      <c r="Z69" s="125">
        <v>545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509</v>
      </c>
      <c r="Y70" s="125">
        <v>529</v>
      </c>
      <c r="Z70" s="125">
        <v>540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566</v>
      </c>
      <c r="Y71" s="125">
        <v>556</v>
      </c>
      <c r="Z71" s="125">
        <v>552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585</v>
      </c>
      <c r="Y72" s="125">
        <v>629</v>
      </c>
      <c r="Z72" s="125">
        <v>574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521</v>
      </c>
      <c r="Y73" s="125">
        <v>563</v>
      </c>
      <c r="Z73" s="125">
        <v>621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315</v>
      </c>
      <c r="Y74" s="125">
        <v>350</v>
      </c>
      <c r="Z74" s="125">
        <v>361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128</v>
      </c>
      <c r="Y75" s="125">
        <v>162</v>
      </c>
      <c r="Z75" s="125">
        <v>163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29</v>
      </c>
      <c r="Y76" s="125">
        <v>35</v>
      </c>
      <c r="Z76" s="125">
        <v>33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22</v>
      </c>
      <c r="Y77" s="125">
        <v>16</v>
      </c>
      <c r="Z77" s="125">
        <v>20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2</v>
      </c>
      <c r="Y78" s="125">
        <v>6</v>
      </c>
      <c r="Z78" s="125">
        <v>0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7</v>
      </c>
      <c r="Y79" s="125">
        <v>0</v>
      </c>
      <c r="Z79" s="125">
        <v>4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5054</v>
      </c>
      <c r="Y80" s="125">
        <v>5314</v>
      </c>
      <c r="Z80" s="125">
        <v>5523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Sorell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420</v>
      </c>
      <c r="Y83" s="125">
        <v>435</v>
      </c>
      <c r="Z83" s="125">
        <v>479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316</v>
      </c>
      <c r="Y84" s="125">
        <v>338</v>
      </c>
      <c r="Z84" s="125">
        <v>358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11,219</v>
      </c>
      <c r="D85" s="96">
        <f t="shared" ref="D85:D90" si="4">AD4</f>
        <v>4.5963080365467146E-2</v>
      </c>
      <c r="E85" s="97">
        <f t="shared" ref="E85:E90" si="5">AD4</f>
        <v>4.5963080365467146E-2</v>
      </c>
      <c r="F85" s="96">
        <f t="shared" ref="F85:F90" si="6">AF4</f>
        <v>0.17169712793733671</v>
      </c>
      <c r="G85" s="97">
        <f t="shared" ref="G85:G90" si="7">AF4</f>
        <v>0.17169712793733671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817</v>
      </c>
      <c r="Y85" s="125">
        <v>861</v>
      </c>
      <c r="Z85" s="125">
        <v>927</v>
      </c>
    </row>
    <row r="86" spans="1:32" ht="15" customHeight="1" x14ac:dyDescent="0.25">
      <c r="A86" s="98" t="s">
        <v>4</v>
      </c>
      <c r="B86" s="95"/>
      <c r="C86" s="109" t="str">
        <f t="shared" si="3"/>
        <v>5,699</v>
      </c>
      <c r="D86" s="96">
        <f t="shared" si="4"/>
        <v>5.3030303030302983E-2</v>
      </c>
      <c r="E86" s="97">
        <f t="shared" si="5"/>
        <v>5.3030303030302983E-2</v>
      </c>
      <c r="F86" s="96">
        <f t="shared" si="6"/>
        <v>0.16926549035699634</v>
      </c>
      <c r="G86" s="97">
        <f t="shared" si="7"/>
        <v>0.16926549035699634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240</v>
      </c>
      <c r="Y86" s="125">
        <v>245</v>
      </c>
      <c r="Z86" s="125">
        <v>262</v>
      </c>
    </row>
    <row r="87" spans="1:32" ht="15" customHeight="1" x14ac:dyDescent="0.25">
      <c r="A87" s="98" t="s">
        <v>5</v>
      </c>
      <c r="B87" s="95"/>
      <c r="C87" s="109" t="str">
        <f t="shared" si="3"/>
        <v>5,517</v>
      </c>
      <c r="D87" s="96">
        <f t="shared" si="4"/>
        <v>3.8200978547233699E-2</v>
      </c>
      <c r="E87" s="97">
        <f t="shared" si="5"/>
        <v>3.8200978547233699E-2</v>
      </c>
      <c r="F87" s="96">
        <f t="shared" si="6"/>
        <v>0.17482964224872233</v>
      </c>
      <c r="G87" s="97">
        <f t="shared" si="7"/>
        <v>0.17482964224872233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221</v>
      </c>
      <c r="Y87" s="125">
        <v>220</v>
      </c>
      <c r="Z87" s="125">
        <v>221</v>
      </c>
    </row>
    <row r="88" spans="1:32" ht="15" customHeight="1" x14ac:dyDescent="0.25">
      <c r="A88" s="95" t="s">
        <v>6</v>
      </c>
      <c r="B88" s="95"/>
      <c r="C88" s="109" t="str">
        <f t="shared" si="3"/>
        <v>8,210</v>
      </c>
      <c r="D88" s="96">
        <f t="shared" si="4"/>
        <v>5.1216389244558291E-2</v>
      </c>
      <c r="E88" s="97">
        <f t="shared" si="5"/>
        <v>5.1216389244558291E-2</v>
      </c>
      <c r="F88" s="96">
        <f t="shared" si="6"/>
        <v>0.14889448642597247</v>
      </c>
      <c r="G88" s="97">
        <f t="shared" si="7"/>
        <v>0.14889448642597247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196</v>
      </c>
      <c r="Y88" s="125">
        <v>224</v>
      </c>
      <c r="Z88" s="125">
        <v>218</v>
      </c>
    </row>
    <row r="89" spans="1:32" ht="15" customHeight="1" x14ac:dyDescent="0.25">
      <c r="A89" s="95" t="s">
        <v>104</v>
      </c>
      <c r="B89" s="95"/>
      <c r="C89" s="146" t="str">
        <f t="shared" si="3"/>
        <v>$41,920</v>
      </c>
      <c r="D89" s="96">
        <f t="shared" si="4"/>
        <v>1.7289060551025193E-2</v>
      </c>
      <c r="E89" s="97">
        <f t="shared" si="5"/>
        <v>1.7289060551025193E-2</v>
      </c>
      <c r="F89" s="96">
        <f t="shared" si="6"/>
        <v>0.15030054071259902</v>
      </c>
      <c r="G89" s="97">
        <f t="shared" si="7"/>
        <v>0.15030054071259902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347</v>
      </c>
      <c r="Y89" s="125">
        <v>366</v>
      </c>
      <c r="Z89" s="125">
        <v>402</v>
      </c>
    </row>
    <row r="90" spans="1:32" ht="15" customHeight="1" x14ac:dyDescent="0.25">
      <c r="A90" s="95" t="s">
        <v>7</v>
      </c>
      <c r="B90" s="95"/>
      <c r="C90" s="109" t="str">
        <f t="shared" si="3"/>
        <v>$404.4 mil</v>
      </c>
      <c r="D90" s="96">
        <f t="shared" si="4"/>
        <v>9.0325971122227511E-2</v>
      </c>
      <c r="E90" s="97">
        <f t="shared" si="5"/>
        <v>9.0325971122227511E-2</v>
      </c>
      <c r="F90" s="96">
        <f t="shared" si="6"/>
        <v>0.39070541470504372</v>
      </c>
      <c r="G90" s="97">
        <f t="shared" si="7"/>
        <v>0.39070541470504372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468</v>
      </c>
      <c r="Y90" s="125">
        <v>461</v>
      </c>
      <c r="Z90" s="125">
        <v>501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3896</v>
      </c>
      <c r="Y91" s="125">
        <v>4017</v>
      </c>
      <c r="Z91" s="125">
        <v>4202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278</v>
      </c>
      <c r="Y93" s="125">
        <v>305</v>
      </c>
      <c r="Z93" s="125">
        <v>335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527</v>
      </c>
      <c r="Y94" s="125">
        <v>563</v>
      </c>
      <c r="Z94" s="125">
        <v>618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136</v>
      </c>
      <c r="Y95" s="125">
        <v>146</v>
      </c>
      <c r="Z95" s="125">
        <v>152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618</v>
      </c>
      <c r="Y96" s="125">
        <v>665</v>
      </c>
      <c r="Z96" s="125">
        <v>735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696</v>
      </c>
      <c r="Y97" s="125">
        <v>738</v>
      </c>
      <c r="Z97" s="125">
        <v>765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421</v>
      </c>
      <c r="Y98" s="125">
        <v>445</v>
      </c>
      <c r="Z98" s="125">
        <v>460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28</v>
      </c>
      <c r="Y99" s="125">
        <v>30</v>
      </c>
      <c r="Z99" s="125">
        <v>36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252</v>
      </c>
      <c r="Y100" s="125">
        <v>281</v>
      </c>
      <c r="Z100" s="125">
        <v>290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3654</v>
      </c>
      <c r="Y101" s="125">
        <v>3793</v>
      </c>
      <c r="Z101" s="125">
        <v>4005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7071</v>
      </c>
      <c r="Y104" s="125">
        <v>7477</v>
      </c>
      <c r="Z104" s="125">
        <v>7951</v>
      </c>
      <c r="AB104" s="122" t="str">
        <f>TEXT(Z104,"###,###")</f>
        <v>7,951</v>
      </c>
      <c r="AD104" s="143">
        <f>Z104/($Z$4)*100</f>
        <v>70.87084410375256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2107</v>
      </c>
      <c r="Y105" s="125">
        <v>2225</v>
      </c>
      <c r="Z105" s="125">
        <v>2174</v>
      </c>
      <c r="AB105" s="122" t="str">
        <f>TEXT(Z105,"###,###")</f>
        <v>2,174</v>
      </c>
      <c r="AD105" s="143">
        <f>Z105/($Z$4)*100</f>
        <v>19.377841162313931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9178</v>
      </c>
      <c r="Y106" s="132">
        <v>9702</v>
      </c>
      <c r="Z106" s="132">
        <v>10125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1358</v>
      </c>
      <c r="Y108" s="125">
        <v>1496</v>
      </c>
      <c r="Z108" s="125">
        <v>1743</v>
      </c>
      <c r="AB108" s="122" t="str">
        <f>TEXT(Z108,"###,###")</f>
        <v>1,743</v>
      </c>
      <c r="AD108" s="143">
        <f>Z108/($Z$4)*100</f>
        <v>15.53614404135841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1581</v>
      </c>
      <c r="Y109" s="125">
        <v>1645</v>
      </c>
      <c r="Z109" s="125">
        <v>1750</v>
      </c>
      <c r="AB109" s="122" t="str">
        <f>TEXT(Z109,"###,###")</f>
        <v>1,750</v>
      </c>
      <c r="AD109" s="143">
        <f>Z109/($Z$4)*100</f>
        <v>15.598538194134951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2289</v>
      </c>
      <c r="Y110" s="125">
        <v>2470</v>
      </c>
      <c r="Z110" s="125">
        <v>2361</v>
      </c>
      <c r="AB110" s="122" t="str">
        <f>TEXT(Z110,"###,###")</f>
        <v>2,361</v>
      </c>
      <c r="AD110" s="143">
        <f>Z110/($Z$4)*100</f>
        <v>21.044656386487208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3948</v>
      </c>
      <c r="Y111" s="125">
        <v>4091</v>
      </c>
      <c r="Z111" s="125">
        <v>4274</v>
      </c>
      <c r="AB111" s="122" t="str">
        <f>TEXT(Z111,"###,###")</f>
        <v>4,274</v>
      </c>
      <c r="AD111" s="143">
        <f>Z111/($Z$4)*100</f>
        <v>38.096086995275876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10322</v>
      </c>
      <c r="Y112" s="125">
        <v>10726</v>
      </c>
      <c r="Z112" s="125">
        <v>11219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40.54</v>
      </c>
      <c r="U118" s="144">
        <v>38.86</v>
      </c>
      <c r="V118" s="144">
        <v>41.22</v>
      </c>
      <c r="W118" s="144">
        <v>43.26</v>
      </c>
      <c r="X118" s="144">
        <v>44.24</v>
      </c>
      <c r="Y118" s="144">
        <v>42.36</v>
      </c>
      <c r="Z118" s="144">
        <v>42.3</v>
      </c>
      <c r="AB118" s="122" t="str">
        <f>TEXT(Z118,"##.0")</f>
        <v>42.3</v>
      </c>
    </row>
    <row r="120" spans="19:32" x14ac:dyDescent="0.25">
      <c r="S120" s="115" t="s">
        <v>106</v>
      </c>
      <c r="T120" s="125">
        <v>5805</v>
      </c>
      <c r="U120" s="125">
        <v>5842</v>
      </c>
      <c r="V120" s="125">
        <v>5996</v>
      </c>
      <c r="W120" s="125">
        <v>6074</v>
      </c>
      <c r="X120" s="125">
        <v>6246</v>
      </c>
      <c r="Y120" s="125">
        <v>6431</v>
      </c>
      <c r="Z120" s="125">
        <v>6776</v>
      </c>
      <c r="AB120" s="122" t="str">
        <f>TEXT(Z120,"###,###")</f>
        <v>6,776</v>
      </c>
    </row>
    <row r="121" spans="19:32" x14ac:dyDescent="0.25">
      <c r="S121" s="115" t="s">
        <v>107</v>
      </c>
      <c r="T121" s="125">
        <v>753</v>
      </c>
      <c r="U121" s="125">
        <v>752</v>
      </c>
      <c r="V121" s="125">
        <v>727</v>
      </c>
      <c r="W121" s="125">
        <v>691</v>
      </c>
      <c r="X121" s="125">
        <v>708</v>
      </c>
      <c r="Y121" s="125">
        <v>751</v>
      </c>
      <c r="Z121" s="125">
        <v>742</v>
      </c>
      <c r="AB121" s="122" t="str">
        <f>TEXT(Z121,"###,###")</f>
        <v>742</v>
      </c>
    </row>
    <row r="122" spans="19:32" x14ac:dyDescent="0.25">
      <c r="S122" s="115" t="s">
        <v>108</v>
      </c>
      <c r="T122" s="125">
        <v>587</v>
      </c>
      <c r="U122" s="125">
        <v>586</v>
      </c>
      <c r="V122" s="125">
        <v>595</v>
      </c>
      <c r="W122" s="125">
        <v>590</v>
      </c>
      <c r="X122" s="125">
        <v>596</v>
      </c>
      <c r="Y122" s="125">
        <v>628</v>
      </c>
      <c r="Z122" s="125">
        <v>688</v>
      </c>
      <c r="AB122" s="122" t="str">
        <f>TEXT(Z122,"###,###")</f>
        <v>688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6392</v>
      </c>
      <c r="U124" s="125">
        <v>6428</v>
      </c>
      <c r="V124" s="125">
        <v>6591</v>
      </c>
      <c r="W124" s="125">
        <v>6664</v>
      </c>
      <c r="X124" s="125">
        <v>6842</v>
      </c>
      <c r="Y124" s="125">
        <v>7059</v>
      </c>
      <c r="Z124" s="125">
        <v>7464</v>
      </c>
      <c r="AB124" s="122" t="str">
        <f>TEXT(Z124,"###,###")</f>
        <v>7,464</v>
      </c>
      <c r="AD124" s="139">
        <f>Z124/$Z$7*100</f>
        <v>90.913520097442145</v>
      </c>
    </row>
    <row r="125" spans="19:32" x14ac:dyDescent="0.25">
      <c r="S125" s="115" t="s">
        <v>110</v>
      </c>
      <c r="T125" s="125">
        <v>1340</v>
      </c>
      <c r="U125" s="125">
        <v>1338</v>
      </c>
      <c r="V125" s="125">
        <v>1322</v>
      </c>
      <c r="W125" s="125">
        <v>1281</v>
      </c>
      <c r="X125" s="125">
        <v>1304</v>
      </c>
      <c r="Y125" s="125">
        <v>1379</v>
      </c>
      <c r="Z125" s="125">
        <v>1430</v>
      </c>
      <c r="AB125" s="122" t="str">
        <f>TEXT(Z125,"###,###")</f>
        <v>1,430</v>
      </c>
      <c r="AD125" s="139">
        <f>Z125/$Z$7*100</f>
        <v>17.417783191230207</v>
      </c>
    </row>
    <row r="127" spans="19:32" x14ac:dyDescent="0.25">
      <c r="S127" s="115" t="s">
        <v>111</v>
      </c>
      <c r="T127" s="125">
        <v>3692</v>
      </c>
      <c r="U127" s="125">
        <v>3704</v>
      </c>
      <c r="V127" s="125">
        <v>3756</v>
      </c>
      <c r="W127" s="125">
        <v>3735</v>
      </c>
      <c r="X127" s="125">
        <v>3894</v>
      </c>
      <c r="Y127" s="125">
        <v>4017</v>
      </c>
      <c r="Z127" s="125">
        <v>4198</v>
      </c>
      <c r="AB127" s="122" t="str">
        <f>TEXT(Z127,"###,###")</f>
        <v>4,198</v>
      </c>
      <c r="AD127" s="139">
        <f>Z127/$Z$7*100</f>
        <v>51.132764920828258</v>
      </c>
    </row>
    <row r="128" spans="19:32" x14ac:dyDescent="0.25">
      <c r="S128" s="115" t="s">
        <v>112</v>
      </c>
      <c r="T128" s="125">
        <v>3450</v>
      </c>
      <c r="U128" s="125">
        <v>3473</v>
      </c>
      <c r="V128" s="125">
        <v>3561</v>
      </c>
      <c r="W128" s="125">
        <v>3623</v>
      </c>
      <c r="X128" s="125">
        <v>3658</v>
      </c>
      <c r="Y128" s="125">
        <v>3793</v>
      </c>
      <c r="Z128" s="125">
        <v>4010</v>
      </c>
      <c r="AB128" s="122" t="str">
        <f>TEXT(Z128,"###,###")</f>
        <v>4,010</v>
      </c>
      <c r="AD128" s="139">
        <f>Z128/$Z$7*100</f>
        <v>48.842874543239951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5" id="{D4773DC3-05E6-4580-A1B3-E83615729BF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68" id="{6752074D-8695-4E14-ACB3-BA2480269C4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71" id="{FD7E7812-22BF-4D3A-B405-099D69AD72C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74" id="{F6FE441A-E3B9-4217-9ACD-4B282818591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976E-FAAF-4B1F-981B-3E171B595687}">
  <sheetPr codeName="Sheet89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Southern Midlands</v>
      </c>
      <c r="T1" s="113"/>
      <c r="U1" s="113"/>
      <c r="V1" s="113"/>
      <c r="W1" s="113"/>
      <c r="X1" s="113"/>
      <c r="Y1" s="114" t="str">
        <f>Y3</f>
        <v>12.25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141</v>
      </c>
      <c r="Y3" s="118" t="s">
        <v>182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12.25 Southern Midlands,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4396</v>
      </c>
      <c r="U4" s="121">
        <v>4303</v>
      </c>
      <c r="V4" s="121">
        <v>4224</v>
      </c>
      <c r="W4" s="121">
        <v>4283</v>
      </c>
      <c r="X4" s="121">
        <v>4247</v>
      </c>
      <c r="Y4" s="121">
        <v>4598</v>
      </c>
      <c r="Z4" s="121">
        <v>4936</v>
      </c>
      <c r="AB4" s="122" t="str">
        <f>TEXT(Z4,"###,###")</f>
        <v>4,936</v>
      </c>
      <c r="AD4" s="123">
        <f>Z4/Y4-1</f>
        <v>7.3510221835580758E-2</v>
      </c>
      <c r="AF4" s="123">
        <f t="shared" ref="AF4:AF9" si="0">Z4/T4-1</f>
        <v>0.12283894449499555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2470</v>
      </c>
      <c r="U5" s="121">
        <v>2443</v>
      </c>
      <c r="V5" s="121">
        <v>2390</v>
      </c>
      <c r="W5" s="121">
        <v>2464</v>
      </c>
      <c r="X5" s="121">
        <v>2348</v>
      </c>
      <c r="Y5" s="121">
        <v>2516</v>
      </c>
      <c r="Z5" s="121">
        <v>2712</v>
      </c>
      <c r="AB5" s="122" t="str">
        <f>TEXT(Z5,"###,###")</f>
        <v>2,712</v>
      </c>
      <c r="AD5" s="123">
        <f t="shared" ref="AD5:AD9" si="1">Z5/Y5-1</f>
        <v>7.7901430842607367E-2</v>
      </c>
      <c r="AF5" s="123">
        <f t="shared" si="0"/>
        <v>9.7975708502024306E-2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1921</v>
      </c>
      <c r="U6" s="121">
        <v>1861</v>
      </c>
      <c r="V6" s="121">
        <v>1834</v>
      </c>
      <c r="W6" s="121">
        <v>1821</v>
      </c>
      <c r="X6" s="121">
        <v>1893</v>
      </c>
      <c r="Y6" s="121">
        <v>2082</v>
      </c>
      <c r="Z6" s="121">
        <v>2229</v>
      </c>
      <c r="AB6" s="122" t="str">
        <f>TEXT(Z6,"###,###")</f>
        <v>2,229</v>
      </c>
      <c r="AD6" s="123">
        <f t="shared" si="1"/>
        <v>7.0605187319884744E-2</v>
      </c>
      <c r="AF6" s="123">
        <f t="shared" si="0"/>
        <v>0.16033315981259766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2977</v>
      </c>
      <c r="U7" s="121">
        <v>2973</v>
      </c>
      <c r="V7" s="121">
        <v>2909</v>
      </c>
      <c r="W7" s="121">
        <v>2951</v>
      </c>
      <c r="X7" s="121">
        <v>2928</v>
      </c>
      <c r="Y7" s="121">
        <v>3124</v>
      </c>
      <c r="Z7" s="121">
        <v>3279</v>
      </c>
      <c r="AB7" s="122" t="str">
        <f>TEXT(Z7,"###,###")</f>
        <v>3,279</v>
      </c>
      <c r="AD7" s="123">
        <f t="shared" si="1"/>
        <v>4.9615877080665838E-2</v>
      </c>
      <c r="AF7" s="123">
        <f t="shared" si="0"/>
        <v>0.10144440712126301</v>
      </c>
    </row>
    <row r="8" spans="1:32" ht="17.25" customHeight="1" x14ac:dyDescent="0.25">
      <c r="A8" s="44" t="s">
        <v>13</v>
      </c>
      <c r="B8" s="45"/>
      <c r="C8" s="46"/>
      <c r="D8" s="47" t="str">
        <f>AB4</f>
        <v>4,936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3,279</v>
      </c>
      <c r="P8" s="48"/>
      <c r="S8" s="120" t="s">
        <v>88</v>
      </c>
      <c r="T8" s="121">
        <v>30159.52</v>
      </c>
      <c r="U8" s="121">
        <v>32127.27</v>
      </c>
      <c r="V8" s="121">
        <v>31758</v>
      </c>
      <c r="W8" s="121">
        <v>33258</v>
      </c>
      <c r="X8" s="121">
        <v>35569.19</v>
      </c>
      <c r="Y8" s="121">
        <v>36087.599999999999</v>
      </c>
      <c r="Z8" s="121">
        <v>34887</v>
      </c>
      <c r="AB8" s="122" t="str">
        <f>TEXT(Z8,"$###,###")</f>
        <v>$34,887</v>
      </c>
      <c r="AD8" s="123">
        <f t="shared" si="1"/>
        <v>-3.3269045323047197E-2</v>
      </c>
      <c r="AF8" s="123">
        <f t="shared" si="0"/>
        <v>0.15674917903202701</v>
      </c>
    </row>
    <row r="9" spans="1:32" x14ac:dyDescent="0.25">
      <c r="A9" s="52" t="s">
        <v>15</v>
      </c>
      <c r="B9" s="53"/>
      <c r="C9" s="54"/>
      <c r="D9" s="55">
        <f>AD104</f>
        <v>66.450567260940034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54.254345837145465</v>
      </c>
      <c r="P9" s="56" t="s">
        <v>89</v>
      </c>
      <c r="S9" s="120" t="s">
        <v>7</v>
      </c>
      <c r="T9" s="121">
        <v>115075756</v>
      </c>
      <c r="U9" s="121">
        <v>113970577</v>
      </c>
      <c r="V9" s="121">
        <v>117991346</v>
      </c>
      <c r="W9" s="121">
        <v>125687212</v>
      </c>
      <c r="X9" s="121">
        <v>128100863</v>
      </c>
      <c r="Y9" s="121">
        <v>139948865</v>
      </c>
      <c r="Z9" s="121">
        <v>157605850</v>
      </c>
      <c r="AB9" s="122" t="str">
        <f>TEXT(Z9/1000000,"$#,###.0")&amp;" mil"</f>
        <v>$157.6 mil</v>
      </c>
      <c r="AD9" s="123">
        <f t="shared" si="1"/>
        <v>0.12616740407290905</v>
      </c>
      <c r="AF9" s="123">
        <f t="shared" si="0"/>
        <v>0.36958344205881222</v>
      </c>
    </row>
    <row r="10" spans="1:32" x14ac:dyDescent="0.25">
      <c r="A10" s="52" t="s">
        <v>18</v>
      </c>
      <c r="B10" s="53"/>
      <c r="C10" s="54"/>
      <c r="D10" s="55">
        <f>AD105</f>
        <v>14.951377633711507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45.684659957304056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86.916742909423604</v>
      </c>
      <c r="P11" s="56" t="s">
        <v>89</v>
      </c>
      <c r="S11" s="120" t="s">
        <v>30</v>
      </c>
      <c r="T11" s="125">
        <v>3519</v>
      </c>
      <c r="U11" s="125">
        <v>3473</v>
      </c>
      <c r="V11" s="125">
        <v>3438</v>
      </c>
      <c r="W11" s="125">
        <v>3539</v>
      </c>
      <c r="X11" s="125">
        <v>3538</v>
      </c>
      <c r="Y11" s="125">
        <v>3869</v>
      </c>
      <c r="Z11" s="125">
        <v>4157</v>
      </c>
    </row>
    <row r="12" spans="1:32" ht="28.5" customHeight="1" x14ac:dyDescent="0.25">
      <c r="A12" s="52" t="s">
        <v>20</v>
      </c>
      <c r="B12" s="54"/>
      <c r="C12" s="54"/>
      <c r="D12" s="55">
        <f>AD108</f>
        <v>16.12641815235008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24.031716986886245</v>
      </c>
      <c r="P12" s="56" t="s">
        <v>89</v>
      </c>
      <c r="S12" s="120" t="s">
        <v>31</v>
      </c>
      <c r="T12" s="125">
        <v>874</v>
      </c>
      <c r="U12" s="125">
        <v>832</v>
      </c>
      <c r="V12" s="125">
        <v>790</v>
      </c>
      <c r="W12" s="125">
        <v>744</v>
      </c>
      <c r="X12" s="125">
        <v>707</v>
      </c>
      <c r="Y12" s="125">
        <v>729</v>
      </c>
      <c r="Z12" s="125">
        <v>788</v>
      </c>
    </row>
    <row r="13" spans="1:32" ht="15" customHeight="1" x14ac:dyDescent="0.25">
      <c r="A13" s="52" t="s">
        <v>21</v>
      </c>
      <c r="B13" s="54"/>
      <c r="C13" s="54"/>
      <c r="D13" s="55">
        <f>AD109</f>
        <v>16.470826580226905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43.4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20.076985413290114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28.829011345218802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633</v>
      </c>
      <c r="Z15" s="125">
        <v>751</v>
      </c>
      <c r="AB15" s="129">
        <f t="shared" ref="AB15:AB34" si="2">IF(Z15="np",0,Z15/$Z$34)</f>
        <v>0.15208586472255975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11</v>
      </c>
      <c r="Z16" s="125">
        <v>12</v>
      </c>
      <c r="AB16" s="129">
        <f t="shared" si="2"/>
        <v>2.4301336573511541E-3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269</v>
      </c>
      <c r="Z17" s="125">
        <v>323</v>
      </c>
      <c r="AB17" s="129">
        <f t="shared" si="2"/>
        <v>6.5411097610368577E-2</v>
      </c>
    </row>
    <row r="18" spans="1:28" x14ac:dyDescent="0.25">
      <c r="A18" s="82" t="str">
        <f>$S$1&amp;" ("&amp;$T$2&amp;" to "&amp;$Z$2&amp;")"</f>
        <v>Southern Midlands (2011-12 to 2017-18)</v>
      </c>
      <c r="B18" s="82"/>
      <c r="C18" s="82"/>
      <c r="D18" s="82"/>
      <c r="E18" s="82"/>
      <c r="F18" s="82"/>
      <c r="G18" s="82" t="str">
        <f>$S$1&amp;" ("&amp;$T$2&amp;" to "&amp;$Z$2&amp;")"</f>
        <v>Southern Midlands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47</v>
      </c>
      <c r="Z18" s="125">
        <v>48</v>
      </c>
      <c r="AB18" s="129">
        <f t="shared" si="2"/>
        <v>9.7205346294046164E-3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343</v>
      </c>
      <c r="Z19" s="125">
        <v>369</v>
      </c>
      <c r="AB19" s="129">
        <f t="shared" si="2"/>
        <v>7.4726609963547991E-2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177</v>
      </c>
      <c r="Z20" s="125">
        <v>187</v>
      </c>
      <c r="AB20" s="129">
        <f t="shared" si="2"/>
        <v>3.7869582827055485E-2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363</v>
      </c>
      <c r="Z21" s="125">
        <v>352</v>
      </c>
      <c r="AB21" s="129">
        <f t="shared" si="2"/>
        <v>7.1283920615633864E-2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201</v>
      </c>
      <c r="Z22" s="125">
        <v>227</v>
      </c>
      <c r="AB22" s="129">
        <f t="shared" si="2"/>
        <v>4.5970028351559333E-2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151</v>
      </c>
      <c r="Z23" s="125">
        <v>180</v>
      </c>
      <c r="AB23" s="129">
        <f t="shared" si="2"/>
        <v>3.6452004860267312E-2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24</v>
      </c>
      <c r="Z24" s="125">
        <v>18</v>
      </c>
      <c r="AB24" s="129">
        <f t="shared" si="2"/>
        <v>3.6452004860267314E-3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85</v>
      </c>
      <c r="Z25" s="125">
        <v>113</v>
      </c>
      <c r="AB25" s="129">
        <f t="shared" si="2"/>
        <v>2.288375860672337E-2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72</v>
      </c>
      <c r="Z26" s="125">
        <v>86</v>
      </c>
      <c r="AB26" s="129">
        <f t="shared" si="2"/>
        <v>1.7415957877683273E-2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126</v>
      </c>
      <c r="Z27" s="125">
        <v>126</v>
      </c>
      <c r="AB27" s="129">
        <f t="shared" si="2"/>
        <v>2.551640340218712E-2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247</v>
      </c>
      <c r="Z28" s="125">
        <v>289</v>
      </c>
      <c r="AB28" s="129">
        <f t="shared" si="2"/>
        <v>5.8525718914540302E-2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269</v>
      </c>
      <c r="Z29" s="125">
        <v>294</v>
      </c>
      <c r="AB29" s="129">
        <f t="shared" si="2"/>
        <v>5.9538274605103282E-2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264</v>
      </c>
      <c r="Z30" s="125">
        <v>264</v>
      </c>
      <c r="AB30" s="129">
        <f t="shared" si="2"/>
        <v>5.3462940461725394E-2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422</v>
      </c>
      <c r="Z31" s="125">
        <v>477</v>
      </c>
      <c r="AB31" s="129">
        <f t="shared" si="2"/>
        <v>9.6597812879708381E-2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48</v>
      </c>
      <c r="Z32" s="125">
        <v>66</v>
      </c>
      <c r="AB32" s="129">
        <f t="shared" si="2"/>
        <v>1.3365735115431349E-2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161</v>
      </c>
      <c r="Z33" s="125">
        <v>165</v>
      </c>
      <c r="AB33" s="129">
        <f t="shared" si="2"/>
        <v>3.3414337788578372E-2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4598</v>
      </c>
      <c r="Z34" s="132">
        <v>4938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0</v>
      </c>
      <c r="Y44" s="125">
        <v>6</v>
      </c>
      <c r="Z44" s="125">
        <v>0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67</v>
      </c>
      <c r="Y45" s="125">
        <v>50</v>
      </c>
      <c r="Z45" s="125">
        <v>66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150</v>
      </c>
      <c r="Y46" s="125">
        <v>154</v>
      </c>
      <c r="Z46" s="125">
        <v>150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191</v>
      </c>
      <c r="Y47" s="125">
        <v>203</v>
      </c>
      <c r="Z47" s="125">
        <v>222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232</v>
      </c>
      <c r="Y48" s="125">
        <v>231</v>
      </c>
      <c r="Z48" s="125">
        <v>240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Southern Midlands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211</v>
      </c>
      <c r="Y49" s="125">
        <v>241</v>
      </c>
      <c r="Z49" s="125">
        <v>230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213</v>
      </c>
      <c r="Y50" s="125">
        <v>198</v>
      </c>
      <c r="Z50" s="125">
        <v>210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213</v>
      </c>
      <c r="Y51" s="125">
        <v>251</v>
      </c>
      <c r="Z51" s="125">
        <v>215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262</v>
      </c>
      <c r="Y52" s="125">
        <v>258</v>
      </c>
      <c r="Z52" s="125">
        <v>287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248</v>
      </c>
      <c r="Y53" s="125">
        <v>297</v>
      </c>
      <c r="Z53" s="125">
        <v>282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240</v>
      </c>
      <c r="Y54" s="125">
        <v>251</v>
      </c>
      <c r="Z54" s="125">
        <v>250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175</v>
      </c>
      <c r="Y55" s="125">
        <v>203</v>
      </c>
      <c r="Z55" s="125">
        <v>202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74</v>
      </c>
      <c r="Y56" s="125">
        <v>101</v>
      </c>
      <c r="Z56" s="125">
        <v>117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38</v>
      </c>
      <c r="Y57" s="125">
        <v>44</v>
      </c>
      <c r="Z57" s="125">
        <v>43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21</v>
      </c>
      <c r="Y58" s="125">
        <v>23</v>
      </c>
      <c r="Z58" s="125">
        <v>29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4</v>
      </c>
      <c r="Y59" s="125">
        <v>6</v>
      </c>
      <c r="Z59" s="125">
        <v>2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5</v>
      </c>
      <c r="Y60" s="125">
        <v>6</v>
      </c>
      <c r="Z60" s="125">
        <v>4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2350</v>
      </c>
      <c r="Y61" s="125">
        <v>2516</v>
      </c>
      <c r="Z61" s="125">
        <v>2710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0</v>
      </c>
      <c r="Y63" s="125">
        <v>0</v>
      </c>
      <c r="Z63" s="125">
        <v>0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Southern Midlands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50</v>
      </c>
      <c r="Y64" s="125">
        <v>53</v>
      </c>
      <c r="Z64" s="125">
        <v>64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124</v>
      </c>
      <c r="Y65" s="125">
        <v>159</v>
      </c>
      <c r="Z65" s="125">
        <v>139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169</v>
      </c>
      <c r="Y66" s="125">
        <v>171</v>
      </c>
      <c r="Z66" s="125">
        <v>193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190</v>
      </c>
      <c r="Y67" s="125">
        <v>192</v>
      </c>
      <c r="Z67" s="125">
        <v>190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170</v>
      </c>
      <c r="Y68" s="125">
        <v>193</v>
      </c>
      <c r="Z68" s="125">
        <v>212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160</v>
      </c>
      <c r="Y69" s="125">
        <v>163</v>
      </c>
      <c r="Z69" s="125">
        <v>163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177</v>
      </c>
      <c r="Y70" s="125">
        <v>195</v>
      </c>
      <c r="Z70" s="125">
        <v>218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270</v>
      </c>
      <c r="Y71" s="125">
        <v>285</v>
      </c>
      <c r="Z71" s="125">
        <v>280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210</v>
      </c>
      <c r="Y72" s="125">
        <v>230</v>
      </c>
      <c r="Z72" s="125">
        <v>242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175</v>
      </c>
      <c r="Y73" s="125">
        <v>194</v>
      </c>
      <c r="Z73" s="125">
        <v>225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123</v>
      </c>
      <c r="Y74" s="125">
        <v>142</v>
      </c>
      <c r="Z74" s="125">
        <v>142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45</v>
      </c>
      <c r="Y75" s="125">
        <v>63</v>
      </c>
      <c r="Z75" s="125">
        <v>73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13</v>
      </c>
      <c r="Y76" s="125">
        <v>27</v>
      </c>
      <c r="Z76" s="125">
        <v>31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6</v>
      </c>
      <c r="Y77" s="125">
        <v>10</v>
      </c>
      <c r="Z77" s="125">
        <v>6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0</v>
      </c>
      <c r="Y78" s="125">
        <v>0</v>
      </c>
      <c r="Z78" s="125">
        <v>7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0</v>
      </c>
      <c r="Y79" s="125">
        <v>3</v>
      </c>
      <c r="Z79" s="125">
        <v>6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1893</v>
      </c>
      <c r="Y80" s="125">
        <v>2082</v>
      </c>
      <c r="Z80" s="125">
        <v>2225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Southern Midlands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116</v>
      </c>
      <c r="Y83" s="125">
        <v>151</v>
      </c>
      <c r="Z83" s="125">
        <v>157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71</v>
      </c>
      <c r="Y84" s="125">
        <v>78</v>
      </c>
      <c r="Z84" s="125">
        <v>79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4,936</v>
      </c>
      <c r="D85" s="96">
        <f t="shared" ref="D85:D90" si="4">AD4</f>
        <v>7.3510221835580758E-2</v>
      </c>
      <c r="E85" s="97">
        <f t="shared" ref="E85:E90" si="5">AD4</f>
        <v>7.3510221835580758E-2</v>
      </c>
      <c r="F85" s="96">
        <f t="shared" ref="F85:F90" si="6">AF4</f>
        <v>0.12283894449499555</v>
      </c>
      <c r="G85" s="97">
        <f t="shared" ref="G85:G90" si="7">AF4</f>
        <v>0.12283894449499555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342</v>
      </c>
      <c r="Y85" s="125">
        <v>363</v>
      </c>
      <c r="Z85" s="125">
        <v>389</v>
      </c>
    </row>
    <row r="86" spans="1:32" ht="15" customHeight="1" x14ac:dyDescent="0.25">
      <c r="A86" s="98" t="s">
        <v>4</v>
      </c>
      <c r="B86" s="95"/>
      <c r="C86" s="109" t="str">
        <f t="shared" si="3"/>
        <v>2,712</v>
      </c>
      <c r="D86" s="96">
        <f t="shared" si="4"/>
        <v>7.7901430842607367E-2</v>
      </c>
      <c r="E86" s="97">
        <f t="shared" si="5"/>
        <v>7.7901430842607367E-2</v>
      </c>
      <c r="F86" s="96">
        <f t="shared" si="6"/>
        <v>9.7975708502024306E-2</v>
      </c>
      <c r="G86" s="97">
        <f t="shared" si="7"/>
        <v>9.7975708502024306E-2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61</v>
      </c>
      <c r="Y86" s="125">
        <v>59</v>
      </c>
      <c r="Z86" s="125">
        <v>64</v>
      </c>
    </row>
    <row r="87" spans="1:32" ht="15" customHeight="1" x14ac:dyDescent="0.25">
      <c r="A87" s="98" t="s">
        <v>5</v>
      </c>
      <c r="B87" s="95"/>
      <c r="C87" s="109" t="str">
        <f t="shared" si="3"/>
        <v>2,229</v>
      </c>
      <c r="D87" s="96">
        <f t="shared" si="4"/>
        <v>7.0605187319884744E-2</v>
      </c>
      <c r="E87" s="97">
        <f t="shared" si="5"/>
        <v>7.0605187319884744E-2</v>
      </c>
      <c r="F87" s="96">
        <f t="shared" si="6"/>
        <v>0.16033315981259766</v>
      </c>
      <c r="G87" s="97">
        <f t="shared" si="7"/>
        <v>0.16033315981259766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38</v>
      </c>
      <c r="Y87" s="125">
        <v>42</v>
      </c>
      <c r="Z87" s="125">
        <v>49</v>
      </c>
    </row>
    <row r="88" spans="1:32" ht="15" customHeight="1" x14ac:dyDescent="0.25">
      <c r="A88" s="95" t="s">
        <v>6</v>
      </c>
      <c r="B88" s="95"/>
      <c r="C88" s="109" t="str">
        <f t="shared" si="3"/>
        <v>3,279</v>
      </c>
      <c r="D88" s="96">
        <f t="shared" si="4"/>
        <v>4.9615877080665838E-2</v>
      </c>
      <c r="E88" s="97">
        <f t="shared" si="5"/>
        <v>4.9615877080665838E-2</v>
      </c>
      <c r="F88" s="96">
        <f t="shared" si="6"/>
        <v>0.10144440712126301</v>
      </c>
      <c r="G88" s="97">
        <f t="shared" si="7"/>
        <v>0.10144440712126301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63</v>
      </c>
      <c r="Y88" s="125">
        <v>60</v>
      </c>
      <c r="Z88" s="125">
        <v>54</v>
      </c>
    </row>
    <row r="89" spans="1:32" ht="15" customHeight="1" x14ac:dyDescent="0.25">
      <c r="A89" s="95" t="s">
        <v>104</v>
      </c>
      <c r="B89" s="95"/>
      <c r="C89" s="146" t="str">
        <f t="shared" si="3"/>
        <v>$34,887</v>
      </c>
      <c r="D89" s="96">
        <f t="shared" si="4"/>
        <v>-3.3269045323047197E-2</v>
      </c>
      <c r="E89" s="97">
        <f t="shared" si="5"/>
        <v>-3.3269045323047197E-2</v>
      </c>
      <c r="F89" s="96">
        <f t="shared" si="6"/>
        <v>0.15674917903202701</v>
      </c>
      <c r="G89" s="97">
        <f t="shared" si="7"/>
        <v>0.15674917903202701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182</v>
      </c>
      <c r="Y89" s="125">
        <v>213</v>
      </c>
      <c r="Z89" s="125">
        <v>220</v>
      </c>
    </row>
    <row r="90" spans="1:32" ht="15" customHeight="1" x14ac:dyDescent="0.25">
      <c r="A90" s="95" t="s">
        <v>7</v>
      </c>
      <c r="B90" s="95"/>
      <c r="C90" s="109" t="str">
        <f t="shared" si="3"/>
        <v>$157.6 mil</v>
      </c>
      <c r="D90" s="96">
        <f t="shared" si="4"/>
        <v>0.12616740407290905</v>
      </c>
      <c r="E90" s="97">
        <f t="shared" si="5"/>
        <v>0.12616740407290905</v>
      </c>
      <c r="F90" s="96">
        <f t="shared" si="6"/>
        <v>0.36958344205881222</v>
      </c>
      <c r="G90" s="97">
        <f t="shared" si="7"/>
        <v>0.36958344205881222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303</v>
      </c>
      <c r="Y90" s="125">
        <v>293</v>
      </c>
      <c r="Z90" s="125">
        <v>327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1596</v>
      </c>
      <c r="Y91" s="125">
        <v>1692</v>
      </c>
      <c r="Z91" s="125">
        <v>1782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82</v>
      </c>
      <c r="Y93" s="125">
        <v>98</v>
      </c>
      <c r="Z93" s="125">
        <v>105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131</v>
      </c>
      <c r="Y94" s="125">
        <v>150</v>
      </c>
      <c r="Z94" s="125">
        <v>173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55</v>
      </c>
      <c r="Y95" s="125">
        <v>59</v>
      </c>
      <c r="Z95" s="125">
        <v>57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244</v>
      </c>
      <c r="Y96" s="125">
        <v>268</v>
      </c>
      <c r="Z96" s="125">
        <v>296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205</v>
      </c>
      <c r="Y97" s="125">
        <v>232</v>
      </c>
      <c r="Z97" s="125">
        <v>232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157</v>
      </c>
      <c r="Y98" s="125">
        <v>182</v>
      </c>
      <c r="Z98" s="125">
        <v>188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10</v>
      </c>
      <c r="Y99" s="125">
        <v>7</v>
      </c>
      <c r="Z99" s="125">
        <v>13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152</v>
      </c>
      <c r="Y100" s="125">
        <v>172</v>
      </c>
      <c r="Z100" s="125">
        <v>168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1333</v>
      </c>
      <c r="Y101" s="125">
        <v>1432</v>
      </c>
      <c r="Z101" s="125">
        <v>1502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2791</v>
      </c>
      <c r="Y104" s="125">
        <v>3179</v>
      </c>
      <c r="Z104" s="125">
        <v>3280</v>
      </c>
      <c r="AB104" s="122" t="str">
        <f>TEXT(Z104,"###,###")</f>
        <v>3,280</v>
      </c>
      <c r="AD104" s="143">
        <f>Z104/($Z$4)*100</f>
        <v>66.450567260940034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680</v>
      </c>
      <c r="Y105" s="125">
        <v>734</v>
      </c>
      <c r="Z105" s="125">
        <v>738</v>
      </c>
      <c r="AB105" s="122" t="str">
        <f>TEXT(Z105,"###,###")</f>
        <v>738</v>
      </c>
      <c r="AD105" s="143">
        <f>Z105/($Z$4)*100</f>
        <v>14.951377633711507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3471</v>
      </c>
      <c r="Y106" s="132">
        <v>3913</v>
      </c>
      <c r="Z106" s="132">
        <v>4018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665</v>
      </c>
      <c r="Y108" s="125">
        <v>776</v>
      </c>
      <c r="Z108" s="125">
        <v>796</v>
      </c>
      <c r="AB108" s="122" t="str">
        <f>TEXT(Z108,"###,###")</f>
        <v>796</v>
      </c>
      <c r="AD108" s="143">
        <f>Z108/($Z$4)*100</f>
        <v>16.12641815235008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779</v>
      </c>
      <c r="Y109" s="125">
        <v>845</v>
      </c>
      <c r="Z109" s="125">
        <v>813</v>
      </c>
      <c r="AB109" s="122" t="str">
        <f>TEXT(Z109,"###,###")</f>
        <v>813</v>
      </c>
      <c r="AD109" s="143">
        <f>Z109/($Z$4)*100</f>
        <v>16.470826580226905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805</v>
      </c>
      <c r="Y110" s="125">
        <v>938</v>
      </c>
      <c r="Z110" s="125">
        <v>991</v>
      </c>
      <c r="AB110" s="122" t="str">
        <f>TEXT(Z110,"###,###")</f>
        <v>991</v>
      </c>
      <c r="AD110" s="143">
        <f>Z110/($Z$4)*100</f>
        <v>20.076985413290114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1231</v>
      </c>
      <c r="Y111" s="125">
        <v>1354</v>
      </c>
      <c r="Z111" s="125">
        <v>1423</v>
      </c>
      <c r="AB111" s="122" t="str">
        <f>TEXT(Z111,"###,###")</f>
        <v>1,423</v>
      </c>
      <c r="AD111" s="143">
        <f>Z111/($Z$4)*100</f>
        <v>28.829011345218802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4242</v>
      </c>
      <c r="Y112" s="125">
        <v>4598</v>
      </c>
      <c r="Z112" s="125">
        <v>4937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43.16</v>
      </c>
      <c r="U118" s="144">
        <v>41.17</v>
      </c>
      <c r="V118" s="144">
        <v>41.3</v>
      </c>
      <c r="W118" s="144">
        <v>46.01</v>
      </c>
      <c r="X118" s="144">
        <v>41.77</v>
      </c>
      <c r="Y118" s="144">
        <v>43.02</v>
      </c>
      <c r="Z118" s="144">
        <v>43.43</v>
      </c>
      <c r="AB118" s="122" t="str">
        <f>TEXT(Z118,"##.0")</f>
        <v>43.4</v>
      </c>
    </row>
    <row r="120" spans="19:32" x14ac:dyDescent="0.25">
      <c r="S120" s="115" t="s">
        <v>106</v>
      </c>
      <c r="T120" s="125">
        <v>2101</v>
      </c>
      <c r="U120" s="125">
        <v>2136</v>
      </c>
      <c r="V120" s="125">
        <v>2121</v>
      </c>
      <c r="W120" s="125">
        <v>2208</v>
      </c>
      <c r="X120" s="125">
        <v>2217</v>
      </c>
      <c r="Y120" s="125">
        <v>2395</v>
      </c>
      <c r="Z120" s="125">
        <v>2498</v>
      </c>
      <c r="AB120" s="122" t="str">
        <f>TEXT(Z120,"###,###")</f>
        <v>2,498</v>
      </c>
    </row>
    <row r="121" spans="19:32" x14ac:dyDescent="0.25">
      <c r="S121" s="115" t="s">
        <v>107</v>
      </c>
      <c r="T121" s="125">
        <v>475</v>
      </c>
      <c r="U121" s="125">
        <v>466</v>
      </c>
      <c r="V121" s="125">
        <v>441</v>
      </c>
      <c r="W121" s="125">
        <v>402</v>
      </c>
      <c r="X121" s="125">
        <v>392</v>
      </c>
      <c r="Y121" s="125">
        <v>404</v>
      </c>
      <c r="Z121" s="125">
        <v>436</v>
      </c>
      <c r="AB121" s="122" t="str">
        <f>TEXT(Z121,"###,###")</f>
        <v>436</v>
      </c>
    </row>
    <row r="122" spans="19:32" x14ac:dyDescent="0.25">
      <c r="S122" s="115" t="s">
        <v>108</v>
      </c>
      <c r="T122" s="125">
        <v>396</v>
      </c>
      <c r="U122" s="125">
        <v>365</v>
      </c>
      <c r="V122" s="125">
        <v>352</v>
      </c>
      <c r="W122" s="125">
        <v>342</v>
      </c>
      <c r="X122" s="125">
        <v>315</v>
      </c>
      <c r="Y122" s="125">
        <v>325</v>
      </c>
      <c r="Z122" s="125">
        <v>352</v>
      </c>
      <c r="AB122" s="122" t="str">
        <f>TEXT(Z122,"###,###")</f>
        <v>352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2497</v>
      </c>
      <c r="U124" s="125">
        <v>2501</v>
      </c>
      <c r="V124" s="125">
        <v>2473</v>
      </c>
      <c r="W124" s="125">
        <v>2550</v>
      </c>
      <c r="X124" s="125">
        <v>2532</v>
      </c>
      <c r="Y124" s="125">
        <v>2720</v>
      </c>
      <c r="Z124" s="125">
        <v>2850</v>
      </c>
      <c r="AB124" s="122" t="str">
        <f>TEXT(Z124,"###,###")</f>
        <v>2,850</v>
      </c>
      <c r="AD124" s="139">
        <f>Z124/$Z$7*100</f>
        <v>86.916742909423604</v>
      </c>
    </row>
    <row r="125" spans="19:32" x14ac:dyDescent="0.25">
      <c r="S125" s="115" t="s">
        <v>110</v>
      </c>
      <c r="T125" s="125">
        <v>871</v>
      </c>
      <c r="U125" s="125">
        <v>831</v>
      </c>
      <c r="V125" s="125">
        <v>793</v>
      </c>
      <c r="W125" s="125">
        <v>744</v>
      </c>
      <c r="X125" s="125">
        <v>707</v>
      </c>
      <c r="Y125" s="125">
        <v>729</v>
      </c>
      <c r="Z125" s="125">
        <v>788</v>
      </c>
      <c r="AB125" s="122" t="str">
        <f>TEXT(Z125,"###,###")</f>
        <v>788</v>
      </c>
      <c r="AD125" s="139">
        <f>Z125/$Z$7*100</f>
        <v>24.031716986886245</v>
      </c>
    </row>
    <row r="127" spans="19:32" x14ac:dyDescent="0.25">
      <c r="S127" s="115" t="s">
        <v>111</v>
      </c>
      <c r="T127" s="125">
        <v>1638</v>
      </c>
      <c r="U127" s="125">
        <v>1639</v>
      </c>
      <c r="V127" s="125">
        <v>1612</v>
      </c>
      <c r="W127" s="125">
        <v>1645</v>
      </c>
      <c r="X127" s="125">
        <v>1595</v>
      </c>
      <c r="Y127" s="125">
        <v>1692</v>
      </c>
      <c r="Z127" s="125">
        <v>1779</v>
      </c>
      <c r="AB127" s="122" t="str">
        <f>TEXT(Z127,"###,###")</f>
        <v>1,779</v>
      </c>
      <c r="AD127" s="139">
        <f>Z127/$Z$7*100</f>
        <v>54.254345837145465</v>
      </c>
    </row>
    <row r="128" spans="19:32" x14ac:dyDescent="0.25">
      <c r="S128" s="115" t="s">
        <v>112</v>
      </c>
      <c r="T128" s="125">
        <v>1339</v>
      </c>
      <c r="U128" s="125">
        <v>1332</v>
      </c>
      <c r="V128" s="125">
        <v>1302</v>
      </c>
      <c r="W128" s="125">
        <v>1303</v>
      </c>
      <c r="X128" s="125">
        <v>1332</v>
      </c>
      <c r="Y128" s="125">
        <v>1432</v>
      </c>
      <c r="Z128" s="125">
        <v>1498</v>
      </c>
      <c r="AB128" s="122" t="str">
        <f>TEXT(Z128,"###,###")</f>
        <v>1,498</v>
      </c>
      <c r="AD128" s="139">
        <f>Z128/$Z$7*100</f>
        <v>45.684659957304056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5" id="{5623ACA4-A3D3-49BC-A7D8-882E50BA901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58" id="{8F02D250-FD07-4E5D-A3DC-0E0B4AABA1F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61" id="{22256D8B-DF87-475F-A7BD-82299AF7BA9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64" id="{D837C221-A9B0-487A-AFB3-096552BE986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2B846-B40C-4F0A-8F7C-288F943F79AF}">
  <sheetPr codeName="Sheet90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Tasman</v>
      </c>
      <c r="T1" s="113"/>
      <c r="U1" s="113"/>
      <c r="V1" s="113"/>
      <c r="W1" s="113"/>
      <c r="X1" s="113"/>
      <c r="Y1" s="114" t="str">
        <f>Y3</f>
        <v>12.26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142</v>
      </c>
      <c r="Y3" s="118" t="s">
        <v>183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12.26 Tasman,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1475</v>
      </c>
      <c r="U4" s="121">
        <v>1490</v>
      </c>
      <c r="V4" s="121">
        <v>1559</v>
      </c>
      <c r="W4" s="121">
        <v>1401</v>
      </c>
      <c r="X4" s="121">
        <v>1372</v>
      </c>
      <c r="Y4" s="121">
        <v>1536</v>
      </c>
      <c r="Z4" s="121">
        <v>1614</v>
      </c>
      <c r="AB4" s="122" t="str">
        <f>TEXT(Z4,"###,###")</f>
        <v>1,614</v>
      </c>
      <c r="AD4" s="123">
        <f>Z4/Y4-1</f>
        <v>5.078125E-2</v>
      </c>
      <c r="AF4" s="123">
        <f t="shared" ref="AF4:AF9" si="0">Z4/T4-1</f>
        <v>9.4237288135593289E-2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769</v>
      </c>
      <c r="U5" s="121">
        <v>768</v>
      </c>
      <c r="V5" s="121">
        <v>772</v>
      </c>
      <c r="W5" s="121">
        <v>733</v>
      </c>
      <c r="X5" s="121">
        <v>688</v>
      </c>
      <c r="Y5" s="121">
        <v>748</v>
      </c>
      <c r="Z5" s="121">
        <v>837</v>
      </c>
      <c r="AB5" s="122" t="str">
        <f>TEXT(Z5,"###,###")</f>
        <v>837</v>
      </c>
      <c r="AD5" s="123">
        <f t="shared" ref="AD5:AD9" si="1">Z5/Y5-1</f>
        <v>0.11898395721925126</v>
      </c>
      <c r="AF5" s="123">
        <f t="shared" si="0"/>
        <v>8.8426527958387569E-2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713</v>
      </c>
      <c r="U6" s="121">
        <v>721</v>
      </c>
      <c r="V6" s="121">
        <v>782</v>
      </c>
      <c r="W6" s="121">
        <v>661</v>
      </c>
      <c r="X6" s="121">
        <v>687</v>
      </c>
      <c r="Y6" s="121">
        <v>788</v>
      </c>
      <c r="Z6" s="121">
        <v>778</v>
      </c>
      <c r="AB6" s="122" t="str">
        <f>TEXT(Z6,"###,###")</f>
        <v>778</v>
      </c>
      <c r="AD6" s="123">
        <f t="shared" si="1"/>
        <v>-1.2690355329949221E-2</v>
      </c>
      <c r="AF6" s="123">
        <f t="shared" si="0"/>
        <v>9.1164095371669029E-2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1070</v>
      </c>
      <c r="U7" s="121">
        <v>1070</v>
      </c>
      <c r="V7" s="121">
        <v>1077</v>
      </c>
      <c r="W7" s="121">
        <v>1050</v>
      </c>
      <c r="X7" s="121">
        <v>1030</v>
      </c>
      <c r="Y7" s="121">
        <v>1101</v>
      </c>
      <c r="Z7" s="121">
        <v>1171</v>
      </c>
      <c r="AB7" s="122" t="str">
        <f>TEXT(Z7,"###,###")</f>
        <v>1,171</v>
      </c>
      <c r="AD7" s="123">
        <f t="shared" si="1"/>
        <v>6.3578564940962812E-2</v>
      </c>
      <c r="AF7" s="123">
        <f t="shared" si="0"/>
        <v>9.4392523364486003E-2</v>
      </c>
    </row>
    <row r="8" spans="1:32" ht="17.25" customHeight="1" x14ac:dyDescent="0.25">
      <c r="A8" s="44" t="s">
        <v>13</v>
      </c>
      <c r="B8" s="45"/>
      <c r="C8" s="46"/>
      <c r="D8" s="47" t="str">
        <f>AB4</f>
        <v>1,614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1,171</v>
      </c>
      <c r="P8" s="48"/>
      <c r="S8" s="120" t="s">
        <v>88</v>
      </c>
      <c r="T8" s="121">
        <v>24447.27</v>
      </c>
      <c r="U8" s="121">
        <v>25871.119999999999</v>
      </c>
      <c r="V8" s="121">
        <v>25830</v>
      </c>
      <c r="W8" s="121">
        <v>27064.83</v>
      </c>
      <c r="X8" s="121">
        <v>29947</v>
      </c>
      <c r="Y8" s="121">
        <v>31324</v>
      </c>
      <c r="Z8" s="121">
        <v>30117.18</v>
      </c>
      <c r="AB8" s="122" t="str">
        <f>TEXT(Z8,"$###,###")</f>
        <v>$30,117</v>
      </c>
      <c r="AD8" s="123">
        <f t="shared" si="1"/>
        <v>-3.8527008044949573E-2</v>
      </c>
      <c r="AF8" s="123">
        <f t="shared" si="0"/>
        <v>0.23192405532396876</v>
      </c>
    </row>
    <row r="9" spans="1:32" x14ac:dyDescent="0.25">
      <c r="A9" s="52" t="s">
        <v>15</v>
      </c>
      <c r="B9" s="53"/>
      <c r="C9" s="54"/>
      <c r="D9" s="55">
        <f>AD104</f>
        <v>63.135068153655517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52.34842015371477</v>
      </c>
      <c r="P9" s="56" t="s">
        <v>89</v>
      </c>
      <c r="S9" s="120" t="s">
        <v>7</v>
      </c>
      <c r="T9" s="121">
        <v>37470297</v>
      </c>
      <c r="U9" s="121">
        <v>37048514</v>
      </c>
      <c r="V9" s="121">
        <v>38672140</v>
      </c>
      <c r="W9" s="121">
        <v>37562289</v>
      </c>
      <c r="X9" s="121">
        <v>38440243</v>
      </c>
      <c r="Y9" s="121">
        <v>42212669</v>
      </c>
      <c r="Z9" s="121">
        <v>47264529</v>
      </c>
      <c r="AB9" s="122" t="str">
        <f>TEXT(Z9/1000000,"$#,###.0")&amp;" mil"</f>
        <v>$47.3 mil</v>
      </c>
      <c r="AD9" s="123">
        <f t="shared" si="1"/>
        <v>0.11967639383333006</v>
      </c>
      <c r="AF9" s="123">
        <f t="shared" si="0"/>
        <v>0.26138655906570474</v>
      </c>
    </row>
    <row r="10" spans="1:32" x14ac:dyDescent="0.25">
      <c r="A10" s="52" t="s">
        <v>18</v>
      </c>
      <c r="B10" s="53"/>
      <c r="C10" s="54"/>
      <c r="D10" s="55">
        <f>AD105</f>
        <v>20.941759603469638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47.395388556789072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81.810418445772854</v>
      </c>
      <c r="P11" s="56" t="s">
        <v>89</v>
      </c>
      <c r="S11" s="120" t="s">
        <v>30</v>
      </c>
      <c r="T11" s="125">
        <v>1146</v>
      </c>
      <c r="U11" s="125">
        <v>1172</v>
      </c>
      <c r="V11" s="125">
        <v>1239</v>
      </c>
      <c r="W11" s="125">
        <v>1090</v>
      </c>
      <c r="X11" s="125">
        <v>1082</v>
      </c>
      <c r="Y11" s="125">
        <v>1225</v>
      </c>
      <c r="Z11" s="125">
        <v>1286</v>
      </c>
    </row>
    <row r="12" spans="1:32" ht="28.5" customHeight="1" x14ac:dyDescent="0.25">
      <c r="A12" s="52" t="s">
        <v>20</v>
      </c>
      <c r="B12" s="54"/>
      <c r="C12" s="54"/>
      <c r="D12" s="55">
        <f>AD108</f>
        <v>22.118959107806692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27.412467976088813</v>
      </c>
      <c r="P12" s="56" t="s">
        <v>89</v>
      </c>
      <c r="S12" s="120" t="s">
        <v>31</v>
      </c>
      <c r="T12" s="125">
        <v>329</v>
      </c>
      <c r="U12" s="125">
        <v>323</v>
      </c>
      <c r="V12" s="125">
        <v>316</v>
      </c>
      <c r="W12" s="125">
        <v>306</v>
      </c>
      <c r="X12" s="125">
        <v>294</v>
      </c>
      <c r="Y12" s="125">
        <v>311</v>
      </c>
      <c r="Z12" s="125">
        <v>325</v>
      </c>
    </row>
    <row r="13" spans="1:32" ht="15" customHeight="1" x14ac:dyDescent="0.25">
      <c r="A13" s="52" t="s">
        <v>21</v>
      </c>
      <c r="B13" s="54"/>
      <c r="C13" s="54"/>
      <c r="D13" s="55">
        <f>AD109</f>
        <v>12.639405204460965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46.8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26.827757125154893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23.234200743494423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194</v>
      </c>
      <c r="Z15" s="125">
        <v>185</v>
      </c>
      <c r="AB15" s="129">
        <f t="shared" ref="AB15:AB34" si="2">IF(Z15="np",0,Z15/$Z$34)</f>
        <v>0.11469311841289523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8</v>
      </c>
      <c r="Z16" s="125">
        <v>6</v>
      </c>
      <c r="AB16" s="129">
        <f t="shared" si="2"/>
        <v>3.7197768133911966E-3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63</v>
      </c>
      <c r="Z17" s="125">
        <v>94</v>
      </c>
      <c r="AB17" s="129">
        <f t="shared" si="2"/>
        <v>5.8276503409795413E-2</v>
      </c>
    </row>
    <row r="18" spans="1:28" x14ac:dyDescent="0.25">
      <c r="A18" s="82" t="str">
        <f>$S$1&amp;" ("&amp;$T$2&amp;" to "&amp;$Z$2&amp;")"</f>
        <v>Tasman (2011-12 to 2017-18)</v>
      </c>
      <c r="B18" s="82"/>
      <c r="C18" s="82"/>
      <c r="D18" s="82"/>
      <c r="E18" s="82"/>
      <c r="F18" s="82"/>
      <c r="G18" s="82" t="str">
        <f>$S$1&amp;" ("&amp;$T$2&amp;" to "&amp;$Z$2&amp;")"</f>
        <v>Tasman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3</v>
      </c>
      <c r="Z18" s="125">
        <v>11</v>
      </c>
      <c r="AB18" s="129">
        <f t="shared" si="2"/>
        <v>6.8195908245505272E-3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77</v>
      </c>
      <c r="Z19" s="125">
        <v>131</v>
      </c>
      <c r="AB19" s="129">
        <f t="shared" si="2"/>
        <v>8.1215127092374453E-2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13</v>
      </c>
      <c r="Z20" s="125">
        <v>12</v>
      </c>
      <c r="AB20" s="129">
        <f t="shared" si="2"/>
        <v>7.4395536267823931E-3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66</v>
      </c>
      <c r="Z21" s="125">
        <v>86</v>
      </c>
      <c r="AB21" s="129">
        <f t="shared" si="2"/>
        <v>5.3316800991940486E-2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129</v>
      </c>
      <c r="Z22" s="125">
        <v>157</v>
      </c>
      <c r="AB22" s="129">
        <f t="shared" si="2"/>
        <v>9.7334159950402982E-2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50</v>
      </c>
      <c r="Z23" s="125">
        <v>67</v>
      </c>
      <c r="AB23" s="129">
        <f t="shared" si="2"/>
        <v>4.1537507749535026E-2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4</v>
      </c>
      <c r="Z24" s="125">
        <v>6</v>
      </c>
      <c r="AB24" s="129">
        <f t="shared" si="2"/>
        <v>3.7197768133911966E-3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24</v>
      </c>
      <c r="Z25" s="125">
        <v>36</v>
      </c>
      <c r="AB25" s="129">
        <f t="shared" si="2"/>
        <v>2.2318660880347178E-2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20</v>
      </c>
      <c r="Z26" s="125">
        <v>16</v>
      </c>
      <c r="AB26" s="129">
        <f t="shared" si="2"/>
        <v>9.9194048357098569E-3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55</v>
      </c>
      <c r="Z27" s="125">
        <v>60</v>
      </c>
      <c r="AB27" s="129">
        <f t="shared" si="2"/>
        <v>3.7197768133911964E-2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66</v>
      </c>
      <c r="Z28" s="125">
        <v>80</v>
      </c>
      <c r="AB28" s="129">
        <f t="shared" si="2"/>
        <v>4.959702417854929E-2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80</v>
      </c>
      <c r="Z29" s="125">
        <v>80</v>
      </c>
      <c r="AB29" s="129">
        <f t="shared" si="2"/>
        <v>4.959702417854929E-2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110</v>
      </c>
      <c r="Z30" s="125">
        <v>118</v>
      </c>
      <c r="AB30" s="129">
        <f t="shared" si="2"/>
        <v>7.3155610663360196E-2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174</v>
      </c>
      <c r="Z31" s="125">
        <v>118</v>
      </c>
      <c r="AB31" s="129">
        <f t="shared" si="2"/>
        <v>7.3155610663360196E-2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141</v>
      </c>
      <c r="Z32" s="125">
        <v>151</v>
      </c>
      <c r="AB32" s="129">
        <f t="shared" si="2"/>
        <v>9.3614383137011772E-2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25</v>
      </c>
      <c r="Z33" s="125">
        <v>26</v>
      </c>
      <c r="AB33" s="129">
        <f t="shared" si="2"/>
        <v>1.6119032858028518E-2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1536</v>
      </c>
      <c r="Z34" s="132">
        <v>1613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8</v>
      </c>
      <c r="Y44" s="125">
        <v>0</v>
      </c>
      <c r="Z44" s="125">
        <v>0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18</v>
      </c>
      <c r="Y45" s="125">
        <v>11</v>
      </c>
      <c r="Z45" s="125">
        <v>15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25</v>
      </c>
      <c r="Y46" s="125">
        <v>38</v>
      </c>
      <c r="Z46" s="125">
        <v>45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43</v>
      </c>
      <c r="Y47" s="125">
        <v>49</v>
      </c>
      <c r="Z47" s="125">
        <v>54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50</v>
      </c>
      <c r="Y48" s="125">
        <v>63</v>
      </c>
      <c r="Z48" s="125">
        <v>72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Tasman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40</v>
      </c>
      <c r="Y49" s="125">
        <v>47</v>
      </c>
      <c r="Z49" s="125">
        <v>63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49</v>
      </c>
      <c r="Y50" s="125">
        <v>51</v>
      </c>
      <c r="Z50" s="125">
        <v>45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65</v>
      </c>
      <c r="Y51" s="125">
        <v>56</v>
      </c>
      <c r="Z51" s="125">
        <v>58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65</v>
      </c>
      <c r="Y52" s="125">
        <v>80</v>
      </c>
      <c r="Z52" s="125">
        <v>90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94</v>
      </c>
      <c r="Y53" s="125">
        <v>87</v>
      </c>
      <c r="Z53" s="125">
        <v>77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84</v>
      </c>
      <c r="Y54" s="125">
        <v>89</v>
      </c>
      <c r="Z54" s="125">
        <v>118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90</v>
      </c>
      <c r="Y55" s="125">
        <v>97</v>
      </c>
      <c r="Z55" s="125">
        <v>109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46</v>
      </c>
      <c r="Y56" s="125">
        <v>44</v>
      </c>
      <c r="Z56" s="125">
        <v>46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20</v>
      </c>
      <c r="Y57" s="125">
        <v>25</v>
      </c>
      <c r="Z57" s="125">
        <v>23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4</v>
      </c>
      <c r="Y58" s="125">
        <v>8</v>
      </c>
      <c r="Z58" s="125">
        <v>11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0</v>
      </c>
      <c r="Y59" s="125">
        <v>4</v>
      </c>
      <c r="Z59" s="125">
        <v>2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0</v>
      </c>
      <c r="Y60" s="125">
        <v>0</v>
      </c>
      <c r="Z60" s="125">
        <v>0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690</v>
      </c>
      <c r="Y61" s="125">
        <v>748</v>
      </c>
      <c r="Z61" s="125">
        <v>834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0</v>
      </c>
      <c r="Y63" s="125">
        <v>8</v>
      </c>
      <c r="Z63" s="125">
        <v>0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Tasman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20</v>
      </c>
      <c r="Y64" s="125">
        <v>23</v>
      </c>
      <c r="Z64" s="125">
        <v>28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30</v>
      </c>
      <c r="Y65" s="125">
        <v>26</v>
      </c>
      <c r="Z65" s="125">
        <v>40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37</v>
      </c>
      <c r="Y66" s="125">
        <v>35</v>
      </c>
      <c r="Z66" s="125">
        <v>49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37</v>
      </c>
      <c r="Y67" s="125">
        <v>56</v>
      </c>
      <c r="Z67" s="125">
        <v>56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51</v>
      </c>
      <c r="Y68" s="125">
        <v>45</v>
      </c>
      <c r="Z68" s="125">
        <v>49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61</v>
      </c>
      <c r="Y69" s="125">
        <v>87</v>
      </c>
      <c r="Z69" s="125">
        <v>59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82</v>
      </c>
      <c r="Y70" s="125">
        <v>62</v>
      </c>
      <c r="Z70" s="125">
        <v>51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69</v>
      </c>
      <c r="Y71" s="125">
        <v>82</v>
      </c>
      <c r="Z71" s="125">
        <v>82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84</v>
      </c>
      <c r="Y72" s="125">
        <v>100</v>
      </c>
      <c r="Z72" s="125">
        <v>92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98</v>
      </c>
      <c r="Y73" s="125">
        <v>102</v>
      </c>
      <c r="Z73" s="125">
        <v>98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74</v>
      </c>
      <c r="Y74" s="125">
        <v>90</v>
      </c>
      <c r="Z74" s="125">
        <v>91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32</v>
      </c>
      <c r="Y75" s="125">
        <v>43</v>
      </c>
      <c r="Z75" s="125">
        <v>42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21</v>
      </c>
      <c r="Y76" s="125">
        <v>19</v>
      </c>
      <c r="Z76" s="125">
        <v>18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7</v>
      </c>
      <c r="Y77" s="125">
        <v>7</v>
      </c>
      <c r="Z77" s="125">
        <v>8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0</v>
      </c>
      <c r="Y78" s="125">
        <v>3</v>
      </c>
      <c r="Z78" s="125">
        <v>0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0</v>
      </c>
      <c r="Y79" s="125">
        <v>7</v>
      </c>
      <c r="Z79" s="125">
        <v>0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685</v>
      </c>
      <c r="Y80" s="125">
        <v>788</v>
      </c>
      <c r="Z80" s="125">
        <v>776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Tasman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50</v>
      </c>
      <c r="Y83" s="125">
        <v>48</v>
      </c>
      <c r="Z83" s="125">
        <v>60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49</v>
      </c>
      <c r="Y84" s="125">
        <v>48</v>
      </c>
      <c r="Z84" s="125">
        <v>51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1,614</v>
      </c>
      <c r="D85" s="96">
        <f t="shared" ref="D85:D90" si="4">AD4</f>
        <v>5.078125E-2</v>
      </c>
      <c r="E85" s="97">
        <f t="shared" ref="E85:E90" si="5">AD4</f>
        <v>5.078125E-2</v>
      </c>
      <c r="F85" s="96">
        <f t="shared" ref="F85:F90" si="6">AF4</f>
        <v>9.4237288135593289E-2</v>
      </c>
      <c r="G85" s="97">
        <f t="shared" ref="G85:G90" si="7">AF4</f>
        <v>9.4237288135593289E-2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77</v>
      </c>
      <c r="Y85" s="125">
        <v>79</v>
      </c>
      <c r="Z85" s="125">
        <v>86</v>
      </c>
    </row>
    <row r="86" spans="1:32" ht="15" customHeight="1" x14ac:dyDescent="0.25">
      <c r="A86" s="98" t="s">
        <v>4</v>
      </c>
      <c r="B86" s="95"/>
      <c r="C86" s="109" t="str">
        <f t="shared" si="3"/>
        <v>837</v>
      </c>
      <c r="D86" s="96">
        <f t="shared" si="4"/>
        <v>0.11898395721925126</v>
      </c>
      <c r="E86" s="97">
        <f t="shared" si="5"/>
        <v>0.11898395721925126</v>
      </c>
      <c r="F86" s="96">
        <f t="shared" si="6"/>
        <v>8.8426527958387569E-2</v>
      </c>
      <c r="G86" s="97">
        <f t="shared" si="7"/>
        <v>8.8426527958387569E-2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35</v>
      </c>
      <c r="Y86" s="125">
        <v>43</v>
      </c>
      <c r="Z86" s="125">
        <v>38</v>
      </c>
    </row>
    <row r="87" spans="1:32" ht="15" customHeight="1" x14ac:dyDescent="0.25">
      <c r="A87" s="98" t="s">
        <v>5</v>
      </c>
      <c r="B87" s="95"/>
      <c r="C87" s="109" t="str">
        <f t="shared" si="3"/>
        <v>778</v>
      </c>
      <c r="D87" s="96">
        <f t="shared" si="4"/>
        <v>-1.2690355329949221E-2</v>
      </c>
      <c r="E87" s="97">
        <f t="shared" si="5"/>
        <v>-1.2690355329949221E-2</v>
      </c>
      <c r="F87" s="96">
        <f t="shared" si="6"/>
        <v>9.1164095371669029E-2</v>
      </c>
      <c r="G87" s="97">
        <f t="shared" si="7"/>
        <v>9.1164095371669029E-2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7</v>
      </c>
      <c r="Y87" s="125">
        <v>10</v>
      </c>
      <c r="Z87" s="125">
        <v>14</v>
      </c>
    </row>
    <row r="88" spans="1:32" ht="15" customHeight="1" x14ac:dyDescent="0.25">
      <c r="A88" s="95" t="s">
        <v>6</v>
      </c>
      <c r="B88" s="95"/>
      <c r="C88" s="109" t="str">
        <f t="shared" si="3"/>
        <v>1,171</v>
      </c>
      <c r="D88" s="96">
        <f t="shared" si="4"/>
        <v>6.3578564940962812E-2</v>
      </c>
      <c r="E88" s="97">
        <f t="shared" si="5"/>
        <v>6.3578564940962812E-2</v>
      </c>
      <c r="F88" s="96">
        <f t="shared" si="6"/>
        <v>9.4392523364486003E-2</v>
      </c>
      <c r="G88" s="97">
        <f t="shared" si="7"/>
        <v>9.4392523364486003E-2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3</v>
      </c>
      <c r="Y88" s="125">
        <v>3</v>
      </c>
      <c r="Z88" s="125">
        <v>5</v>
      </c>
    </row>
    <row r="89" spans="1:32" ht="15" customHeight="1" x14ac:dyDescent="0.25">
      <c r="A89" s="95" t="s">
        <v>104</v>
      </c>
      <c r="B89" s="95"/>
      <c r="C89" s="146" t="str">
        <f t="shared" si="3"/>
        <v>$30,117</v>
      </c>
      <c r="D89" s="96">
        <f t="shared" si="4"/>
        <v>-3.8527008044949573E-2</v>
      </c>
      <c r="E89" s="97">
        <f t="shared" si="5"/>
        <v>-3.8527008044949573E-2</v>
      </c>
      <c r="F89" s="96">
        <f t="shared" si="6"/>
        <v>0.23192405532396876</v>
      </c>
      <c r="G89" s="97">
        <f t="shared" si="7"/>
        <v>0.23192405532396876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30</v>
      </c>
      <c r="Y89" s="125">
        <v>29</v>
      </c>
      <c r="Z89" s="125">
        <v>43</v>
      </c>
    </row>
    <row r="90" spans="1:32" ht="15" customHeight="1" x14ac:dyDescent="0.25">
      <c r="A90" s="95" t="s">
        <v>7</v>
      </c>
      <c r="B90" s="95"/>
      <c r="C90" s="109" t="str">
        <f t="shared" si="3"/>
        <v>$47.3 mil</v>
      </c>
      <c r="D90" s="96">
        <f t="shared" si="4"/>
        <v>0.11967639383333006</v>
      </c>
      <c r="E90" s="97">
        <f t="shared" si="5"/>
        <v>0.11967639383333006</v>
      </c>
      <c r="F90" s="96">
        <f t="shared" si="6"/>
        <v>0.26138655906570474</v>
      </c>
      <c r="G90" s="97">
        <f t="shared" si="7"/>
        <v>0.26138655906570474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96</v>
      </c>
      <c r="Y90" s="125">
        <v>95</v>
      </c>
      <c r="Z90" s="125">
        <v>104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520</v>
      </c>
      <c r="Y91" s="125">
        <v>551</v>
      </c>
      <c r="Z91" s="125">
        <v>608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24</v>
      </c>
      <c r="Y93" s="125">
        <v>29</v>
      </c>
      <c r="Z93" s="125">
        <v>28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75</v>
      </c>
      <c r="Y94" s="125">
        <v>83</v>
      </c>
      <c r="Z94" s="125">
        <v>85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12</v>
      </c>
      <c r="Y95" s="125">
        <v>20</v>
      </c>
      <c r="Z95" s="125">
        <v>24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93</v>
      </c>
      <c r="Y96" s="125">
        <v>88</v>
      </c>
      <c r="Z96" s="125">
        <v>95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63</v>
      </c>
      <c r="Y97" s="125">
        <v>67</v>
      </c>
      <c r="Z97" s="125">
        <v>65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35</v>
      </c>
      <c r="Y98" s="125">
        <v>37</v>
      </c>
      <c r="Z98" s="125">
        <v>42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6</v>
      </c>
      <c r="Y99" s="125">
        <v>6</v>
      </c>
      <c r="Z99" s="125">
        <v>7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61</v>
      </c>
      <c r="Y100" s="125">
        <v>64</v>
      </c>
      <c r="Z100" s="125">
        <v>62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511</v>
      </c>
      <c r="Y101" s="125">
        <v>550</v>
      </c>
      <c r="Z101" s="125">
        <v>558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766</v>
      </c>
      <c r="Y104" s="125">
        <v>924</v>
      </c>
      <c r="Z104" s="125">
        <v>1019</v>
      </c>
      <c r="AB104" s="122" t="str">
        <f>TEXT(Z104,"###,###")</f>
        <v>1,019</v>
      </c>
      <c r="AD104" s="143">
        <f>Z104/($Z$4)*100</f>
        <v>63.135068153655517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351</v>
      </c>
      <c r="Y105" s="125">
        <v>391</v>
      </c>
      <c r="Z105" s="125">
        <v>338</v>
      </c>
      <c r="AB105" s="122" t="str">
        <f>TEXT(Z105,"###,###")</f>
        <v>338</v>
      </c>
      <c r="AD105" s="143">
        <f>Z105/($Z$4)*100</f>
        <v>20.941759603469638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1117</v>
      </c>
      <c r="Y106" s="132">
        <v>1315</v>
      </c>
      <c r="Z106" s="132">
        <v>1357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228</v>
      </c>
      <c r="Y108" s="125">
        <v>287</v>
      </c>
      <c r="Z108" s="125">
        <v>357</v>
      </c>
      <c r="AB108" s="122" t="str">
        <f>TEXT(Z108,"###,###")</f>
        <v>357</v>
      </c>
      <c r="AD108" s="143">
        <f>Z108/($Z$4)*100</f>
        <v>22.118959107806692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177</v>
      </c>
      <c r="Y109" s="125">
        <v>222</v>
      </c>
      <c r="Z109" s="125">
        <v>204</v>
      </c>
      <c r="AB109" s="122" t="str">
        <f>TEXT(Z109,"###,###")</f>
        <v>204</v>
      </c>
      <c r="AD109" s="143">
        <f>Z109/($Z$4)*100</f>
        <v>12.639405204460965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438</v>
      </c>
      <c r="Y110" s="125">
        <v>435</v>
      </c>
      <c r="Z110" s="125">
        <v>433</v>
      </c>
      <c r="AB110" s="122" t="str">
        <f>TEXT(Z110,"###,###")</f>
        <v>433</v>
      </c>
      <c r="AD110" s="143">
        <f>Z110/($Z$4)*100</f>
        <v>26.827757125154893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276</v>
      </c>
      <c r="Y111" s="125">
        <v>371</v>
      </c>
      <c r="Z111" s="125">
        <v>375</v>
      </c>
      <c r="AB111" s="122" t="str">
        <f>TEXT(Z111,"###,###")</f>
        <v>375</v>
      </c>
      <c r="AD111" s="143">
        <f>Z111/($Z$4)*100</f>
        <v>23.234200743494423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1374</v>
      </c>
      <c r="Y112" s="125">
        <v>1536</v>
      </c>
      <c r="Z112" s="125">
        <v>1612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44.47</v>
      </c>
      <c r="U118" s="144">
        <v>46.93</v>
      </c>
      <c r="V118" s="144">
        <v>49.94</v>
      </c>
      <c r="W118" s="144">
        <v>49.41</v>
      </c>
      <c r="X118" s="144">
        <v>47.95</v>
      </c>
      <c r="Y118" s="144">
        <v>47.07</v>
      </c>
      <c r="Z118" s="144">
        <v>46.83</v>
      </c>
      <c r="AB118" s="122" t="str">
        <f>TEXT(Z118,"##.0")</f>
        <v>46.8</v>
      </c>
    </row>
    <row r="120" spans="19:32" x14ac:dyDescent="0.25">
      <c r="S120" s="115" t="s">
        <v>106</v>
      </c>
      <c r="T120" s="125">
        <v>742</v>
      </c>
      <c r="U120" s="125">
        <v>751</v>
      </c>
      <c r="V120" s="125">
        <v>757</v>
      </c>
      <c r="W120" s="125">
        <v>743</v>
      </c>
      <c r="X120" s="125">
        <v>730</v>
      </c>
      <c r="Y120" s="125">
        <v>790</v>
      </c>
      <c r="Z120" s="125">
        <v>841</v>
      </c>
      <c r="AB120" s="122" t="str">
        <f>TEXT(Z120,"###,###")</f>
        <v>841</v>
      </c>
    </row>
    <row r="121" spans="19:32" x14ac:dyDescent="0.25">
      <c r="S121" s="115" t="s">
        <v>107</v>
      </c>
      <c r="T121" s="125">
        <v>206</v>
      </c>
      <c r="U121" s="125">
        <v>206</v>
      </c>
      <c r="V121" s="125">
        <v>192</v>
      </c>
      <c r="W121" s="125">
        <v>199</v>
      </c>
      <c r="X121" s="125">
        <v>182</v>
      </c>
      <c r="Y121" s="125">
        <v>199</v>
      </c>
      <c r="Z121" s="125">
        <v>204</v>
      </c>
      <c r="AB121" s="122" t="str">
        <f>TEXT(Z121,"###,###")</f>
        <v>204</v>
      </c>
    </row>
    <row r="122" spans="19:32" x14ac:dyDescent="0.25">
      <c r="S122" s="115" t="s">
        <v>108</v>
      </c>
      <c r="T122" s="125">
        <v>126</v>
      </c>
      <c r="U122" s="125">
        <v>117</v>
      </c>
      <c r="V122" s="125">
        <v>129</v>
      </c>
      <c r="W122" s="125">
        <v>105</v>
      </c>
      <c r="X122" s="125">
        <v>112</v>
      </c>
      <c r="Y122" s="125">
        <v>112</v>
      </c>
      <c r="Z122" s="125">
        <v>117</v>
      </c>
      <c r="AB122" s="122" t="str">
        <f>TEXT(Z122,"###,###")</f>
        <v>117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868</v>
      </c>
      <c r="U124" s="125">
        <v>868</v>
      </c>
      <c r="V124" s="125">
        <v>886</v>
      </c>
      <c r="W124" s="125">
        <v>848</v>
      </c>
      <c r="X124" s="125">
        <v>842</v>
      </c>
      <c r="Y124" s="125">
        <v>902</v>
      </c>
      <c r="Z124" s="125">
        <v>958</v>
      </c>
      <c r="AB124" s="122" t="str">
        <f>TEXT(Z124,"###,###")</f>
        <v>958</v>
      </c>
      <c r="AD124" s="139">
        <f>Z124/$Z$7*100</f>
        <v>81.810418445772854</v>
      </c>
    </row>
    <row r="125" spans="19:32" x14ac:dyDescent="0.25">
      <c r="S125" s="115" t="s">
        <v>110</v>
      </c>
      <c r="T125" s="125">
        <v>332</v>
      </c>
      <c r="U125" s="125">
        <v>323</v>
      </c>
      <c r="V125" s="125">
        <v>321</v>
      </c>
      <c r="W125" s="125">
        <v>304</v>
      </c>
      <c r="X125" s="125">
        <v>294</v>
      </c>
      <c r="Y125" s="125">
        <v>311</v>
      </c>
      <c r="Z125" s="125">
        <v>321</v>
      </c>
      <c r="AB125" s="122" t="str">
        <f>TEXT(Z125,"###,###")</f>
        <v>321</v>
      </c>
      <c r="AD125" s="139">
        <f>Z125/$Z$7*100</f>
        <v>27.412467976088813</v>
      </c>
    </row>
    <row r="127" spans="19:32" x14ac:dyDescent="0.25">
      <c r="S127" s="115" t="s">
        <v>111</v>
      </c>
      <c r="T127" s="125">
        <v>564</v>
      </c>
      <c r="U127" s="125">
        <v>565</v>
      </c>
      <c r="V127" s="125">
        <v>556</v>
      </c>
      <c r="W127" s="125">
        <v>541</v>
      </c>
      <c r="X127" s="125">
        <v>516</v>
      </c>
      <c r="Y127" s="125">
        <v>551</v>
      </c>
      <c r="Z127" s="125">
        <v>613</v>
      </c>
      <c r="AB127" s="122" t="str">
        <f>TEXT(Z127,"###,###")</f>
        <v>613</v>
      </c>
      <c r="AD127" s="139">
        <f>Z127/$Z$7*100</f>
        <v>52.34842015371477</v>
      </c>
    </row>
    <row r="128" spans="19:32" x14ac:dyDescent="0.25">
      <c r="S128" s="115" t="s">
        <v>112</v>
      </c>
      <c r="T128" s="125">
        <v>507</v>
      </c>
      <c r="U128" s="125">
        <v>506</v>
      </c>
      <c r="V128" s="125">
        <v>514</v>
      </c>
      <c r="W128" s="125">
        <v>504</v>
      </c>
      <c r="X128" s="125">
        <v>512</v>
      </c>
      <c r="Y128" s="125">
        <v>550</v>
      </c>
      <c r="Z128" s="125">
        <v>555</v>
      </c>
      <c r="AB128" s="122" t="str">
        <f>TEXT(Z128,"###,###")</f>
        <v>555</v>
      </c>
      <c r="AD128" s="139">
        <f>Z128/$Z$7*100</f>
        <v>47.395388556789072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5" id="{06F21873-0684-43C0-B884-18DB2EF0F64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48" id="{AD77ED54-88F0-4061-8902-92E489C2EE0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51" id="{5DB05D33-E6AD-4A58-99FC-A1BFAC1B9C0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54" id="{2EAAC1BD-8D7C-4827-901F-B2AF3067DDC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7C630-FCF8-404C-B67C-62A3F4163FF9}">
  <sheetPr codeName="Sheet91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Waratah/Wynyard</v>
      </c>
      <c r="T1" s="113"/>
      <c r="U1" s="113"/>
      <c r="V1" s="113"/>
      <c r="W1" s="113"/>
      <c r="X1" s="113"/>
      <c r="Y1" s="114" t="str">
        <f>Y3</f>
        <v>12.27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143</v>
      </c>
      <c r="Y3" s="118" t="s">
        <v>184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12.27 Waratah/Wynyard,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9011</v>
      </c>
      <c r="U4" s="121">
        <v>8878</v>
      </c>
      <c r="V4" s="121">
        <v>8794</v>
      </c>
      <c r="W4" s="121">
        <v>8797</v>
      </c>
      <c r="X4" s="121">
        <v>9000</v>
      </c>
      <c r="Y4" s="121">
        <v>9217</v>
      </c>
      <c r="Z4" s="121">
        <v>9427</v>
      </c>
      <c r="AB4" s="122" t="str">
        <f>TEXT(Z4,"###,###")</f>
        <v>9,427</v>
      </c>
      <c r="AD4" s="123">
        <f>Z4/Y4-1</f>
        <v>2.2783986112618004E-2</v>
      </c>
      <c r="AF4" s="123">
        <f t="shared" ref="AF4:AF9" si="0">Z4/T4-1</f>
        <v>4.6165797358783678E-2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4714</v>
      </c>
      <c r="U5" s="121">
        <v>4751</v>
      </c>
      <c r="V5" s="121">
        <v>4564</v>
      </c>
      <c r="W5" s="121">
        <v>4534</v>
      </c>
      <c r="X5" s="121">
        <v>4715</v>
      </c>
      <c r="Y5" s="121">
        <v>4759</v>
      </c>
      <c r="Z5" s="121">
        <v>4964</v>
      </c>
      <c r="AB5" s="122" t="str">
        <f>TEXT(Z5,"###,###")</f>
        <v>4,964</v>
      </c>
      <c r="AD5" s="123">
        <f t="shared" ref="AD5:AD9" si="1">Z5/Y5-1</f>
        <v>4.3076276528682511E-2</v>
      </c>
      <c r="AF5" s="123">
        <f t="shared" si="0"/>
        <v>5.3033517182859535E-2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4298</v>
      </c>
      <c r="U6" s="121">
        <v>4122</v>
      </c>
      <c r="V6" s="121">
        <v>4227</v>
      </c>
      <c r="W6" s="121">
        <v>4265</v>
      </c>
      <c r="X6" s="121">
        <v>4287</v>
      </c>
      <c r="Y6" s="121">
        <v>4458</v>
      </c>
      <c r="Z6" s="121">
        <v>4461</v>
      </c>
      <c r="AB6" s="122" t="str">
        <f>TEXT(Z6,"###,###")</f>
        <v>4,461</v>
      </c>
      <c r="AD6" s="123">
        <f t="shared" si="1"/>
        <v>6.7294751009416842E-4</v>
      </c>
      <c r="AF6" s="123">
        <f t="shared" si="0"/>
        <v>3.7924616100511788E-2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6667</v>
      </c>
      <c r="U7" s="121">
        <v>6541</v>
      </c>
      <c r="V7" s="121">
        <v>6548</v>
      </c>
      <c r="W7" s="121">
        <v>6613</v>
      </c>
      <c r="X7" s="121">
        <v>6608</v>
      </c>
      <c r="Y7" s="121">
        <v>6670</v>
      </c>
      <c r="Z7" s="121">
        <v>6780</v>
      </c>
      <c r="AB7" s="122" t="str">
        <f>TEXT(Z7,"###,###")</f>
        <v>6,780</v>
      </c>
      <c r="AD7" s="123">
        <f t="shared" si="1"/>
        <v>1.6491754122938573E-2</v>
      </c>
      <c r="AF7" s="123">
        <f t="shared" si="0"/>
        <v>1.6949152542372836E-2</v>
      </c>
    </row>
    <row r="8" spans="1:32" ht="17.25" customHeight="1" x14ac:dyDescent="0.25">
      <c r="A8" s="44" t="s">
        <v>13</v>
      </c>
      <c r="B8" s="45"/>
      <c r="C8" s="46"/>
      <c r="D8" s="47" t="str">
        <f>AB4</f>
        <v>9,427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6,780</v>
      </c>
      <c r="P8" s="48"/>
      <c r="S8" s="120" t="s">
        <v>88</v>
      </c>
      <c r="T8" s="121">
        <v>34996.5</v>
      </c>
      <c r="U8" s="121">
        <v>35797.93</v>
      </c>
      <c r="V8" s="121">
        <v>35243</v>
      </c>
      <c r="W8" s="121">
        <v>37268.35</v>
      </c>
      <c r="X8" s="121">
        <v>38170.639999999999</v>
      </c>
      <c r="Y8" s="121">
        <v>38007</v>
      </c>
      <c r="Z8" s="121">
        <v>40757</v>
      </c>
      <c r="AB8" s="122" t="str">
        <f>TEXT(Z8,"$###,###")</f>
        <v>$40,757</v>
      </c>
      <c r="AD8" s="123">
        <f t="shared" si="1"/>
        <v>7.2355092482963679E-2</v>
      </c>
      <c r="AF8" s="123">
        <f t="shared" si="0"/>
        <v>0.1646021745031645</v>
      </c>
    </row>
    <row r="9" spans="1:32" x14ac:dyDescent="0.25">
      <c r="A9" s="52" t="s">
        <v>15</v>
      </c>
      <c r="B9" s="53"/>
      <c r="C9" s="54"/>
      <c r="D9" s="55">
        <f>AD104</f>
        <v>73.215232841837278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52.24188790560472</v>
      </c>
      <c r="P9" s="56" t="s">
        <v>89</v>
      </c>
      <c r="S9" s="120" t="s">
        <v>7</v>
      </c>
      <c r="T9" s="121">
        <v>288263323</v>
      </c>
      <c r="U9" s="121">
        <v>289213244</v>
      </c>
      <c r="V9" s="121">
        <v>297336117</v>
      </c>
      <c r="W9" s="121">
        <v>311544617</v>
      </c>
      <c r="X9" s="121">
        <v>315599642</v>
      </c>
      <c r="Y9" s="121">
        <v>323441018</v>
      </c>
      <c r="Z9" s="121">
        <v>343413175</v>
      </c>
      <c r="AB9" s="122" t="str">
        <f>TEXT(Z9/1000000,"$#,###.0")&amp;" mil"</f>
        <v>$343.4 mil</v>
      </c>
      <c r="AD9" s="123">
        <f t="shared" si="1"/>
        <v>6.1748992516465595E-2</v>
      </c>
      <c r="AF9" s="123">
        <f t="shared" si="0"/>
        <v>0.19131761691375493</v>
      </c>
    </row>
    <row r="10" spans="1:32" x14ac:dyDescent="0.25">
      <c r="A10" s="52" t="s">
        <v>18</v>
      </c>
      <c r="B10" s="53"/>
      <c r="C10" s="54"/>
      <c r="D10" s="55">
        <f>AD105</f>
        <v>16.813408295321945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47.772861356932154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91.135693215339231</v>
      </c>
      <c r="P11" s="56" t="s">
        <v>89</v>
      </c>
      <c r="S11" s="120" t="s">
        <v>30</v>
      </c>
      <c r="T11" s="125">
        <v>7872</v>
      </c>
      <c r="U11" s="125">
        <v>7795</v>
      </c>
      <c r="V11" s="125">
        <v>7775</v>
      </c>
      <c r="W11" s="125">
        <v>7803</v>
      </c>
      <c r="X11" s="125">
        <v>7924</v>
      </c>
      <c r="Y11" s="125">
        <v>8168</v>
      </c>
      <c r="Z11" s="125">
        <v>8321</v>
      </c>
    </row>
    <row r="12" spans="1:32" ht="28.5" customHeight="1" x14ac:dyDescent="0.25">
      <c r="A12" s="52" t="s">
        <v>20</v>
      </c>
      <c r="B12" s="54"/>
      <c r="C12" s="54"/>
      <c r="D12" s="55">
        <f>AD108</f>
        <v>14.225098122414343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16.238938053097346</v>
      </c>
      <c r="P12" s="56" t="s">
        <v>89</v>
      </c>
      <c r="S12" s="120" t="s">
        <v>31</v>
      </c>
      <c r="T12" s="125">
        <v>1140</v>
      </c>
      <c r="U12" s="125">
        <v>1084</v>
      </c>
      <c r="V12" s="125">
        <v>1020</v>
      </c>
      <c r="W12" s="125">
        <v>996</v>
      </c>
      <c r="X12" s="125">
        <v>1076</v>
      </c>
      <c r="Y12" s="125">
        <v>1049</v>
      </c>
      <c r="Z12" s="125">
        <v>1105</v>
      </c>
    </row>
    <row r="13" spans="1:32" ht="15" customHeight="1" x14ac:dyDescent="0.25">
      <c r="A13" s="52" t="s">
        <v>21</v>
      </c>
      <c r="B13" s="54"/>
      <c r="C13" s="54"/>
      <c r="D13" s="55">
        <f>AD109</f>
        <v>17.301368409886496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43.3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22.594674870054099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35.833244934761851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862</v>
      </c>
      <c r="Z15" s="125">
        <v>820</v>
      </c>
      <c r="AB15" s="129">
        <f t="shared" ref="AB15:AB34" si="2">IF(Z15="np",0,Z15/$Z$34)</f>
        <v>8.6956521739130432E-2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282</v>
      </c>
      <c r="Z16" s="125">
        <v>344</v>
      </c>
      <c r="AB16" s="129">
        <f t="shared" si="2"/>
        <v>3.6479321314952282E-2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701</v>
      </c>
      <c r="Z17" s="125">
        <v>752</v>
      </c>
      <c r="AB17" s="129">
        <f t="shared" si="2"/>
        <v>7.9745493107104978E-2</v>
      </c>
    </row>
    <row r="18" spans="1:28" x14ac:dyDescent="0.25">
      <c r="A18" s="82" t="str">
        <f>$S$1&amp;" ("&amp;$T$2&amp;" to "&amp;$Z$2&amp;")"</f>
        <v>Waratah/Wynyard (2011-12 to 2017-18)</v>
      </c>
      <c r="B18" s="82"/>
      <c r="C18" s="82"/>
      <c r="D18" s="82"/>
      <c r="E18" s="82"/>
      <c r="F18" s="82"/>
      <c r="G18" s="82" t="str">
        <f>$S$1&amp;" ("&amp;$T$2&amp;" to "&amp;$Z$2&amp;")"</f>
        <v>Waratah/Wynyard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41</v>
      </c>
      <c r="Z18" s="125">
        <v>51</v>
      </c>
      <c r="AB18" s="129">
        <f t="shared" si="2"/>
        <v>5.408271474019088E-3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499</v>
      </c>
      <c r="Z19" s="125">
        <v>612</v>
      </c>
      <c r="AB19" s="129">
        <f t="shared" si="2"/>
        <v>6.4899257688229059E-2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303</v>
      </c>
      <c r="Z20" s="125">
        <v>280</v>
      </c>
      <c r="AB20" s="129">
        <f t="shared" si="2"/>
        <v>2.9692470837751856E-2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802</v>
      </c>
      <c r="Z21" s="125">
        <v>828</v>
      </c>
      <c r="AB21" s="129">
        <f t="shared" si="2"/>
        <v>8.7804878048780483E-2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489</v>
      </c>
      <c r="Z22" s="125">
        <v>529</v>
      </c>
      <c r="AB22" s="129">
        <f t="shared" si="2"/>
        <v>5.6097560975609757E-2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421</v>
      </c>
      <c r="Z23" s="125">
        <v>461</v>
      </c>
      <c r="AB23" s="129">
        <f t="shared" si="2"/>
        <v>4.8886532343584303E-2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27</v>
      </c>
      <c r="Z24" s="125">
        <v>31</v>
      </c>
      <c r="AB24" s="129">
        <f t="shared" si="2"/>
        <v>3.2873806998939556E-3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201</v>
      </c>
      <c r="Z25" s="125">
        <v>191</v>
      </c>
      <c r="AB25" s="129">
        <f t="shared" si="2"/>
        <v>2.0254506892895017E-2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148</v>
      </c>
      <c r="Z26" s="125">
        <v>150</v>
      </c>
      <c r="AB26" s="129">
        <f t="shared" si="2"/>
        <v>1.5906680805938492E-2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287</v>
      </c>
      <c r="Z27" s="125">
        <v>329</v>
      </c>
      <c r="AB27" s="129">
        <f t="shared" si="2"/>
        <v>3.4888653234358427E-2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610</v>
      </c>
      <c r="Z28" s="125">
        <v>619</v>
      </c>
      <c r="AB28" s="129">
        <f t="shared" si="2"/>
        <v>6.5641569459172849E-2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538</v>
      </c>
      <c r="Z29" s="125">
        <v>429</v>
      </c>
      <c r="AB29" s="129">
        <f t="shared" si="2"/>
        <v>4.5493107104984096E-2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640</v>
      </c>
      <c r="Z30" s="125">
        <v>699</v>
      </c>
      <c r="AB30" s="129">
        <f t="shared" si="2"/>
        <v>7.4125132555673379E-2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1192</v>
      </c>
      <c r="Z31" s="125">
        <v>1262</v>
      </c>
      <c r="AB31" s="129">
        <f t="shared" si="2"/>
        <v>0.13382820784729588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62</v>
      </c>
      <c r="Z32" s="125">
        <v>65</v>
      </c>
      <c r="AB32" s="129">
        <f t="shared" si="2"/>
        <v>6.8928950159066809E-3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264</v>
      </c>
      <c r="Z33" s="125">
        <v>291</v>
      </c>
      <c r="AB33" s="129">
        <f t="shared" si="2"/>
        <v>3.0858960763520678E-2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9217</v>
      </c>
      <c r="Z34" s="132">
        <v>9430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4</v>
      </c>
      <c r="Y44" s="125">
        <v>3</v>
      </c>
      <c r="Z44" s="125">
        <v>5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100</v>
      </c>
      <c r="Y45" s="125">
        <v>95</v>
      </c>
      <c r="Z45" s="125">
        <v>109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319</v>
      </c>
      <c r="Y46" s="125">
        <v>297</v>
      </c>
      <c r="Z46" s="125">
        <v>292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400</v>
      </c>
      <c r="Y47" s="125">
        <v>399</v>
      </c>
      <c r="Z47" s="125">
        <v>422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456</v>
      </c>
      <c r="Y48" s="125">
        <v>462</v>
      </c>
      <c r="Z48" s="125">
        <v>537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Waratah/Wynyard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438</v>
      </c>
      <c r="Y49" s="125">
        <v>468</v>
      </c>
      <c r="Z49" s="125">
        <v>456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379</v>
      </c>
      <c r="Y50" s="125">
        <v>405</v>
      </c>
      <c r="Z50" s="125">
        <v>430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435</v>
      </c>
      <c r="Y51" s="125">
        <v>437</v>
      </c>
      <c r="Z51" s="125">
        <v>428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461</v>
      </c>
      <c r="Y52" s="125">
        <v>436</v>
      </c>
      <c r="Z52" s="125">
        <v>446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558</v>
      </c>
      <c r="Y53" s="125">
        <v>517</v>
      </c>
      <c r="Z53" s="125">
        <v>493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504</v>
      </c>
      <c r="Y54" s="125">
        <v>534</v>
      </c>
      <c r="Z54" s="125">
        <v>589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390</v>
      </c>
      <c r="Y55" s="125">
        <v>396</v>
      </c>
      <c r="Z55" s="125">
        <v>417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160</v>
      </c>
      <c r="Y56" s="125">
        <v>182</v>
      </c>
      <c r="Z56" s="125">
        <v>188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70</v>
      </c>
      <c r="Y57" s="125">
        <v>81</v>
      </c>
      <c r="Z57" s="125">
        <v>98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26</v>
      </c>
      <c r="Y58" s="125">
        <v>27</v>
      </c>
      <c r="Z58" s="125">
        <v>31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11</v>
      </c>
      <c r="Y59" s="125">
        <v>10</v>
      </c>
      <c r="Z59" s="125">
        <v>13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4</v>
      </c>
      <c r="Y60" s="125">
        <v>6</v>
      </c>
      <c r="Z60" s="125">
        <v>7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4716</v>
      </c>
      <c r="Y61" s="125">
        <v>4759</v>
      </c>
      <c r="Z61" s="125">
        <v>4969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11</v>
      </c>
      <c r="Y63" s="125">
        <v>17</v>
      </c>
      <c r="Z63" s="125">
        <v>4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Waratah/Wynyard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131</v>
      </c>
      <c r="Y64" s="125">
        <v>125</v>
      </c>
      <c r="Z64" s="125">
        <v>137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286</v>
      </c>
      <c r="Y65" s="125">
        <v>305</v>
      </c>
      <c r="Z65" s="125">
        <v>292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402</v>
      </c>
      <c r="Y66" s="125">
        <v>370</v>
      </c>
      <c r="Z66" s="125">
        <v>356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350</v>
      </c>
      <c r="Y67" s="125">
        <v>356</v>
      </c>
      <c r="Z67" s="125">
        <v>400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356</v>
      </c>
      <c r="Y68" s="125">
        <v>416</v>
      </c>
      <c r="Z68" s="125">
        <v>454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334</v>
      </c>
      <c r="Y69" s="125">
        <v>344</v>
      </c>
      <c r="Z69" s="125">
        <v>357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371</v>
      </c>
      <c r="Y70" s="125">
        <v>379</v>
      </c>
      <c r="Z70" s="125">
        <v>379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526</v>
      </c>
      <c r="Y71" s="125">
        <v>526</v>
      </c>
      <c r="Z71" s="125">
        <v>491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551</v>
      </c>
      <c r="Y72" s="125">
        <v>510</v>
      </c>
      <c r="Z72" s="125">
        <v>509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469</v>
      </c>
      <c r="Y73" s="125">
        <v>521</v>
      </c>
      <c r="Z73" s="125">
        <v>483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307</v>
      </c>
      <c r="Y74" s="125">
        <v>362</v>
      </c>
      <c r="Z74" s="125">
        <v>384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107</v>
      </c>
      <c r="Y75" s="125">
        <v>118</v>
      </c>
      <c r="Z75" s="125">
        <v>128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45</v>
      </c>
      <c r="Y76" s="125">
        <v>56</v>
      </c>
      <c r="Z76" s="125">
        <v>43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26</v>
      </c>
      <c r="Y77" s="125">
        <v>28</v>
      </c>
      <c r="Z77" s="125">
        <v>33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9</v>
      </c>
      <c r="Y78" s="125">
        <v>10</v>
      </c>
      <c r="Z78" s="125">
        <v>9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14</v>
      </c>
      <c r="Y79" s="125">
        <v>15</v>
      </c>
      <c r="Z79" s="125">
        <v>8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4284</v>
      </c>
      <c r="Y80" s="125">
        <v>4458</v>
      </c>
      <c r="Z80" s="125">
        <v>4466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Waratah/Wynyard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278</v>
      </c>
      <c r="Y83" s="125">
        <v>276</v>
      </c>
      <c r="Z83" s="125">
        <v>296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301</v>
      </c>
      <c r="Y84" s="125">
        <v>293</v>
      </c>
      <c r="Z84" s="125">
        <v>291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9,427</v>
      </c>
      <c r="D85" s="96">
        <f t="shared" ref="D85:D90" si="4">AD4</f>
        <v>2.2783986112618004E-2</v>
      </c>
      <c r="E85" s="97">
        <f t="shared" ref="E85:E90" si="5">AD4</f>
        <v>2.2783986112618004E-2</v>
      </c>
      <c r="F85" s="96">
        <f t="shared" ref="F85:F90" si="6">AF4</f>
        <v>4.6165797358783678E-2</v>
      </c>
      <c r="G85" s="97">
        <f t="shared" ref="G85:G90" si="7">AF4</f>
        <v>4.6165797358783678E-2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758</v>
      </c>
      <c r="Y85" s="125">
        <v>748</v>
      </c>
      <c r="Z85" s="125">
        <v>795</v>
      </c>
    </row>
    <row r="86" spans="1:32" ht="15" customHeight="1" x14ac:dyDescent="0.25">
      <c r="A86" s="98" t="s">
        <v>4</v>
      </c>
      <c r="B86" s="95"/>
      <c r="C86" s="109" t="str">
        <f t="shared" si="3"/>
        <v>4,964</v>
      </c>
      <c r="D86" s="96">
        <f t="shared" si="4"/>
        <v>4.3076276528682511E-2</v>
      </c>
      <c r="E86" s="97">
        <f t="shared" si="5"/>
        <v>4.3076276528682511E-2</v>
      </c>
      <c r="F86" s="96">
        <f t="shared" si="6"/>
        <v>5.3033517182859535E-2</v>
      </c>
      <c r="G86" s="97">
        <f t="shared" si="7"/>
        <v>5.3033517182859535E-2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165</v>
      </c>
      <c r="Y86" s="125">
        <v>165</v>
      </c>
      <c r="Z86" s="125">
        <v>182</v>
      </c>
    </row>
    <row r="87" spans="1:32" ht="15" customHeight="1" x14ac:dyDescent="0.25">
      <c r="A87" s="98" t="s">
        <v>5</v>
      </c>
      <c r="B87" s="95"/>
      <c r="C87" s="109" t="str">
        <f t="shared" si="3"/>
        <v>4,461</v>
      </c>
      <c r="D87" s="96">
        <f t="shared" si="4"/>
        <v>6.7294751009416842E-4</v>
      </c>
      <c r="E87" s="97">
        <f t="shared" si="5"/>
        <v>6.7294751009416842E-4</v>
      </c>
      <c r="F87" s="96">
        <f t="shared" si="6"/>
        <v>3.7924616100511788E-2</v>
      </c>
      <c r="G87" s="97">
        <f t="shared" si="7"/>
        <v>3.7924616100511788E-2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113</v>
      </c>
      <c r="Y87" s="125">
        <v>113</v>
      </c>
      <c r="Z87" s="125">
        <v>109</v>
      </c>
    </row>
    <row r="88" spans="1:32" ht="15" customHeight="1" x14ac:dyDescent="0.25">
      <c r="A88" s="95" t="s">
        <v>6</v>
      </c>
      <c r="B88" s="95"/>
      <c r="C88" s="109" t="str">
        <f t="shared" si="3"/>
        <v>6,780</v>
      </c>
      <c r="D88" s="96">
        <f t="shared" si="4"/>
        <v>1.6491754122938573E-2</v>
      </c>
      <c r="E88" s="97">
        <f t="shared" si="5"/>
        <v>1.6491754122938573E-2</v>
      </c>
      <c r="F88" s="96">
        <f t="shared" si="6"/>
        <v>1.6949152542372836E-2</v>
      </c>
      <c r="G88" s="97">
        <f t="shared" si="7"/>
        <v>1.6949152542372836E-2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121</v>
      </c>
      <c r="Y88" s="125">
        <v>127</v>
      </c>
      <c r="Z88" s="125">
        <v>129</v>
      </c>
    </row>
    <row r="89" spans="1:32" ht="15" customHeight="1" x14ac:dyDescent="0.25">
      <c r="A89" s="95" t="s">
        <v>104</v>
      </c>
      <c r="B89" s="95"/>
      <c r="C89" s="146" t="str">
        <f t="shared" si="3"/>
        <v>$40,757</v>
      </c>
      <c r="D89" s="96">
        <f t="shared" si="4"/>
        <v>7.2355092482963679E-2</v>
      </c>
      <c r="E89" s="97">
        <f t="shared" si="5"/>
        <v>7.2355092482963679E-2</v>
      </c>
      <c r="F89" s="96">
        <f t="shared" si="6"/>
        <v>0.1646021745031645</v>
      </c>
      <c r="G89" s="97">
        <f t="shared" si="7"/>
        <v>0.1646021745031645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445</v>
      </c>
      <c r="Y89" s="125">
        <v>467</v>
      </c>
      <c r="Z89" s="125">
        <v>511</v>
      </c>
    </row>
    <row r="90" spans="1:32" ht="15" customHeight="1" x14ac:dyDescent="0.25">
      <c r="A90" s="95" t="s">
        <v>7</v>
      </c>
      <c r="B90" s="95"/>
      <c r="C90" s="109" t="str">
        <f t="shared" si="3"/>
        <v>$343.4 mil</v>
      </c>
      <c r="D90" s="96">
        <f t="shared" si="4"/>
        <v>6.1748992516465595E-2</v>
      </c>
      <c r="E90" s="97">
        <f t="shared" si="5"/>
        <v>6.1748992516465595E-2</v>
      </c>
      <c r="F90" s="96">
        <f t="shared" si="6"/>
        <v>0.19131761691375493</v>
      </c>
      <c r="G90" s="97">
        <f t="shared" si="7"/>
        <v>0.19131761691375493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562</v>
      </c>
      <c r="Y90" s="125">
        <v>571</v>
      </c>
      <c r="Z90" s="125">
        <v>579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3453</v>
      </c>
      <c r="Y91" s="125">
        <v>3450</v>
      </c>
      <c r="Z91" s="125">
        <v>3542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156</v>
      </c>
      <c r="Y93" s="125">
        <v>164</v>
      </c>
      <c r="Z93" s="125">
        <v>168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540</v>
      </c>
      <c r="Y94" s="125">
        <v>564</v>
      </c>
      <c r="Z94" s="125">
        <v>587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117</v>
      </c>
      <c r="Y95" s="125">
        <v>117</v>
      </c>
      <c r="Z95" s="125">
        <v>123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513</v>
      </c>
      <c r="Y96" s="125">
        <v>529</v>
      </c>
      <c r="Z96" s="125">
        <v>544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483</v>
      </c>
      <c r="Y97" s="125">
        <v>542</v>
      </c>
      <c r="Z97" s="125">
        <v>548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383</v>
      </c>
      <c r="Y98" s="125">
        <v>380</v>
      </c>
      <c r="Z98" s="125">
        <v>367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30</v>
      </c>
      <c r="Y99" s="125">
        <v>31</v>
      </c>
      <c r="Z99" s="125">
        <v>35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322</v>
      </c>
      <c r="Y100" s="125">
        <v>328</v>
      </c>
      <c r="Z100" s="125">
        <v>353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3158</v>
      </c>
      <c r="Y101" s="125">
        <v>3220</v>
      </c>
      <c r="Z101" s="125">
        <v>3240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6545</v>
      </c>
      <c r="Y104" s="125">
        <v>6765</v>
      </c>
      <c r="Z104" s="125">
        <v>6902</v>
      </c>
      <c r="AB104" s="122" t="str">
        <f>TEXT(Z104,"###,###")</f>
        <v>6,902</v>
      </c>
      <c r="AD104" s="143">
        <f>Z104/($Z$4)*100</f>
        <v>73.215232841837278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1514</v>
      </c>
      <c r="Y105" s="125">
        <v>1646</v>
      </c>
      <c r="Z105" s="125">
        <v>1585</v>
      </c>
      <c r="AB105" s="122" t="str">
        <f>TEXT(Z105,"###,###")</f>
        <v>1,585</v>
      </c>
      <c r="AD105" s="143">
        <f>Z105/($Z$4)*100</f>
        <v>16.813408295321945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8059</v>
      </c>
      <c r="Y106" s="132">
        <v>8411</v>
      </c>
      <c r="Z106" s="132">
        <v>8487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1156</v>
      </c>
      <c r="Y108" s="125">
        <v>1223</v>
      </c>
      <c r="Z108" s="125">
        <v>1341</v>
      </c>
      <c r="AB108" s="122" t="str">
        <f>TEXT(Z108,"###,###")</f>
        <v>1,341</v>
      </c>
      <c r="AD108" s="143">
        <f>Z108/($Z$4)*100</f>
        <v>14.225098122414343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1582</v>
      </c>
      <c r="Y109" s="125">
        <v>1691</v>
      </c>
      <c r="Z109" s="125">
        <v>1631</v>
      </c>
      <c r="AB109" s="122" t="str">
        <f>TEXT(Z109,"###,###")</f>
        <v>1,631</v>
      </c>
      <c r="AD109" s="143">
        <f>Z109/($Z$4)*100</f>
        <v>17.301368409886496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2038</v>
      </c>
      <c r="Y110" s="125">
        <v>2136</v>
      </c>
      <c r="Z110" s="125">
        <v>2130</v>
      </c>
      <c r="AB110" s="122" t="str">
        <f>TEXT(Z110,"###,###")</f>
        <v>2,130</v>
      </c>
      <c r="AD110" s="143">
        <f>Z110/($Z$4)*100</f>
        <v>22.594674870054099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3280</v>
      </c>
      <c r="Y111" s="125">
        <v>3361</v>
      </c>
      <c r="Z111" s="125">
        <v>3378</v>
      </c>
      <c r="AB111" s="122" t="str">
        <f>TEXT(Z111,"###,###")</f>
        <v>3,378</v>
      </c>
      <c r="AD111" s="143">
        <f>Z111/($Z$4)*100</f>
        <v>35.833244934761851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8997</v>
      </c>
      <c r="Y112" s="125">
        <v>9217</v>
      </c>
      <c r="Z112" s="125">
        <v>9427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41.17</v>
      </c>
      <c r="U118" s="144">
        <v>44.39</v>
      </c>
      <c r="V118" s="144">
        <v>43.58</v>
      </c>
      <c r="W118" s="144">
        <v>44.65</v>
      </c>
      <c r="X118" s="144">
        <v>41.9</v>
      </c>
      <c r="Y118" s="144">
        <v>43.15</v>
      </c>
      <c r="Z118" s="144">
        <v>43.26</v>
      </c>
      <c r="AB118" s="122" t="str">
        <f>TEXT(Z118,"##.0")</f>
        <v>43.3</v>
      </c>
    </row>
    <row r="120" spans="19:32" x14ac:dyDescent="0.25">
      <c r="S120" s="115" t="s">
        <v>106</v>
      </c>
      <c r="T120" s="125">
        <v>5527</v>
      </c>
      <c r="U120" s="125">
        <v>5457</v>
      </c>
      <c r="V120" s="125">
        <v>5530</v>
      </c>
      <c r="W120" s="125">
        <v>5614</v>
      </c>
      <c r="X120" s="125">
        <v>5537</v>
      </c>
      <c r="Y120" s="125">
        <v>5621</v>
      </c>
      <c r="Z120" s="125">
        <v>5676</v>
      </c>
      <c r="AB120" s="122" t="str">
        <f>TEXT(Z120,"###,###")</f>
        <v>5,676</v>
      </c>
    </row>
    <row r="121" spans="19:32" x14ac:dyDescent="0.25">
      <c r="S121" s="115" t="s">
        <v>107</v>
      </c>
      <c r="T121" s="125">
        <v>617</v>
      </c>
      <c r="U121" s="125">
        <v>598</v>
      </c>
      <c r="V121" s="125">
        <v>583</v>
      </c>
      <c r="W121" s="125">
        <v>579</v>
      </c>
      <c r="X121" s="125">
        <v>586</v>
      </c>
      <c r="Y121" s="125">
        <v>578</v>
      </c>
      <c r="Z121" s="125">
        <v>598</v>
      </c>
      <c r="AB121" s="122" t="str">
        <f>TEXT(Z121,"###,###")</f>
        <v>598</v>
      </c>
    </row>
    <row r="122" spans="19:32" x14ac:dyDescent="0.25">
      <c r="S122" s="115" t="s">
        <v>108</v>
      </c>
      <c r="T122" s="125">
        <v>528</v>
      </c>
      <c r="U122" s="125">
        <v>486</v>
      </c>
      <c r="V122" s="125">
        <v>434</v>
      </c>
      <c r="W122" s="125">
        <v>422</v>
      </c>
      <c r="X122" s="125">
        <v>489</v>
      </c>
      <c r="Y122" s="125">
        <v>471</v>
      </c>
      <c r="Z122" s="125">
        <v>503</v>
      </c>
      <c r="AB122" s="122" t="str">
        <f>TEXT(Z122,"###,###")</f>
        <v>503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6055</v>
      </c>
      <c r="U124" s="125">
        <v>5943</v>
      </c>
      <c r="V124" s="125">
        <v>5964</v>
      </c>
      <c r="W124" s="125">
        <v>6036</v>
      </c>
      <c r="X124" s="125">
        <v>6026</v>
      </c>
      <c r="Y124" s="125">
        <v>6092</v>
      </c>
      <c r="Z124" s="125">
        <v>6179</v>
      </c>
      <c r="AB124" s="122" t="str">
        <f>TEXT(Z124,"###,###")</f>
        <v>6,179</v>
      </c>
      <c r="AD124" s="139">
        <f>Z124/$Z$7*100</f>
        <v>91.135693215339231</v>
      </c>
    </row>
    <row r="125" spans="19:32" x14ac:dyDescent="0.25">
      <c r="S125" s="115" t="s">
        <v>110</v>
      </c>
      <c r="T125" s="125">
        <v>1145</v>
      </c>
      <c r="U125" s="125">
        <v>1084</v>
      </c>
      <c r="V125" s="125">
        <v>1017</v>
      </c>
      <c r="W125" s="125">
        <v>1001</v>
      </c>
      <c r="X125" s="125">
        <v>1075</v>
      </c>
      <c r="Y125" s="125">
        <v>1049</v>
      </c>
      <c r="Z125" s="125">
        <v>1101</v>
      </c>
      <c r="AB125" s="122" t="str">
        <f>TEXT(Z125,"###,###")</f>
        <v>1,101</v>
      </c>
      <c r="AD125" s="139">
        <f>Z125/$Z$7*100</f>
        <v>16.238938053097346</v>
      </c>
    </row>
    <row r="127" spans="19:32" x14ac:dyDescent="0.25">
      <c r="S127" s="115" t="s">
        <v>111</v>
      </c>
      <c r="T127" s="125">
        <v>3524</v>
      </c>
      <c r="U127" s="125">
        <v>3493</v>
      </c>
      <c r="V127" s="125">
        <v>3429</v>
      </c>
      <c r="W127" s="125">
        <v>3444</v>
      </c>
      <c r="X127" s="125">
        <v>3454</v>
      </c>
      <c r="Y127" s="125">
        <v>3450</v>
      </c>
      <c r="Z127" s="125">
        <v>3542</v>
      </c>
      <c r="AB127" s="122" t="str">
        <f>TEXT(Z127,"###,###")</f>
        <v>3,542</v>
      </c>
      <c r="AD127" s="139">
        <f>Z127/$Z$7*100</f>
        <v>52.24188790560472</v>
      </c>
    </row>
    <row r="128" spans="19:32" x14ac:dyDescent="0.25">
      <c r="S128" s="115" t="s">
        <v>112</v>
      </c>
      <c r="T128" s="125">
        <v>3145</v>
      </c>
      <c r="U128" s="125">
        <v>3048</v>
      </c>
      <c r="V128" s="125">
        <v>3119</v>
      </c>
      <c r="W128" s="125">
        <v>3174</v>
      </c>
      <c r="X128" s="125">
        <v>3154</v>
      </c>
      <c r="Y128" s="125">
        <v>3220</v>
      </c>
      <c r="Z128" s="125">
        <v>3239</v>
      </c>
      <c r="AB128" s="122" t="str">
        <f>TEXT(Z128,"###,###")</f>
        <v>3,239</v>
      </c>
      <c r="AD128" s="139">
        <f>Z128/$Z$7*100</f>
        <v>47.772861356932154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5" id="{ADE41CD6-CB53-46D1-9FAB-3741C0D3A52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38" id="{810BB0D5-9C87-4271-95B1-9931B0D5008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41" id="{B836C531-0FA0-44C8-B6D8-BC5790283A1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44" id="{D98F3CCA-260E-4573-AABC-388E65CFF93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52048-CC4B-4AA9-92B1-38067EDE21C6}">
  <sheetPr codeName="Sheet92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West Coast</v>
      </c>
      <c r="T1" s="113"/>
      <c r="U1" s="113"/>
      <c r="V1" s="113"/>
      <c r="W1" s="113"/>
      <c r="X1" s="113"/>
      <c r="Y1" s="114" t="str">
        <f>Y3</f>
        <v>12.28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144</v>
      </c>
      <c r="Y3" s="118" t="s">
        <v>185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12.28 West Coast,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2826</v>
      </c>
      <c r="U4" s="121">
        <v>2703</v>
      </c>
      <c r="V4" s="121">
        <v>2822</v>
      </c>
      <c r="W4" s="121">
        <v>2724</v>
      </c>
      <c r="X4" s="121">
        <v>2561</v>
      </c>
      <c r="Y4" s="121">
        <v>2684</v>
      </c>
      <c r="Z4" s="121">
        <v>2784</v>
      </c>
      <c r="AB4" s="122" t="str">
        <f>TEXT(Z4,"###,###")</f>
        <v>2,784</v>
      </c>
      <c r="AD4" s="123">
        <f>Z4/Y4-1</f>
        <v>3.7257824143070106E-2</v>
      </c>
      <c r="AF4" s="123">
        <f t="shared" ref="AF4:AF9" si="0">Z4/T4-1</f>
        <v>-1.4861995753715496E-2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1599</v>
      </c>
      <c r="U5" s="121">
        <v>1524</v>
      </c>
      <c r="V5" s="121">
        <v>1593</v>
      </c>
      <c r="W5" s="121">
        <v>1519</v>
      </c>
      <c r="X5" s="121">
        <v>1411</v>
      </c>
      <c r="Y5" s="121">
        <v>1449</v>
      </c>
      <c r="Z5" s="121">
        <v>1516</v>
      </c>
      <c r="AB5" s="122" t="str">
        <f>TEXT(Z5,"###,###")</f>
        <v>1,516</v>
      </c>
      <c r="AD5" s="123">
        <f t="shared" ref="AD5:AD9" si="1">Z5/Y5-1</f>
        <v>4.6238785369220103E-2</v>
      </c>
      <c r="AF5" s="123">
        <f t="shared" si="0"/>
        <v>-5.1907442151344574E-2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1225</v>
      </c>
      <c r="U6" s="121">
        <v>1177</v>
      </c>
      <c r="V6" s="121">
        <v>1234</v>
      </c>
      <c r="W6" s="121">
        <v>1205</v>
      </c>
      <c r="X6" s="121">
        <v>1157</v>
      </c>
      <c r="Y6" s="121">
        <v>1235</v>
      </c>
      <c r="Z6" s="121">
        <v>1265</v>
      </c>
      <c r="AB6" s="122" t="str">
        <f>TEXT(Z6,"###,###")</f>
        <v>1,265</v>
      </c>
      <c r="AD6" s="123">
        <f t="shared" si="1"/>
        <v>2.4291497975708509E-2</v>
      </c>
      <c r="AF6" s="123">
        <f t="shared" si="0"/>
        <v>3.2653061224489743E-2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2209</v>
      </c>
      <c r="U7" s="121">
        <v>2133</v>
      </c>
      <c r="V7" s="121">
        <v>2072</v>
      </c>
      <c r="W7" s="121">
        <v>1963</v>
      </c>
      <c r="X7" s="121">
        <v>1911</v>
      </c>
      <c r="Y7" s="121">
        <v>1922</v>
      </c>
      <c r="Z7" s="121">
        <v>2036</v>
      </c>
      <c r="AB7" s="122" t="str">
        <f>TEXT(Z7,"###,###")</f>
        <v>2,036</v>
      </c>
      <c r="AD7" s="123">
        <f t="shared" si="1"/>
        <v>5.9313215400624397E-2</v>
      </c>
      <c r="AF7" s="123">
        <f t="shared" si="0"/>
        <v>-7.8315980081484882E-2</v>
      </c>
    </row>
    <row r="8" spans="1:32" ht="17.25" customHeight="1" x14ac:dyDescent="0.25">
      <c r="A8" s="44" t="s">
        <v>13</v>
      </c>
      <c r="B8" s="45"/>
      <c r="C8" s="46"/>
      <c r="D8" s="47" t="str">
        <f>AB4</f>
        <v>2,784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2,036</v>
      </c>
      <c r="P8" s="48"/>
      <c r="S8" s="120" t="s">
        <v>88</v>
      </c>
      <c r="T8" s="121">
        <v>42032.6</v>
      </c>
      <c r="U8" s="121">
        <v>45928.91</v>
      </c>
      <c r="V8" s="121">
        <v>41698.54</v>
      </c>
      <c r="W8" s="121">
        <v>39586.58</v>
      </c>
      <c r="X8" s="121">
        <v>43433.67</v>
      </c>
      <c r="Y8" s="121">
        <v>40475.129999999997</v>
      </c>
      <c r="Z8" s="121">
        <v>44063</v>
      </c>
      <c r="AB8" s="122" t="str">
        <f>TEXT(Z8,"$###,###")</f>
        <v>$44,063</v>
      </c>
      <c r="AD8" s="123">
        <f t="shared" si="1"/>
        <v>8.8643816585641577E-2</v>
      </c>
      <c r="AF8" s="123">
        <f t="shared" si="0"/>
        <v>4.830536298016308E-2</v>
      </c>
    </row>
    <row r="9" spans="1:32" x14ac:dyDescent="0.25">
      <c r="A9" s="52" t="s">
        <v>15</v>
      </c>
      <c r="B9" s="53"/>
      <c r="C9" s="54"/>
      <c r="D9" s="55">
        <f>AD104</f>
        <v>73.77873563218391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54.715127701375245</v>
      </c>
      <c r="P9" s="56" t="s">
        <v>89</v>
      </c>
      <c r="S9" s="120" t="s">
        <v>7</v>
      </c>
      <c r="T9" s="121">
        <v>123742336</v>
      </c>
      <c r="U9" s="121">
        <v>123746106</v>
      </c>
      <c r="V9" s="121">
        <v>117809058</v>
      </c>
      <c r="W9" s="121">
        <v>106519190</v>
      </c>
      <c r="X9" s="121">
        <v>103628838</v>
      </c>
      <c r="Y9" s="121">
        <v>104280133</v>
      </c>
      <c r="Z9" s="121">
        <v>113628898</v>
      </c>
      <c r="AB9" s="122" t="str">
        <f>TEXT(Z9/1000000,"$#,###.0")&amp;" mil"</f>
        <v>$113.6 mil</v>
      </c>
      <c r="AD9" s="123">
        <f t="shared" si="1"/>
        <v>8.9650489801350819E-2</v>
      </c>
      <c r="AF9" s="123">
        <f t="shared" si="0"/>
        <v>-8.1729813149801878E-2</v>
      </c>
    </row>
    <row r="10" spans="1:32" x14ac:dyDescent="0.25">
      <c r="A10" s="52" t="s">
        <v>18</v>
      </c>
      <c r="B10" s="53"/>
      <c r="C10" s="54"/>
      <c r="D10" s="55">
        <f>AD105</f>
        <v>18.75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45.333988212180749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93.958742632612967</v>
      </c>
      <c r="P11" s="56" t="s">
        <v>89</v>
      </c>
      <c r="S11" s="120" t="s">
        <v>30</v>
      </c>
      <c r="T11" s="125">
        <v>2641</v>
      </c>
      <c r="U11" s="125">
        <v>2537</v>
      </c>
      <c r="V11" s="125">
        <v>2664</v>
      </c>
      <c r="W11" s="125">
        <v>2562</v>
      </c>
      <c r="X11" s="125">
        <v>2389</v>
      </c>
      <c r="Y11" s="125">
        <v>2495</v>
      </c>
      <c r="Z11" s="125">
        <v>2572</v>
      </c>
    </row>
    <row r="12" spans="1:32" ht="28.5" customHeight="1" x14ac:dyDescent="0.25">
      <c r="A12" s="52" t="s">
        <v>20</v>
      </c>
      <c r="B12" s="54"/>
      <c r="C12" s="54"/>
      <c r="D12" s="55">
        <f>AD108</f>
        <v>10.524425287356323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10.265225933202357</v>
      </c>
      <c r="P12" s="56" t="s">
        <v>89</v>
      </c>
      <c r="S12" s="120" t="s">
        <v>31</v>
      </c>
      <c r="T12" s="125">
        <v>184</v>
      </c>
      <c r="U12" s="125">
        <v>164</v>
      </c>
      <c r="V12" s="125">
        <v>160</v>
      </c>
      <c r="W12" s="125">
        <v>168</v>
      </c>
      <c r="X12" s="125">
        <v>172</v>
      </c>
      <c r="Y12" s="125">
        <v>189</v>
      </c>
      <c r="Z12" s="125">
        <v>209</v>
      </c>
    </row>
    <row r="13" spans="1:32" ht="15" customHeight="1" x14ac:dyDescent="0.25">
      <c r="A13" s="52" t="s">
        <v>21</v>
      </c>
      <c r="B13" s="54"/>
      <c r="C13" s="54"/>
      <c r="D13" s="55">
        <f>AD109</f>
        <v>19.396551724137932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42.8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28.520114942528735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33.943965517241381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148</v>
      </c>
      <c r="Z15" s="125">
        <v>148</v>
      </c>
      <c r="AB15" s="129">
        <f t="shared" ref="AB15:AB34" si="2">IF(Z15="np",0,Z15/$Z$34)</f>
        <v>5.3180021559468202E-2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455</v>
      </c>
      <c r="Z16" s="125">
        <v>481</v>
      </c>
      <c r="AB16" s="129">
        <f t="shared" si="2"/>
        <v>0.17283507006827165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97</v>
      </c>
      <c r="Z17" s="125">
        <v>135</v>
      </c>
      <c r="AB17" s="129">
        <f t="shared" si="2"/>
        <v>4.8508803449514915E-2</v>
      </c>
    </row>
    <row r="18" spans="1:28" x14ac:dyDescent="0.25">
      <c r="A18" s="82" t="str">
        <f>$S$1&amp;" ("&amp;$T$2&amp;" to "&amp;$Z$2&amp;")"</f>
        <v>West Coast (2011-12 to 2017-18)</v>
      </c>
      <c r="B18" s="82"/>
      <c r="C18" s="82"/>
      <c r="D18" s="82"/>
      <c r="E18" s="82"/>
      <c r="F18" s="82"/>
      <c r="G18" s="82" t="str">
        <f>$S$1&amp;" ("&amp;$T$2&amp;" to "&amp;$Z$2&amp;")"</f>
        <v>West Coast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30</v>
      </c>
      <c r="Z18" s="125">
        <v>28</v>
      </c>
      <c r="AB18" s="129">
        <f t="shared" si="2"/>
        <v>1.006108515989939E-2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136</v>
      </c>
      <c r="Z19" s="125">
        <v>165</v>
      </c>
      <c r="AB19" s="129">
        <f t="shared" si="2"/>
        <v>5.9288537549407112E-2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11</v>
      </c>
      <c r="Z20" s="125">
        <v>11</v>
      </c>
      <c r="AB20" s="129">
        <f t="shared" si="2"/>
        <v>3.952569169960474E-3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198</v>
      </c>
      <c r="Z21" s="125">
        <v>168</v>
      </c>
      <c r="AB21" s="129">
        <f t="shared" si="2"/>
        <v>6.0366510959396331E-2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401</v>
      </c>
      <c r="Z22" s="125">
        <v>422</v>
      </c>
      <c r="AB22" s="129">
        <f t="shared" si="2"/>
        <v>0.15163492633848366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120</v>
      </c>
      <c r="Z23" s="125">
        <v>147</v>
      </c>
      <c r="AB23" s="129">
        <f t="shared" si="2"/>
        <v>5.2820697089471791E-2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11</v>
      </c>
      <c r="Z24" s="125">
        <v>11</v>
      </c>
      <c r="AB24" s="129">
        <f t="shared" si="2"/>
        <v>3.952569169960474E-3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37</v>
      </c>
      <c r="Z25" s="125">
        <v>30</v>
      </c>
      <c r="AB25" s="129">
        <f t="shared" si="2"/>
        <v>1.0779734099892203E-2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52</v>
      </c>
      <c r="Z26" s="125">
        <v>46</v>
      </c>
      <c r="AB26" s="129">
        <f t="shared" si="2"/>
        <v>1.6528925619834711E-2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86</v>
      </c>
      <c r="Z27" s="125">
        <v>97</v>
      </c>
      <c r="AB27" s="129">
        <f t="shared" si="2"/>
        <v>3.4854473589651457E-2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158</v>
      </c>
      <c r="Z28" s="125">
        <v>166</v>
      </c>
      <c r="AB28" s="129">
        <f t="shared" si="2"/>
        <v>5.9647862019403523E-2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171</v>
      </c>
      <c r="Z29" s="125">
        <v>165</v>
      </c>
      <c r="AB29" s="129">
        <f t="shared" si="2"/>
        <v>5.9288537549407112E-2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146</v>
      </c>
      <c r="Z30" s="125">
        <v>167</v>
      </c>
      <c r="AB30" s="129">
        <f t="shared" si="2"/>
        <v>6.0007186489399927E-2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170</v>
      </c>
      <c r="Z31" s="125">
        <v>173</v>
      </c>
      <c r="AB31" s="129">
        <f t="shared" si="2"/>
        <v>6.2163133309378366E-2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11</v>
      </c>
      <c r="Z32" s="125">
        <v>16</v>
      </c>
      <c r="AB32" s="129">
        <f t="shared" si="2"/>
        <v>5.7491915199425082E-3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68</v>
      </c>
      <c r="Z33" s="125">
        <v>70</v>
      </c>
      <c r="AB33" s="129">
        <f t="shared" si="2"/>
        <v>2.5152712899748474E-2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2684</v>
      </c>
      <c r="Z34" s="132">
        <v>2783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0</v>
      </c>
      <c r="Y44" s="125">
        <v>7</v>
      </c>
      <c r="Z44" s="125">
        <v>8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22</v>
      </c>
      <c r="Y45" s="125">
        <v>21</v>
      </c>
      <c r="Z45" s="125">
        <v>33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53</v>
      </c>
      <c r="Y46" s="125">
        <v>58</v>
      </c>
      <c r="Z46" s="125">
        <v>65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117</v>
      </c>
      <c r="Y47" s="125">
        <v>150</v>
      </c>
      <c r="Z47" s="125">
        <v>130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159</v>
      </c>
      <c r="Y48" s="125">
        <v>152</v>
      </c>
      <c r="Z48" s="125">
        <v>141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West Coast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141</v>
      </c>
      <c r="Y49" s="125">
        <v>130</v>
      </c>
      <c r="Z49" s="125">
        <v>139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132</v>
      </c>
      <c r="Y50" s="125">
        <v>143</v>
      </c>
      <c r="Z50" s="125">
        <v>158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150</v>
      </c>
      <c r="Y51" s="125">
        <v>130</v>
      </c>
      <c r="Z51" s="125">
        <v>149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168</v>
      </c>
      <c r="Y52" s="125">
        <v>181</v>
      </c>
      <c r="Z52" s="125">
        <v>155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172</v>
      </c>
      <c r="Y53" s="125">
        <v>153</v>
      </c>
      <c r="Z53" s="125">
        <v>185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127</v>
      </c>
      <c r="Y54" s="125">
        <v>148</v>
      </c>
      <c r="Z54" s="125">
        <v>143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113</v>
      </c>
      <c r="Y55" s="125">
        <v>122</v>
      </c>
      <c r="Z55" s="125">
        <v>130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29</v>
      </c>
      <c r="Y56" s="125">
        <v>34</v>
      </c>
      <c r="Z56" s="125">
        <v>42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6</v>
      </c>
      <c r="Y57" s="125">
        <v>15</v>
      </c>
      <c r="Z57" s="125">
        <v>17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6</v>
      </c>
      <c r="Y58" s="125">
        <v>9</v>
      </c>
      <c r="Z58" s="125">
        <v>5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0</v>
      </c>
      <c r="Y59" s="125">
        <v>0</v>
      </c>
      <c r="Z59" s="125">
        <v>0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0</v>
      </c>
      <c r="Y60" s="125">
        <v>0</v>
      </c>
      <c r="Z60" s="125">
        <v>0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1409</v>
      </c>
      <c r="Y61" s="125">
        <v>1449</v>
      </c>
      <c r="Z61" s="125">
        <v>1514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0</v>
      </c>
      <c r="Y63" s="125">
        <v>5</v>
      </c>
      <c r="Z63" s="125">
        <v>6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West Coast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30</v>
      </c>
      <c r="Y64" s="125">
        <v>27</v>
      </c>
      <c r="Z64" s="125">
        <v>25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66</v>
      </c>
      <c r="Y65" s="125">
        <v>64</v>
      </c>
      <c r="Z65" s="125">
        <v>77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98</v>
      </c>
      <c r="Y66" s="125">
        <v>102</v>
      </c>
      <c r="Z66" s="125">
        <v>109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137</v>
      </c>
      <c r="Y67" s="125">
        <v>124</v>
      </c>
      <c r="Z67" s="125">
        <v>133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110</v>
      </c>
      <c r="Y68" s="125">
        <v>113</v>
      </c>
      <c r="Z68" s="125">
        <v>133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104</v>
      </c>
      <c r="Y69" s="125">
        <v>119</v>
      </c>
      <c r="Z69" s="125">
        <v>101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112</v>
      </c>
      <c r="Y70" s="125">
        <v>113</v>
      </c>
      <c r="Z70" s="125">
        <v>99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132</v>
      </c>
      <c r="Y71" s="125">
        <v>155</v>
      </c>
      <c r="Z71" s="125">
        <v>158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131</v>
      </c>
      <c r="Y72" s="125">
        <v>137</v>
      </c>
      <c r="Z72" s="125">
        <v>145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121</v>
      </c>
      <c r="Y73" s="125">
        <v>148</v>
      </c>
      <c r="Z73" s="125">
        <v>137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68</v>
      </c>
      <c r="Y74" s="125">
        <v>73</v>
      </c>
      <c r="Z74" s="125">
        <v>86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33</v>
      </c>
      <c r="Y75" s="125">
        <v>38</v>
      </c>
      <c r="Z75" s="125">
        <v>41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9</v>
      </c>
      <c r="Y76" s="125">
        <v>11</v>
      </c>
      <c r="Z76" s="125">
        <v>11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4</v>
      </c>
      <c r="Y77" s="125">
        <v>0</v>
      </c>
      <c r="Z77" s="125">
        <v>2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0</v>
      </c>
      <c r="Y78" s="125">
        <v>0</v>
      </c>
      <c r="Z78" s="125">
        <v>0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0</v>
      </c>
      <c r="Y79" s="125">
        <v>0</v>
      </c>
      <c r="Z79" s="125">
        <v>0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1155</v>
      </c>
      <c r="Y80" s="125">
        <v>1235</v>
      </c>
      <c r="Z80" s="125">
        <v>1267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West Coast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69</v>
      </c>
      <c r="Y83" s="125">
        <v>62</v>
      </c>
      <c r="Z83" s="125">
        <v>63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65</v>
      </c>
      <c r="Y84" s="125">
        <v>70</v>
      </c>
      <c r="Z84" s="125">
        <v>66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2,784</v>
      </c>
      <c r="D85" s="96">
        <f t="shared" ref="D85:D90" si="4">AD4</f>
        <v>3.7257824143070106E-2</v>
      </c>
      <c r="E85" s="97">
        <f t="shared" ref="E85:E90" si="5">AD4</f>
        <v>3.7257824143070106E-2</v>
      </c>
      <c r="F85" s="96">
        <f t="shared" ref="F85:F90" si="6">AF4</f>
        <v>-1.4861995753715496E-2</v>
      </c>
      <c r="G85" s="97">
        <f t="shared" ref="G85:G90" si="7">AF4</f>
        <v>-1.4861995753715496E-2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215</v>
      </c>
      <c r="Y85" s="125">
        <v>209</v>
      </c>
      <c r="Z85" s="125">
        <v>221</v>
      </c>
    </row>
    <row r="86" spans="1:32" ht="15" customHeight="1" x14ac:dyDescent="0.25">
      <c r="A86" s="98" t="s">
        <v>4</v>
      </c>
      <c r="B86" s="95"/>
      <c r="C86" s="109" t="str">
        <f t="shared" si="3"/>
        <v>1,516</v>
      </c>
      <c r="D86" s="96">
        <f t="shared" si="4"/>
        <v>4.6238785369220103E-2</v>
      </c>
      <c r="E86" s="97">
        <f t="shared" si="5"/>
        <v>4.6238785369220103E-2</v>
      </c>
      <c r="F86" s="96">
        <f t="shared" si="6"/>
        <v>-5.1907442151344574E-2</v>
      </c>
      <c r="G86" s="97">
        <f t="shared" si="7"/>
        <v>-5.1907442151344574E-2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48</v>
      </c>
      <c r="Y86" s="125">
        <v>43</v>
      </c>
      <c r="Z86" s="125">
        <v>47</v>
      </c>
    </row>
    <row r="87" spans="1:32" ht="15" customHeight="1" x14ac:dyDescent="0.25">
      <c r="A87" s="98" t="s">
        <v>5</v>
      </c>
      <c r="B87" s="95"/>
      <c r="C87" s="109" t="str">
        <f t="shared" si="3"/>
        <v>1,265</v>
      </c>
      <c r="D87" s="96">
        <f t="shared" si="4"/>
        <v>2.4291497975708509E-2</v>
      </c>
      <c r="E87" s="97">
        <f t="shared" si="5"/>
        <v>2.4291497975708509E-2</v>
      </c>
      <c r="F87" s="96">
        <f t="shared" si="6"/>
        <v>3.2653061224489743E-2</v>
      </c>
      <c r="G87" s="97">
        <f t="shared" si="7"/>
        <v>3.2653061224489743E-2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15</v>
      </c>
      <c r="Y87" s="125">
        <v>18</v>
      </c>
      <c r="Z87" s="125">
        <v>20</v>
      </c>
    </row>
    <row r="88" spans="1:32" ht="15" customHeight="1" x14ac:dyDescent="0.25">
      <c r="A88" s="95" t="s">
        <v>6</v>
      </c>
      <c r="B88" s="95"/>
      <c r="C88" s="109" t="str">
        <f t="shared" si="3"/>
        <v>2,036</v>
      </c>
      <c r="D88" s="96">
        <f t="shared" si="4"/>
        <v>5.9313215400624397E-2</v>
      </c>
      <c r="E88" s="97">
        <f t="shared" si="5"/>
        <v>5.9313215400624397E-2</v>
      </c>
      <c r="F88" s="96">
        <f t="shared" si="6"/>
        <v>-7.8315980081484882E-2</v>
      </c>
      <c r="G88" s="97">
        <f t="shared" si="7"/>
        <v>-7.8315980081484882E-2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16</v>
      </c>
      <c r="Y88" s="125">
        <v>30</v>
      </c>
      <c r="Z88" s="125">
        <v>23</v>
      </c>
    </row>
    <row r="89" spans="1:32" ht="15" customHeight="1" x14ac:dyDescent="0.25">
      <c r="A89" s="95" t="s">
        <v>104</v>
      </c>
      <c r="B89" s="95"/>
      <c r="C89" s="146" t="str">
        <f t="shared" si="3"/>
        <v>$44,063</v>
      </c>
      <c r="D89" s="96">
        <f t="shared" si="4"/>
        <v>8.8643816585641577E-2</v>
      </c>
      <c r="E89" s="97">
        <f t="shared" si="5"/>
        <v>8.8643816585641577E-2</v>
      </c>
      <c r="F89" s="96">
        <f t="shared" si="6"/>
        <v>4.830536298016308E-2</v>
      </c>
      <c r="G89" s="97">
        <f t="shared" si="7"/>
        <v>4.830536298016308E-2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255</v>
      </c>
      <c r="Y89" s="125">
        <v>247</v>
      </c>
      <c r="Z89" s="125">
        <v>250</v>
      </c>
    </row>
    <row r="90" spans="1:32" ht="15" customHeight="1" x14ac:dyDescent="0.25">
      <c r="A90" s="95" t="s">
        <v>7</v>
      </c>
      <c r="B90" s="95"/>
      <c r="C90" s="109" t="str">
        <f t="shared" si="3"/>
        <v>$113.6 mil</v>
      </c>
      <c r="D90" s="96">
        <f t="shared" si="4"/>
        <v>8.9650489801350819E-2</v>
      </c>
      <c r="E90" s="97">
        <f t="shared" si="5"/>
        <v>8.9650489801350819E-2</v>
      </c>
      <c r="F90" s="96">
        <f t="shared" si="6"/>
        <v>-8.1729813149801878E-2</v>
      </c>
      <c r="G90" s="97">
        <f t="shared" si="7"/>
        <v>-8.1729813149801878E-2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183</v>
      </c>
      <c r="Y90" s="125">
        <v>202</v>
      </c>
      <c r="Z90" s="125">
        <v>227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1046</v>
      </c>
      <c r="Y91" s="125">
        <v>1049</v>
      </c>
      <c r="Z91" s="125">
        <v>1113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62</v>
      </c>
      <c r="Y93" s="125">
        <v>61</v>
      </c>
      <c r="Z93" s="125">
        <v>69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86</v>
      </c>
      <c r="Y94" s="125">
        <v>85</v>
      </c>
      <c r="Z94" s="125">
        <v>84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48</v>
      </c>
      <c r="Y95" s="125">
        <v>45</v>
      </c>
      <c r="Z95" s="125">
        <v>55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153</v>
      </c>
      <c r="Y96" s="125">
        <v>156</v>
      </c>
      <c r="Z96" s="125">
        <v>169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116</v>
      </c>
      <c r="Y97" s="125">
        <v>111</v>
      </c>
      <c r="Z97" s="125">
        <v>95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95</v>
      </c>
      <c r="Y98" s="125">
        <v>102</v>
      </c>
      <c r="Z98" s="125">
        <v>105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15</v>
      </c>
      <c r="Y99" s="125">
        <v>12</v>
      </c>
      <c r="Z99" s="125">
        <v>12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145</v>
      </c>
      <c r="Y100" s="125">
        <v>155</v>
      </c>
      <c r="Z100" s="125">
        <v>165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869</v>
      </c>
      <c r="Y101" s="125">
        <v>873</v>
      </c>
      <c r="Z101" s="125">
        <v>921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1942</v>
      </c>
      <c r="Y104" s="125">
        <v>2003</v>
      </c>
      <c r="Z104" s="125">
        <v>2054</v>
      </c>
      <c r="AB104" s="122" t="str">
        <f>TEXT(Z104,"###,###")</f>
        <v>2,054</v>
      </c>
      <c r="AD104" s="143">
        <f>Z104/($Z$4)*100</f>
        <v>73.77873563218391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456</v>
      </c>
      <c r="Y105" s="125">
        <v>512</v>
      </c>
      <c r="Z105" s="125">
        <v>522</v>
      </c>
      <c r="AB105" s="122" t="str">
        <f>TEXT(Z105,"###,###")</f>
        <v>522</v>
      </c>
      <c r="AD105" s="143">
        <f>Z105/($Z$4)*100</f>
        <v>18.75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2398</v>
      </c>
      <c r="Y106" s="132">
        <v>2515</v>
      </c>
      <c r="Z106" s="132">
        <v>2576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303</v>
      </c>
      <c r="Y108" s="125">
        <v>322</v>
      </c>
      <c r="Z108" s="125">
        <v>293</v>
      </c>
      <c r="AB108" s="122" t="str">
        <f>TEXT(Z108,"###,###")</f>
        <v>293</v>
      </c>
      <c r="AD108" s="143">
        <f>Z108/($Z$4)*100</f>
        <v>10.524425287356323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473</v>
      </c>
      <c r="Y109" s="125">
        <v>505</v>
      </c>
      <c r="Z109" s="125">
        <v>540</v>
      </c>
      <c r="AB109" s="122" t="str">
        <f>TEXT(Z109,"###,###")</f>
        <v>540</v>
      </c>
      <c r="AD109" s="143">
        <f>Z109/($Z$4)*100</f>
        <v>19.396551724137932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719</v>
      </c>
      <c r="Y110" s="125">
        <v>772</v>
      </c>
      <c r="Z110" s="125">
        <v>794</v>
      </c>
      <c r="AB110" s="122" t="str">
        <f>TEXT(Z110,"###,###")</f>
        <v>794</v>
      </c>
      <c r="AD110" s="143">
        <f>Z110/($Z$4)*100</f>
        <v>28.520114942528735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901</v>
      </c>
      <c r="Y111" s="125">
        <v>916</v>
      </c>
      <c r="Z111" s="125">
        <v>945</v>
      </c>
      <c r="AB111" s="122" t="str">
        <f>TEXT(Z111,"###,###")</f>
        <v>945</v>
      </c>
      <c r="AD111" s="143">
        <f>Z111/($Z$4)*100</f>
        <v>33.943965517241381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2559</v>
      </c>
      <c r="Y112" s="125">
        <v>2684</v>
      </c>
      <c r="Z112" s="125">
        <v>2785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39.81</v>
      </c>
      <c r="U118" s="144">
        <v>41.01</v>
      </c>
      <c r="V118" s="144">
        <v>41.39</v>
      </c>
      <c r="W118" s="144">
        <v>43.8</v>
      </c>
      <c r="X118" s="144">
        <v>40.99</v>
      </c>
      <c r="Y118" s="144">
        <v>42.4</v>
      </c>
      <c r="Z118" s="144">
        <v>42.75</v>
      </c>
      <c r="AB118" s="122" t="str">
        <f>TEXT(Z118,"##.0")</f>
        <v>42.8</v>
      </c>
    </row>
    <row r="120" spans="19:32" x14ac:dyDescent="0.25">
      <c r="S120" s="115" t="s">
        <v>106</v>
      </c>
      <c r="T120" s="125">
        <v>2021</v>
      </c>
      <c r="U120" s="125">
        <v>1965</v>
      </c>
      <c r="V120" s="125">
        <v>1917</v>
      </c>
      <c r="W120" s="125">
        <v>1799</v>
      </c>
      <c r="X120" s="125">
        <v>1735</v>
      </c>
      <c r="Y120" s="125">
        <v>1733</v>
      </c>
      <c r="Z120" s="125">
        <v>1826</v>
      </c>
      <c r="AB120" s="122" t="str">
        <f>TEXT(Z120,"###,###")</f>
        <v>1,826</v>
      </c>
    </row>
    <row r="121" spans="19:32" x14ac:dyDescent="0.25">
      <c r="S121" s="115" t="s">
        <v>107</v>
      </c>
      <c r="T121" s="125">
        <v>100</v>
      </c>
      <c r="U121" s="125">
        <v>85</v>
      </c>
      <c r="V121" s="125">
        <v>92</v>
      </c>
      <c r="W121" s="125">
        <v>84</v>
      </c>
      <c r="X121" s="125">
        <v>100</v>
      </c>
      <c r="Y121" s="125">
        <v>97</v>
      </c>
      <c r="Z121" s="125">
        <v>122</v>
      </c>
      <c r="AB121" s="122" t="str">
        <f>TEXT(Z121,"###,###")</f>
        <v>122</v>
      </c>
    </row>
    <row r="122" spans="19:32" x14ac:dyDescent="0.25">
      <c r="S122" s="115" t="s">
        <v>108</v>
      </c>
      <c r="T122" s="125">
        <v>84</v>
      </c>
      <c r="U122" s="125">
        <v>77</v>
      </c>
      <c r="V122" s="125">
        <v>65</v>
      </c>
      <c r="W122" s="125">
        <v>77</v>
      </c>
      <c r="X122" s="125">
        <v>76</v>
      </c>
      <c r="Y122" s="125">
        <v>92</v>
      </c>
      <c r="Z122" s="125">
        <v>87</v>
      </c>
      <c r="AB122" s="122" t="str">
        <f>TEXT(Z122,"###,###")</f>
        <v>87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2105</v>
      </c>
      <c r="U124" s="125">
        <v>2042</v>
      </c>
      <c r="V124" s="125">
        <v>1982</v>
      </c>
      <c r="W124" s="125">
        <v>1876</v>
      </c>
      <c r="X124" s="125">
        <v>1811</v>
      </c>
      <c r="Y124" s="125">
        <v>1825</v>
      </c>
      <c r="Z124" s="125">
        <v>1913</v>
      </c>
      <c r="AB124" s="122" t="str">
        <f>TEXT(Z124,"###,###")</f>
        <v>1,913</v>
      </c>
      <c r="AD124" s="139">
        <f>Z124/$Z$7*100</f>
        <v>93.958742632612967</v>
      </c>
    </row>
    <row r="125" spans="19:32" x14ac:dyDescent="0.25">
      <c r="S125" s="115" t="s">
        <v>110</v>
      </c>
      <c r="T125" s="125">
        <v>184</v>
      </c>
      <c r="U125" s="125">
        <v>162</v>
      </c>
      <c r="V125" s="125">
        <v>157</v>
      </c>
      <c r="W125" s="125">
        <v>161</v>
      </c>
      <c r="X125" s="125">
        <v>176</v>
      </c>
      <c r="Y125" s="125">
        <v>189</v>
      </c>
      <c r="Z125" s="125">
        <v>209</v>
      </c>
      <c r="AB125" s="122" t="str">
        <f>TEXT(Z125,"###,###")</f>
        <v>209</v>
      </c>
      <c r="AD125" s="139">
        <f>Z125/$Z$7*100</f>
        <v>10.265225933202357</v>
      </c>
    </row>
    <row r="127" spans="19:32" x14ac:dyDescent="0.25">
      <c r="S127" s="115" t="s">
        <v>111</v>
      </c>
      <c r="T127" s="125">
        <v>1285</v>
      </c>
      <c r="U127" s="125">
        <v>1231</v>
      </c>
      <c r="V127" s="125">
        <v>1170</v>
      </c>
      <c r="W127" s="125">
        <v>1098</v>
      </c>
      <c r="X127" s="125">
        <v>1044</v>
      </c>
      <c r="Y127" s="125">
        <v>1049</v>
      </c>
      <c r="Z127" s="125">
        <v>1114</v>
      </c>
      <c r="AB127" s="122" t="str">
        <f>TEXT(Z127,"###,###")</f>
        <v>1,114</v>
      </c>
      <c r="AD127" s="139">
        <f>Z127/$Z$7*100</f>
        <v>54.715127701375245</v>
      </c>
    </row>
    <row r="128" spans="19:32" x14ac:dyDescent="0.25">
      <c r="S128" s="115" t="s">
        <v>112</v>
      </c>
      <c r="T128" s="125">
        <v>919</v>
      </c>
      <c r="U128" s="125">
        <v>897</v>
      </c>
      <c r="V128" s="125">
        <v>903</v>
      </c>
      <c r="W128" s="125">
        <v>862</v>
      </c>
      <c r="X128" s="125">
        <v>864</v>
      </c>
      <c r="Y128" s="125">
        <v>873</v>
      </c>
      <c r="Z128" s="125">
        <v>923</v>
      </c>
      <c r="AB128" s="122" t="str">
        <f>TEXT(Z128,"###,###")</f>
        <v>923</v>
      </c>
      <c r="AD128" s="139">
        <f>Z128/$Z$7*100</f>
        <v>45.333988212180749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" id="{7F230D55-C198-4D85-98AC-11AC64FB45A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8" id="{F2E0A24A-A917-43EA-8E3B-C1F6FC923A5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31" id="{28BA04C3-C35B-4560-A408-435DA69DDB9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34" id="{0CE81FCE-46E3-42F9-AA48-0527C8ABD78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791F4-EEF1-44FF-9085-4CDD6E057D83}">
  <sheetPr codeName="Sheet66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Brighton</v>
      </c>
      <c r="T1" s="113"/>
      <c r="U1" s="113"/>
      <c r="V1" s="113"/>
      <c r="W1" s="113"/>
      <c r="X1" s="113"/>
      <c r="Y1" s="114" t="str">
        <f>Y3</f>
        <v>12.2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120</v>
      </c>
      <c r="Y3" s="118" t="s">
        <v>161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12.2 Brighton,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9781</v>
      </c>
      <c r="U4" s="121">
        <v>9727</v>
      </c>
      <c r="V4" s="121">
        <v>9991</v>
      </c>
      <c r="W4" s="121">
        <v>10251</v>
      </c>
      <c r="X4" s="121">
        <v>10467</v>
      </c>
      <c r="Y4" s="121">
        <v>10960</v>
      </c>
      <c r="Z4" s="121">
        <v>11608</v>
      </c>
      <c r="AB4" s="122" t="str">
        <f>TEXT(Z4,"###,###")</f>
        <v>11,608</v>
      </c>
      <c r="AD4" s="123">
        <f>Z4/Y4-1</f>
        <v>5.9124087591240881E-2</v>
      </c>
      <c r="AF4" s="123">
        <f t="shared" ref="AF4:AF9" si="0">Z4/T4-1</f>
        <v>0.18679071669563441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5026</v>
      </c>
      <c r="U5" s="121">
        <v>5015</v>
      </c>
      <c r="V5" s="121">
        <v>5078</v>
      </c>
      <c r="W5" s="121">
        <v>5231</v>
      </c>
      <c r="X5" s="121">
        <v>5325</v>
      </c>
      <c r="Y5" s="121">
        <v>5558</v>
      </c>
      <c r="Z5" s="121">
        <v>5992</v>
      </c>
      <c r="AB5" s="122" t="str">
        <f>TEXT(Z5,"###,###")</f>
        <v>5,992</v>
      </c>
      <c r="AD5" s="123">
        <f t="shared" ref="AD5:AD9" si="1">Z5/Y5-1</f>
        <v>7.8085642317380355E-2</v>
      </c>
      <c r="AF5" s="123">
        <f t="shared" si="0"/>
        <v>0.19220055710306405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4752</v>
      </c>
      <c r="U6" s="121">
        <v>4710</v>
      </c>
      <c r="V6" s="121">
        <v>4906</v>
      </c>
      <c r="W6" s="121">
        <v>5019</v>
      </c>
      <c r="X6" s="121">
        <v>5143</v>
      </c>
      <c r="Y6" s="121">
        <v>5402</v>
      </c>
      <c r="Z6" s="121">
        <v>5613</v>
      </c>
      <c r="AB6" s="122" t="str">
        <f>TEXT(Z6,"###,###")</f>
        <v>5,613</v>
      </c>
      <c r="AD6" s="123">
        <f t="shared" si="1"/>
        <v>3.905960755275828E-2</v>
      </c>
      <c r="AF6" s="123">
        <f t="shared" si="0"/>
        <v>0.18118686868686873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7351</v>
      </c>
      <c r="U7" s="121">
        <v>7325</v>
      </c>
      <c r="V7" s="121">
        <v>7520</v>
      </c>
      <c r="W7" s="121">
        <v>7619</v>
      </c>
      <c r="X7" s="121">
        <v>7884</v>
      </c>
      <c r="Y7" s="121">
        <v>8221</v>
      </c>
      <c r="Z7" s="121">
        <v>8591</v>
      </c>
      <c r="AB7" s="122" t="str">
        <f>TEXT(Z7,"###,###")</f>
        <v>8,591</v>
      </c>
      <c r="AD7" s="123">
        <f t="shared" si="1"/>
        <v>4.5006690183675868E-2</v>
      </c>
      <c r="AF7" s="123">
        <f t="shared" si="0"/>
        <v>0.1686845327166373</v>
      </c>
    </row>
    <row r="8" spans="1:32" ht="17.25" customHeight="1" x14ac:dyDescent="0.25">
      <c r="A8" s="44" t="s">
        <v>13</v>
      </c>
      <c r="B8" s="45"/>
      <c r="C8" s="46"/>
      <c r="D8" s="47" t="str">
        <f>AB4</f>
        <v>11,608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8,591</v>
      </c>
      <c r="P8" s="48"/>
      <c r="S8" s="120" t="s">
        <v>88</v>
      </c>
      <c r="T8" s="121">
        <v>35971.5</v>
      </c>
      <c r="U8" s="121">
        <v>36790.74</v>
      </c>
      <c r="V8" s="121">
        <v>36851</v>
      </c>
      <c r="W8" s="121">
        <v>38492</v>
      </c>
      <c r="X8" s="121">
        <v>40007.68</v>
      </c>
      <c r="Y8" s="121">
        <v>40810</v>
      </c>
      <c r="Z8" s="121">
        <v>41600</v>
      </c>
      <c r="AB8" s="122" t="str">
        <f>TEXT(Z8,"$###,###")</f>
        <v>$41,600</v>
      </c>
      <c r="AD8" s="123">
        <f t="shared" si="1"/>
        <v>1.9358000490075966E-2</v>
      </c>
      <c r="AF8" s="123">
        <f t="shared" si="0"/>
        <v>0.15647109517256719</v>
      </c>
    </row>
    <row r="9" spans="1:32" x14ac:dyDescent="0.25">
      <c r="A9" s="52" t="s">
        <v>15</v>
      </c>
      <c r="B9" s="53"/>
      <c r="C9" s="54"/>
      <c r="D9" s="55">
        <f>AD104</f>
        <v>77.119228118538942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51.449191013851703</v>
      </c>
      <c r="P9" s="56" t="s">
        <v>89</v>
      </c>
      <c r="S9" s="120" t="s">
        <v>7</v>
      </c>
      <c r="T9" s="121">
        <v>302359494</v>
      </c>
      <c r="U9" s="121">
        <v>313606128</v>
      </c>
      <c r="V9" s="121">
        <v>324930361</v>
      </c>
      <c r="W9" s="121">
        <v>342131381</v>
      </c>
      <c r="X9" s="121">
        <v>364305172</v>
      </c>
      <c r="Y9" s="121">
        <v>385912546</v>
      </c>
      <c r="Z9" s="121">
        <v>417577660</v>
      </c>
      <c r="AB9" s="122" t="str">
        <f>TEXT(Z9/1000000,"$#,###.0")&amp;" mil"</f>
        <v>$417.6 mil</v>
      </c>
      <c r="AD9" s="123">
        <f t="shared" si="1"/>
        <v>8.2052564313366494E-2</v>
      </c>
      <c r="AF9" s="123">
        <f t="shared" si="0"/>
        <v>0.38106349655420435</v>
      </c>
    </row>
    <row r="10" spans="1:32" x14ac:dyDescent="0.25">
      <c r="A10" s="52" t="s">
        <v>18</v>
      </c>
      <c r="B10" s="53"/>
      <c r="C10" s="54"/>
      <c r="D10" s="55">
        <f>AD105</f>
        <v>15.816678152997932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48.550808986148297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94.505878244674662</v>
      </c>
      <c r="P11" s="56" t="s">
        <v>89</v>
      </c>
      <c r="S11" s="120" t="s">
        <v>30</v>
      </c>
      <c r="T11" s="125">
        <v>8918</v>
      </c>
      <c r="U11" s="125">
        <v>8889</v>
      </c>
      <c r="V11" s="125">
        <v>9159</v>
      </c>
      <c r="W11" s="125">
        <v>9412</v>
      </c>
      <c r="X11" s="125">
        <v>9619</v>
      </c>
      <c r="Y11" s="125">
        <v>10104</v>
      </c>
      <c r="Z11" s="125">
        <v>10686</v>
      </c>
    </row>
    <row r="12" spans="1:32" ht="28.5" customHeight="1" x14ac:dyDescent="0.25">
      <c r="A12" s="52" t="s">
        <v>20</v>
      </c>
      <c r="B12" s="54"/>
      <c r="C12" s="54"/>
      <c r="D12" s="55">
        <f>AD108</f>
        <v>12.258787043418332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10.720521475963217</v>
      </c>
      <c r="P12" s="56" t="s">
        <v>89</v>
      </c>
      <c r="S12" s="120" t="s">
        <v>31</v>
      </c>
      <c r="T12" s="125">
        <v>862</v>
      </c>
      <c r="U12" s="125">
        <v>835</v>
      </c>
      <c r="V12" s="125">
        <v>828</v>
      </c>
      <c r="W12" s="125">
        <v>834</v>
      </c>
      <c r="X12" s="125">
        <v>854</v>
      </c>
      <c r="Y12" s="125">
        <v>856</v>
      </c>
      <c r="Z12" s="125">
        <v>920</v>
      </c>
    </row>
    <row r="13" spans="1:32" ht="15" customHeight="1" x14ac:dyDescent="0.25">
      <c r="A13" s="52" t="s">
        <v>21</v>
      </c>
      <c r="B13" s="54"/>
      <c r="C13" s="54"/>
      <c r="D13" s="55">
        <f>AD109</f>
        <v>14.472777394900069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40.1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22.941075120606477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43.289110957960027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282</v>
      </c>
      <c r="Z15" s="125">
        <v>354</v>
      </c>
      <c r="AB15" s="129">
        <f t="shared" ref="AB15:AB34" si="2">IF(Z15="np",0,Z15/$Z$34)</f>
        <v>3.0496209510682288E-2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31</v>
      </c>
      <c r="Z16" s="125">
        <v>18</v>
      </c>
      <c r="AB16" s="129">
        <f t="shared" si="2"/>
        <v>1.5506547208821502E-3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795</v>
      </c>
      <c r="Z17" s="125">
        <v>853</v>
      </c>
      <c r="AB17" s="129">
        <f t="shared" si="2"/>
        <v>7.3483804272915232E-2</v>
      </c>
    </row>
    <row r="18" spans="1:28" x14ac:dyDescent="0.25">
      <c r="A18" s="82" t="str">
        <f>$S$1&amp;" ("&amp;$T$2&amp;" to "&amp;$Z$2&amp;")"</f>
        <v>Brighton (2011-12 to 2017-18)</v>
      </c>
      <c r="B18" s="82"/>
      <c r="C18" s="82"/>
      <c r="D18" s="82"/>
      <c r="E18" s="82"/>
      <c r="F18" s="82"/>
      <c r="G18" s="82" t="str">
        <f>$S$1&amp;" ("&amp;$T$2&amp;" to "&amp;$Z$2&amp;")"</f>
        <v>Brighton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170</v>
      </c>
      <c r="Z18" s="125">
        <v>180</v>
      </c>
      <c r="AB18" s="129">
        <f t="shared" si="2"/>
        <v>1.5506547208821502E-2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763</v>
      </c>
      <c r="Z19" s="125">
        <v>901</v>
      </c>
      <c r="AB19" s="129">
        <f t="shared" si="2"/>
        <v>7.7618883528600968E-2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363</v>
      </c>
      <c r="Z20" s="125">
        <v>404</v>
      </c>
      <c r="AB20" s="129">
        <f t="shared" si="2"/>
        <v>3.4803583735354929E-2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1322</v>
      </c>
      <c r="Z21" s="125">
        <v>1330</v>
      </c>
      <c r="AB21" s="129">
        <f t="shared" si="2"/>
        <v>0.11457615437629222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842</v>
      </c>
      <c r="Z22" s="125">
        <v>961</v>
      </c>
      <c r="AB22" s="129">
        <f t="shared" si="2"/>
        <v>8.2787732598208139E-2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524</v>
      </c>
      <c r="Z23" s="125">
        <v>608</v>
      </c>
      <c r="AB23" s="129">
        <f t="shared" si="2"/>
        <v>5.2377670572019294E-2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118</v>
      </c>
      <c r="Z24" s="125">
        <v>116</v>
      </c>
      <c r="AB24" s="129">
        <f t="shared" si="2"/>
        <v>9.9931082012405231E-3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286</v>
      </c>
      <c r="Z25" s="125">
        <v>290</v>
      </c>
      <c r="AB25" s="129">
        <f t="shared" si="2"/>
        <v>2.4982770503101309E-2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148</v>
      </c>
      <c r="Z26" s="125">
        <v>174</v>
      </c>
      <c r="AB26" s="129">
        <f t="shared" si="2"/>
        <v>1.4989662301860785E-2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347</v>
      </c>
      <c r="Z27" s="125">
        <v>408</v>
      </c>
      <c r="AB27" s="129">
        <f t="shared" si="2"/>
        <v>3.5148173673328738E-2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885</v>
      </c>
      <c r="Z28" s="125">
        <v>994</v>
      </c>
      <c r="AB28" s="129">
        <f t="shared" si="2"/>
        <v>8.5630599586492079E-2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723</v>
      </c>
      <c r="Z29" s="125">
        <v>697</v>
      </c>
      <c r="AB29" s="129">
        <f t="shared" si="2"/>
        <v>6.0044796691936596E-2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594</v>
      </c>
      <c r="Z30" s="125">
        <v>592</v>
      </c>
      <c r="AB30" s="129">
        <f t="shared" si="2"/>
        <v>5.0999310820124051E-2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1437</v>
      </c>
      <c r="Z31" s="125">
        <v>1487</v>
      </c>
      <c r="AB31" s="129">
        <f t="shared" si="2"/>
        <v>0.12810130944176429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186</v>
      </c>
      <c r="Z32" s="125">
        <v>200</v>
      </c>
      <c r="AB32" s="129">
        <f t="shared" si="2"/>
        <v>1.722949689869056E-2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438</v>
      </c>
      <c r="Z33" s="125">
        <v>484</v>
      </c>
      <c r="AB33" s="129">
        <f t="shared" si="2"/>
        <v>4.1695382494831151E-2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10960</v>
      </c>
      <c r="Z34" s="132">
        <v>11608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0</v>
      </c>
      <c r="Y44" s="125">
        <v>8</v>
      </c>
      <c r="Z44" s="125">
        <v>4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101</v>
      </c>
      <c r="Y45" s="125">
        <v>117</v>
      </c>
      <c r="Z45" s="125">
        <v>153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352</v>
      </c>
      <c r="Y46" s="125">
        <v>328</v>
      </c>
      <c r="Z46" s="125">
        <v>368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498</v>
      </c>
      <c r="Y47" s="125">
        <v>502</v>
      </c>
      <c r="Z47" s="125">
        <v>607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586</v>
      </c>
      <c r="Y48" s="125">
        <v>665</v>
      </c>
      <c r="Z48" s="125">
        <v>704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Brighton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619</v>
      </c>
      <c r="Y49" s="125">
        <v>644</v>
      </c>
      <c r="Z49" s="125">
        <v>701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598</v>
      </c>
      <c r="Y50" s="125">
        <v>601</v>
      </c>
      <c r="Z50" s="125">
        <v>649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587</v>
      </c>
      <c r="Y51" s="125">
        <v>590</v>
      </c>
      <c r="Z51" s="125">
        <v>584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550</v>
      </c>
      <c r="Y52" s="125">
        <v>590</v>
      </c>
      <c r="Z52" s="125">
        <v>602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479</v>
      </c>
      <c r="Y53" s="125">
        <v>474</v>
      </c>
      <c r="Z53" s="125">
        <v>496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433</v>
      </c>
      <c r="Y54" s="125">
        <v>466</v>
      </c>
      <c r="Z54" s="125">
        <v>487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324</v>
      </c>
      <c r="Y55" s="125">
        <v>346</v>
      </c>
      <c r="Z55" s="125">
        <v>370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136</v>
      </c>
      <c r="Y56" s="125">
        <v>162</v>
      </c>
      <c r="Z56" s="125">
        <v>171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48</v>
      </c>
      <c r="Y57" s="125">
        <v>38</v>
      </c>
      <c r="Z57" s="125">
        <v>58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18</v>
      </c>
      <c r="Y58" s="125">
        <v>22</v>
      </c>
      <c r="Z58" s="125">
        <v>23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0</v>
      </c>
      <c r="Y59" s="125">
        <v>8</v>
      </c>
      <c r="Z59" s="125">
        <v>6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0</v>
      </c>
      <c r="Y60" s="125">
        <v>0</v>
      </c>
      <c r="Z60" s="125">
        <v>0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5325</v>
      </c>
      <c r="Y61" s="125">
        <v>5558</v>
      </c>
      <c r="Z61" s="125">
        <v>5995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8</v>
      </c>
      <c r="Y63" s="125">
        <v>13</v>
      </c>
      <c r="Z63" s="125">
        <v>2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Brighton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176</v>
      </c>
      <c r="Y64" s="125">
        <v>144</v>
      </c>
      <c r="Z64" s="125">
        <v>181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366</v>
      </c>
      <c r="Y65" s="125">
        <v>382</v>
      </c>
      <c r="Z65" s="125">
        <v>399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537</v>
      </c>
      <c r="Y66" s="125">
        <v>544</v>
      </c>
      <c r="Z66" s="125">
        <v>613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570</v>
      </c>
      <c r="Y67" s="125">
        <v>644</v>
      </c>
      <c r="Z67" s="125">
        <v>645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579</v>
      </c>
      <c r="Y68" s="125">
        <v>610</v>
      </c>
      <c r="Z68" s="125">
        <v>622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498</v>
      </c>
      <c r="Y69" s="125">
        <v>507</v>
      </c>
      <c r="Z69" s="125">
        <v>543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620</v>
      </c>
      <c r="Y70" s="125">
        <v>622</v>
      </c>
      <c r="Z70" s="125">
        <v>612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518</v>
      </c>
      <c r="Y71" s="125">
        <v>552</v>
      </c>
      <c r="Z71" s="125">
        <v>599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480</v>
      </c>
      <c r="Y72" s="125">
        <v>488</v>
      </c>
      <c r="Z72" s="125">
        <v>466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422</v>
      </c>
      <c r="Y73" s="125">
        <v>452</v>
      </c>
      <c r="Z73" s="125">
        <v>459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270</v>
      </c>
      <c r="Y74" s="125">
        <v>293</v>
      </c>
      <c r="Z74" s="125">
        <v>289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67</v>
      </c>
      <c r="Y75" s="125">
        <v>105</v>
      </c>
      <c r="Z75" s="125">
        <v>124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16</v>
      </c>
      <c r="Y76" s="125">
        <v>27</v>
      </c>
      <c r="Z76" s="125">
        <v>34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8</v>
      </c>
      <c r="Y77" s="125">
        <v>10</v>
      </c>
      <c r="Z77" s="125">
        <v>13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9</v>
      </c>
      <c r="Y78" s="125">
        <v>6</v>
      </c>
      <c r="Z78" s="125">
        <v>9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6</v>
      </c>
      <c r="Y79" s="125">
        <v>3</v>
      </c>
      <c r="Z79" s="125">
        <v>0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5146</v>
      </c>
      <c r="Y80" s="125">
        <v>5402</v>
      </c>
      <c r="Z80" s="125">
        <v>5612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Brighton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342</v>
      </c>
      <c r="Y83" s="125">
        <v>367</v>
      </c>
      <c r="Z83" s="125">
        <v>379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220</v>
      </c>
      <c r="Y84" s="125">
        <v>225</v>
      </c>
      <c r="Z84" s="125">
        <v>257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11,608</v>
      </c>
      <c r="D85" s="96">
        <f t="shared" ref="D85:D90" si="4">AD4</f>
        <v>5.9124087591240881E-2</v>
      </c>
      <c r="E85" s="97">
        <f t="shared" ref="E85:E90" si="5">AD4</f>
        <v>5.9124087591240881E-2</v>
      </c>
      <c r="F85" s="96">
        <f t="shared" ref="F85:F90" si="6">AF4</f>
        <v>0.18679071669563441</v>
      </c>
      <c r="G85" s="97">
        <f t="shared" ref="G85:G90" si="7">AF4</f>
        <v>0.18679071669563441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881</v>
      </c>
      <c r="Y85" s="125">
        <v>918</v>
      </c>
      <c r="Z85" s="125">
        <v>959</v>
      </c>
    </row>
    <row r="86" spans="1:32" ht="15" customHeight="1" x14ac:dyDescent="0.25">
      <c r="A86" s="98" t="s">
        <v>4</v>
      </c>
      <c r="B86" s="95"/>
      <c r="C86" s="109" t="str">
        <f t="shared" si="3"/>
        <v>5,992</v>
      </c>
      <c r="D86" s="96">
        <f t="shared" si="4"/>
        <v>7.8085642317380355E-2</v>
      </c>
      <c r="E86" s="97">
        <f t="shared" si="5"/>
        <v>7.8085642317380355E-2</v>
      </c>
      <c r="F86" s="96">
        <f t="shared" si="6"/>
        <v>0.19220055710306405</v>
      </c>
      <c r="G86" s="97">
        <f t="shared" si="7"/>
        <v>0.19220055710306405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210</v>
      </c>
      <c r="Y86" s="125">
        <v>235</v>
      </c>
      <c r="Z86" s="125">
        <v>253</v>
      </c>
    </row>
    <row r="87" spans="1:32" ht="15" customHeight="1" x14ac:dyDescent="0.25">
      <c r="A87" s="98" t="s">
        <v>5</v>
      </c>
      <c r="B87" s="95"/>
      <c r="C87" s="109" t="str">
        <f t="shared" si="3"/>
        <v>5,613</v>
      </c>
      <c r="D87" s="96">
        <f t="shared" si="4"/>
        <v>3.905960755275828E-2</v>
      </c>
      <c r="E87" s="97">
        <f t="shared" si="5"/>
        <v>3.905960755275828E-2</v>
      </c>
      <c r="F87" s="96">
        <f t="shared" si="6"/>
        <v>0.18118686868686873</v>
      </c>
      <c r="G87" s="97">
        <f t="shared" si="7"/>
        <v>0.18118686868686873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204</v>
      </c>
      <c r="Y87" s="125">
        <v>218</v>
      </c>
      <c r="Z87" s="125">
        <v>219</v>
      </c>
    </row>
    <row r="88" spans="1:32" ht="15" customHeight="1" x14ac:dyDescent="0.25">
      <c r="A88" s="95" t="s">
        <v>6</v>
      </c>
      <c r="B88" s="95"/>
      <c r="C88" s="109" t="str">
        <f t="shared" si="3"/>
        <v>8,591</v>
      </c>
      <c r="D88" s="96">
        <f t="shared" si="4"/>
        <v>4.5006690183675868E-2</v>
      </c>
      <c r="E88" s="97">
        <f t="shared" si="5"/>
        <v>4.5006690183675868E-2</v>
      </c>
      <c r="F88" s="96">
        <f t="shared" si="6"/>
        <v>0.1686845327166373</v>
      </c>
      <c r="G88" s="97">
        <f t="shared" si="7"/>
        <v>0.1686845327166373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226</v>
      </c>
      <c r="Y88" s="125">
        <v>243</v>
      </c>
      <c r="Z88" s="125">
        <v>257</v>
      </c>
    </row>
    <row r="89" spans="1:32" ht="15" customHeight="1" x14ac:dyDescent="0.25">
      <c r="A89" s="95" t="s">
        <v>104</v>
      </c>
      <c r="B89" s="95"/>
      <c r="C89" s="146" t="str">
        <f t="shared" si="3"/>
        <v>$41,600</v>
      </c>
      <c r="D89" s="96">
        <f t="shared" si="4"/>
        <v>1.9358000490075966E-2</v>
      </c>
      <c r="E89" s="97">
        <f t="shared" si="5"/>
        <v>1.9358000490075966E-2</v>
      </c>
      <c r="F89" s="96">
        <f t="shared" si="6"/>
        <v>0.15647109517256719</v>
      </c>
      <c r="G89" s="97">
        <f t="shared" si="7"/>
        <v>0.15647109517256719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526</v>
      </c>
      <c r="Y89" s="125">
        <v>555</v>
      </c>
      <c r="Z89" s="125">
        <v>575</v>
      </c>
    </row>
    <row r="90" spans="1:32" ht="15" customHeight="1" x14ac:dyDescent="0.25">
      <c r="A90" s="95" t="s">
        <v>7</v>
      </c>
      <c r="B90" s="95"/>
      <c r="C90" s="109" t="str">
        <f t="shared" si="3"/>
        <v>$417.6 mil</v>
      </c>
      <c r="D90" s="96">
        <f t="shared" si="4"/>
        <v>8.2052564313366494E-2</v>
      </c>
      <c r="E90" s="97">
        <f t="shared" si="5"/>
        <v>8.2052564313366494E-2</v>
      </c>
      <c r="F90" s="96">
        <f t="shared" si="6"/>
        <v>0.38106349655420435</v>
      </c>
      <c r="G90" s="97">
        <f t="shared" si="7"/>
        <v>0.38106349655420435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640</v>
      </c>
      <c r="Y90" s="125">
        <v>683</v>
      </c>
      <c r="Z90" s="125">
        <v>775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4007</v>
      </c>
      <c r="Y91" s="125">
        <v>4208</v>
      </c>
      <c r="Z91" s="125">
        <v>4417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283</v>
      </c>
      <c r="Y93" s="125">
        <v>317</v>
      </c>
      <c r="Z93" s="125">
        <v>309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341</v>
      </c>
      <c r="Y94" s="125">
        <v>363</v>
      </c>
      <c r="Z94" s="125">
        <v>415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144</v>
      </c>
      <c r="Y95" s="125">
        <v>141</v>
      </c>
      <c r="Z95" s="125">
        <v>162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767</v>
      </c>
      <c r="Y96" s="125">
        <v>829</v>
      </c>
      <c r="Z96" s="125">
        <v>852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692</v>
      </c>
      <c r="Y97" s="125">
        <v>779</v>
      </c>
      <c r="Z97" s="125">
        <v>789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497</v>
      </c>
      <c r="Y98" s="125">
        <v>517</v>
      </c>
      <c r="Z98" s="125">
        <v>599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38</v>
      </c>
      <c r="Y99" s="125">
        <v>43</v>
      </c>
      <c r="Z99" s="125">
        <v>51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448</v>
      </c>
      <c r="Y100" s="125">
        <v>471</v>
      </c>
      <c r="Z100" s="125">
        <v>491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3878</v>
      </c>
      <c r="Y101" s="125">
        <v>4013</v>
      </c>
      <c r="Z101" s="125">
        <v>4174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7807</v>
      </c>
      <c r="Y104" s="125">
        <v>8425</v>
      </c>
      <c r="Z104" s="125">
        <v>8952</v>
      </c>
      <c r="AB104" s="122" t="str">
        <f>TEXT(Z104,"###,###")</f>
        <v>8,952</v>
      </c>
      <c r="AD104" s="143">
        <f>Z104/($Z$4)*100</f>
        <v>77.119228118538942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1815</v>
      </c>
      <c r="Y105" s="125">
        <v>1852</v>
      </c>
      <c r="Z105" s="125">
        <v>1836</v>
      </c>
      <c r="AB105" s="122" t="str">
        <f>TEXT(Z105,"###,###")</f>
        <v>1,836</v>
      </c>
      <c r="AD105" s="143">
        <f>Z105/($Z$4)*100</f>
        <v>15.816678152997932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9622</v>
      </c>
      <c r="Y106" s="132">
        <v>10277</v>
      </c>
      <c r="Z106" s="132">
        <v>10788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1077</v>
      </c>
      <c r="Y108" s="125">
        <v>1204</v>
      </c>
      <c r="Z108" s="125">
        <v>1423</v>
      </c>
      <c r="AB108" s="122" t="str">
        <f>TEXT(Z108,"###,###")</f>
        <v>1,423</v>
      </c>
      <c r="AD108" s="143">
        <f>Z108/($Z$4)*100</f>
        <v>12.258787043418332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1638</v>
      </c>
      <c r="Y109" s="125">
        <v>1652</v>
      </c>
      <c r="Z109" s="125">
        <v>1680</v>
      </c>
      <c r="AB109" s="122" t="str">
        <f>TEXT(Z109,"###,###")</f>
        <v>1,680</v>
      </c>
      <c r="AD109" s="143">
        <f>Z109/($Z$4)*100</f>
        <v>14.472777394900069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2389</v>
      </c>
      <c r="Y110" s="125">
        <v>2567</v>
      </c>
      <c r="Z110" s="125">
        <v>2663</v>
      </c>
      <c r="AB110" s="122" t="str">
        <f>TEXT(Z110,"###,###")</f>
        <v>2,663</v>
      </c>
      <c r="AD110" s="143">
        <f>Z110/($Z$4)*100</f>
        <v>22.941075120606477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4526</v>
      </c>
      <c r="Y111" s="125">
        <v>4854</v>
      </c>
      <c r="Z111" s="125">
        <v>5025</v>
      </c>
      <c r="AB111" s="122" t="str">
        <f>TEXT(Z111,"###,###")</f>
        <v>5,025</v>
      </c>
      <c r="AD111" s="143">
        <f>Z111/($Z$4)*100</f>
        <v>43.289110957960027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10467</v>
      </c>
      <c r="Y112" s="125">
        <v>10960</v>
      </c>
      <c r="Z112" s="125">
        <v>11608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39.26</v>
      </c>
      <c r="U118" s="144">
        <v>39.770000000000003</v>
      </c>
      <c r="V118" s="144">
        <v>42.78</v>
      </c>
      <c r="W118" s="144">
        <v>36.94</v>
      </c>
      <c r="X118" s="144">
        <v>38.94</v>
      </c>
      <c r="Y118" s="144">
        <v>40.17</v>
      </c>
      <c r="Z118" s="144">
        <v>40.1</v>
      </c>
      <c r="AB118" s="122" t="str">
        <f>TEXT(Z118,"##.0")</f>
        <v>40.1</v>
      </c>
    </row>
    <row r="120" spans="19:32" x14ac:dyDescent="0.25">
      <c r="S120" s="115" t="s">
        <v>106</v>
      </c>
      <c r="T120" s="125">
        <v>6493</v>
      </c>
      <c r="U120" s="125">
        <v>6484</v>
      </c>
      <c r="V120" s="125">
        <v>6688</v>
      </c>
      <c r="W120" s="125">
        <v>6785</v>
      </c>
      <c r="X120" s="125">
        <v>7035</v>
      </c>
      <c r="Y120" s="125">
        <v>7365</v>
      </c>
      <c r="Z120" s="125">
        <v>7668</v>
      </c>
      <c r="AB120" s="122" t="str">
        <f>TEXT(Z120,"###,###")</f>
        <v>7,668</v>
      </c>
    </row>
    <row r="121" spans="19:32" x14ac:dyDescent="0.25">
      <c r="S121" s="115" t="s">
        <v>107</v>
      </c>
      <c r="T121" s="125">
        <v>425</v>
      </c>
      <c r="U121" s="125">
        <v>417</v>
      </c>
      <c r="V121" s="125">
        <v>432</v>
      </c>
      <c r="W121" s="125">
        <v>422</v>
      </c>
      <c r="X121" s="125">
        <v>429</v>
      </c>
      <c r="Y121" s="125">
        <v>457</v>
      </c>
      <c r="Z121" s="125">
        <v>470</v>
      </c>
      <c r="AB121" s="122" t="str">
        <f>TEXT(Z121,"###,###")</f>
        <v>470</v>
      </c>
    </row>
    <row r="122" spans="19:32" x14ac:dyDescent="0.25">
      <c r="S122" s="115" t="s">
        <v>108</v>
      </c>
      <c r="T122" s="125">
        <v>430</v>
      </c>
      <c r="U122" s="125">
        <v>416</v>
      </c>
      <c r="V122" s="125">
        <v>397</v>
      </c>
      <c r="W122" s="125">
        <v>416</v>
      </c>
      <c r="X122" s="125">
        <v>423</v>
      </c>
      <c r="Y122" s="125">
        <v>399</v>
      </c>
      <c r="Z122" s="125">
        <v>451</v>
      </c>
      <c r="AB122" s="122" t="str">
        <f>TEXT(Z122,"###,###")</f>
        <v>451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6923</v>
      </c>
      <c r="U124" s="125">
        <v>6900</v>
      </c>
      <c r="V124" s="125">
        <v>7085</v>
      </c>
      <c r="W124" s="125">
        <v>7201</v>
      </c>
      <c r="X124" s="125">
        <v>7458</v>
      </c>
      <c r="Y124" s="125">
        <v>7764</v>
      </c>
      <c r="Z124" s="125">
        <v>8119</v>
      </c>
      <c r="AB124" s="122" t="str">
        <f>TEXT(Z124,"###,###")</f>
        <v>8,119</v>
      </c>
      <c r="AD124" s="139">
        <f>Z124/$Z$7*100</f>
        <v>94.505878244674662</v>
      </c>
    </row>
    <row r="125" spans="19:32" x14ac:dyDescent="0.25">
      <c r="S125" s="115" t="s">
        <v>110</v>
      </c>
      <c r="T125" s="125">
        <v>855</v>
      </c>
      <c r="U125" s="125">
        <v>833</v>
      </c>
      <c r="V125" s="125">
        <v>829</v>
      </c>
      <c r="W125" s="125">
        <v>838</v>
      </c>
      <c r="X125" s="125">
        <v>852</v>
      </c>
      <c r="Y125" s="125">
        <v>856</v>
      </c>
      <c r="Z125" s="125">
        <v>921</v>
      </c>
      <c r="AB125" s="122" t="str">
        <f>TEXT(Z125,"###,###")</f>
        <v>921</v>
      </c>
      <c r="AD125" s="139">
        <f>Z125/$Z$7*100</f>
        <v>10.720521475963217</v>
      </c>
    </row>
    <row r="127" spans="19:32" x14ac:dyDescent="0.25">
      <c r="S127" s="115" t="s">
        <v>111</v>
      </c>
      <c r="T127" s="125">
        <v>3811</v>
      </c>
      <c r="U127" s="125">
        <v>3790</v>
      </c>
      <c r="V127" s="125">
        <v>3869</v>
      </c>
      <c r="W127" s="125">
        <v>3893</v>
      </c>
      <c r="X127" s="125">
        <v>4008</v>
      </c>
      <c r="Y127" s="125">
        <v>4208</v>
      </c>
      <c r="Z127" s="125">
        <v>4420</v>
      </c>
      <c r="AB127" s="122" t="str">
        <f>TEXT(Z127,"###,###")</f>
        <v>4,420</v>
      </c>
      <c r="AD127" s="139">
        <f>Z127/$Z$7*100</f>
        <v>51.449191013851703</v>
      </c>
    </row>
    <row r="128" spans="19:32" x14ac:dyDescent="0.25">
      <c r="S128" s="115" t="s">
        <v>112</v>
      </c>
      <c r="T128" s="125">
        <v>3544</v>
      </c>
      <c r="U128" s="125">
        <v>3530</v>
      </c>
      <c r="V128" s="125">
        <v>3654</v>
      </c>
      <c r="W128" s="125">
        <v>3726</v>
      </c>
      <c r="X128" s="125">
        <v>3876</v>
      </c>
      <c r="Y128" s="125">
        <v>4013</v>
      </c>
      <c r="Z128" s="125">
        <v>4171</v>
      </c>
      <c r="AB128" s="122" t="str">
        <f>TEXT(Z128,"###,###")</f>
        <v>4,171</v>
      </c>
      <c r="AD128" s="139">
        <f>Z128/$Z$7*100</f>
        <v>48.550808986148297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85" id="{B3476099-606C-496A-993B-A31CDE87E2A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88" id="{3FB773F1-5B90-488E-B2E1-B4F644110E6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291" id="{EEA966BA-2200-4AB7-A9CF-832A6416B22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294" id="{9765407D-76BD-42FC-85DF-312040A7FA4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4DD65-C91A-4B82-A7AF-3B9CA8318D3C}">
  <sheetPr codeName="Sheet93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West Tamar</v>
      </c>
      <c r="T1" s="113"/>
      <c r="U1" s="113"/>
      <c r="V1" s="113"/>
      <c r="W1" s="113"/>
      <c r="X1" s="113"/>
      <c r="Y1" s="114" t="str">
        <f>Y3</f>
        <v>12.29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145</v>
      </c>
      <c r="Y3" s="118" t="s">
        <v>146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12.29 West Tamar,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16446</v>
      </c>
      <c r="U4" s="121">
        <v>16223</v>
      </c>
      <c r="V4" s="121">
        <v>16478</v>
      </c>
      <c r="W4" s="121">
        <v>16553</v>
      </c>
      <c r="X4" s="121">
        <v>16481</v>
      </c>
      <c r="Y4" s="121">
        <v>17038</v>
      </c>
      <c r="Z4" s="121">
        <v>17826</v>
      </c>
      <c r="AB4" s="122" t="str">
        <f>TEXT(Z4,"###,###")</f>
        <v>17,826</v>
      </c>
      <c r="AD4" s="123">
        <f>Z4/Y4-1</f>
        <v>4.6249559807489238E-2</v>
      </c>
      <c r="AF4" s="123">
        <f t="shared" ref="AF4:AF9" si="0">Z4/T4-1</f>
        <v>8.3910981393652051E-2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8497</v>
      </c>
      <c r="U5" s="121">
        <v>8395</v>
      </c>
      <c r="V5" s="121">
        <v>8406</v>
      </c>
      <c r="W5" s="121">
        <v>8358</v>
      </c>
      <c r="X5" s="121">
        <v>8313</v>
      </c>
      <c r="Y5" s="121">
        <v>8614</v>
      </c>
      <c r="Z5" s="121">
        <v>8955</v>
      </c>
      <c r="AB5" s="122" t="str">
        <f>TEXT(Z5,"###,###")</f>
        <v>8,955</v>
      </c>
      <c r="AD5" s="123">
        <f t="shared" ref="AD5:AD9" si="1">Z5/Y5-1</f>
        <v>3.9586719294172346E-2</v>
      </c>
      <c r="AF5" s="123">
        <f t="shared" si="0"/>
        <v>5.3901376956572822E-2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7949</v>
      </c>
      <c r="U6" s="121">
        <v>7827</v>
      </c>
      <c r="V6" s="121">
        <v>8072</v>
      </c>
      <c r="W6" s="121">
        <v>8194</v>
      </c>
      <c r="X6" s="121">
        <v>8168</v>
      </c>
      <c r="Y6" s="121">
        <v>8424</v>
      </c>
      <c r="Z6" s="121">
        <v>8872</v>
      </c>
      <c r="AB6" s="122" t="str">
        <f>TEXT(Z6,"###,###")</f>
        <v>8,872</v>
      </c>
      <c r="AD6" s="123">
        <f t="shared" si="1"/>
        <v>5.3181386514719931E-2</v>
      </c>
      <c r="AF6" s="123">
        <f t="shared" si="0"/>
        <v>0.11611523462070705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11896</v>
      </c>
      <c r="U7" s="121">
        <v>11779</v>
      </c>
      <c r="V7" s="121">
        <v>11813</v>
      </c>
      <c r="W7" s="121">
        <v>11927</v>
      </c>
      <c r="X7" s="121">
        <v>11973</v>
      </c>
      <c r="Y7" s="121">
        <v>12191</v>
      </c>
      <c r="Z7" s="121">
        <v>12653</v>
      </c>
      <c r="AB7" s="122" t="str">
        <f>TEXT(Z7,"###,###")</f>
        <v>12,653</v>
      </c>
      <c r="AD7" s="123">
        <f t="shared" si="1"/>
        <v>3.7896809121483077E-2</v>
      </c>
      <c r="AF7" s="123">
        <f t="shared" si="0"/>
        <v>6.3634835238735699E-2</v>
      </c>
    </row>
    <row r="8" spans="1:32" ht="17.25" customHeight="1" x14ac:dyDescent="0.25">
      <c r="A8" s="44" t="s">
        <v>13</v>
      </c>
      <c r="B8" s="45"/>
      <c r="C8" s="46"/>
      <c r="D8" s="47" t="str">
        <f>AB4</f>
        <v>17,826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12,653</v>
      </c>
      <c r="P8" s="48"/>
      <c r="S8" s="120" t="s">
        <v>88</v>
      </c>
      <c r="T8" s="121">
        <v>34317</v>
      </c>
      <c r="U8" s="121">
        <v>35154</v>
      </c>
      <c r="V8" s="121">
        <v>34628.5</v>
      </c>
      <c r="W8" s="121">
        <v>35395.18</v>
      </c>
      <c r="X8" s="121">
        <v>37551.15</v>
      </c>
      <c r="Y8" s="121">
        <v>37438.57</v>
      </c>
      <c r="Z8" s="121">
        <v>37997</v>
      </c>
      <c r="AB8" s="122" t="str">
        <f>TEXT(Z8,"$###,###")</f>
        <v>$37,997</v>
      </c>
      <c r="AD8" s="123">
        <f t="shared" si="1"/>
        <v>1.4915900901129486E-2</v>
      </c>
      <c r="AF8" s="123">
        <f t="shared" si="0"/>
        <v>0.10723548095696001</v>
      </c>
    </row>
    <row r="9" spans="1:32" x14ac:dyDescent="0.25">
      <c r="A9" s="52" t="s">
        <v>15</v>
      </c>
      <c r="B9" s="53"/>
      <c r="C9" s="54"/>
      <c r="D9" s="55">
        <f>AD104</f>
        <v>71.272298889262871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50.659922548012325</v>
      </c>
      <c r="P9" s="56" t="s">
        <v>89</v>
      </c>
      <c r="S9" s="120" t="s">
        <v>7</v>
      </c>
      <c r="T9" s="121">
        <v>526217933</v>
      </c>
      <c r="U9" s="121">
        <v>538678549</v>
      </c>
      <c r="V9" s="121">
        <v>551084825</v>
      </c>
      <c r="W9" s="121">
        <v>576314874</v>
      </c>
      <c r="X9" s="121">
        <v>593359386</v>
      </c>
      <c r="Y9" s="121">
        <v>612246740</v>
      </c>
      <c r="Z9" s="121">
        <v>656959450</v>
      </c>
      <c r="AB9" s="122" t="str">
        <f>TEXT(Z9/1000000,"$#,###.0")&amp;" mil"</f>
        <v>$657.0 mil</v>
      </c>
      <c r="AD9" s="123">
        <f t="shared" si="1"/>
        <v>7.3030539942115391E-2</v>
      </c>
      <c r="AF9" s="123">
        <f t="shared" si="0"/>
        <v>0.24845507688161583</v>
      </c>
    </row>
    <row r="10" spans="1:32" x14ac:dyDescent="0.25">
      <c r="A10" s="52" t="s">
        <v>18</v>
      </c>
      <c r="B10" s="53"/>
      <c r="C10" s="54"/>
      <c r="D10" s="55">
        <f>AD105</f>
        <v>20.324245484124312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49.324270923891568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91.946573935035175</v>
      </c>
      <c r="P11" s="56" t="s">
        <v>89</v>
      </c>
      <c r="S11" s="120" t="s">
        <v>30</v>
      </c>
      <c r="T11" s="125">
        <v>14277</v>
      </c>
      <c r="U11" s="125">
        <v>14102</v>
      </c>
      <c r="V11" s="125">
        <v>14499</v>
      </c>
      <c r="W11" s="125">
        <v>14654</v>
      </c>
      <c r="X11" s="125">
        <v>14611</v>
      </c>
      <c r="Y11" s="125">
        <v>15138</v>
      </c>
      <c r="Z11" s="125">
        <v>15837</v>
      </c>
    </row>
    <row r="12" spans="1:32" ht="28.5" customHeight="1" x14ac:dyDescent="0.25">
      <c r="A12" s="52" t="s">
        <v>20</v>
      </c>
      <c r="B12" s="54"/>
      <c r="C12" s="54"/>
      <c r="D12" s="55">
        <f>AD108</f>
        <v>15.993492651183663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15.703785663479017</v>
      </c>
      <c r="P12" s="56" t="s">
        <v>89</v>
      </c>
      <c r="S12" s="120" t="s">
        <v>31</v>
      </c>
      <c r="T12" s="125">
        <v>2166</v>
      </c>
      <c r="U12" s="125">
        <v>2122</v>
      </c>
      <c r="V12" s="125">
        <v>1978</v>
      </c>
      <c r="W12" s="125">
        <v>1898</v>
      </c>
      <c r="X12" s="125">
        <v>1869</v>
      </c>
      <c r="Y12" s="125">
        <v>1900</v>
      </c>
      <c r="Z12" s="125">
        <v>1987</v>
      </c>
    </row>
    <row r="13" spans="1:32" ht="15" customHeight="1" x14ac:dyDescent="0.25">
      <c r="A13" s="52" t="s">
        <v>21</v>
      </c>
      <c r="B13" s="54"/>
      <c r="C13" s="54"/>
      <c r="D13" s="55">
        <f>AD109</f>
        <v>16.464714462021764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43.2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22.012790306294178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37.119937170425224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832</v>
      </c>
      <c r="Z15" s="125">
        <v>892</v>
      </c>
      <c r="AB15" s="129">
        <f t="shared" ref="AB15:AB34" si="2">IF(Z15="np",0,Z15/$Z$34)</f>
        <v>5.003926848423651E-2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238</v>
      </c>
      <c r="Z16" s="125">
        <v>265</v>
      </c>
      <c r="AB16" s="129">
        <f t="shared" si="2"/>
        <v>1.4865926175249636E-2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892</v>
      </c>
      <c r="Z17" s="125">
        <v>991</v>
      </c>
      <c r="AB17" s="129">
        <f t="shared" si="2"/>
        <v>5.5592954111971279E-2</v>
      </c>
    </row>
    <row r="18" spans="1:28" x14ac:dyDescent="0.25">
      <c r="A18" s="82" t="str">
        <f>$S$1&amp;" ("&amp;$T$2&amp;" to "&amp;$Z$2&amp;")"</f>
        <v>West Tamar (2011-12 to 2017-18)</v>
      </c>
      <c r="B18" s="82"/>
      <c r="C18" s="82"/>
      <c r="D18" s="82"/>
      <c r="E18" s="82"/>
      <c r="F18" s="82"/>
      <c r="G18" s="82" t="str">
        <f>$S$1&amp;" ("&amp;$T$2&amp;" to "&amp;$Z$2&amp;")"</f>
        <v>West Tamar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148</v>
      </c>
      <c r="Z18" s="125">
        <v>166</v>
      </c>
      <c r="AB18" s="129">
        <f t="shared" si="2"/>
        <v>9.3122405475148662E-3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1076</v>
      </c>
      <c r="Z19" s="125">
        <v>1195</v>
      </c>
      <c r="AB19" s="129">
        <f t="shared" si="2"/>
        <v>6.703691237518232E-2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538</v>
      </c>
      <c r="Z20" s="125">
        <v>487</v>
      </c>
      <c r="AB20" s="129">
        <f t="shared" si="2"/>
        <v>2.731964546168518E-2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1545</v>
      </c>
      <c r="Z21" s="125">
        <v>1571</v>
      </c>
      <c r="AB21" s="129">
        <f t="shared" si="2"/>
        <v>8.8129698193649728E-2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1268</v>
      </c>
      <c r="Z22" s="125">
        <v>1352</v>
      </c>
      <c r="AB22" s="129">
        <f t="shared" si="2"/>
        <v>7.5844272411084934E-2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600</v>
      </c>
      <c r="Z23" s="125">
        <v>647</v>
      </c>
      <c r="AB23" s="129">
        <f t="shared" si="2"/>
        <v>3.6295299001458545E-2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132</v>
      </c>
      <c r="Z24" s="125">
        <v>133</v>
      </c>
      <c r="AB24" s="129">
        <f t="shared" si="2"/>
        <v>7.4610120049366097E-3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563</v>
      </c>
      <c r="Z25" s="125">
        <v>605</v>
      </c>
      <c r="AB25" s="129">
        <f t="shared" si="2"/>
        <v>3.3939189947268036E-2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332</v>
      </c>
      <c r="Z26" s="125">
        <v>308</v>
      </c>
      <c r="AB26" s="129">
        <f t="shared" si="2"/>
        <v>1.7278133064063728E-2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936</v>
      </c>
      <c r="Z27" s="125">
        <v>1051</v>
      </c>
      <c r="AB27" s="129">
        <f t="shared" si="2"/>
        <v>5.8958824189386291E-2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906</v>
      </c>
      <c r="Z28" s="125">
        <v>1082</v>
      </c>
      <c r="AB28" s="129">
        <f t="shared" si="2"/>
        <v>6.0697857062717381E-2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879</v>
      </c>
      <c r="Z29" s="125">
        <v>825</v>
      </c>
      <c r="AB29" s="129">
        <f t="shared" si="2"/>
        <v>4.6280713564456413E-2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1601</v>
      </c>
      <c r="Z30" s="125">
        <v>1658</v>
      </c>
      <c r="AB30" s="129">
        <f t="shared" si="2"/>
        <v>9.3010209805901495E-2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2156</v>
      </c>
      <c r="Z31" s="125">
        <v>2522</v>
      </c>
      <c r="AB31" s="129">
        <f t="shared" si="2"/>
        <v>0.14147873892067767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297</v>
      </c>
      <c r="Z32" s="125">
        <v>367</v>
      </c>
      <c r="AB32" s="129">
        <f t="shared" si="2"/>
        <v>2.0587905306855156E-2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616</v>
      </c>
      <c r="Z33" s="125">
        <v>685</v>
      </c>
      <c r="AB33" s="129">
        <f t="shared" si="2"/>
        <v>3.8427016717154719E-2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17038</v>
      </c>
      <c r="Z34" s="132">
        <v>17826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12</v>
      </c>
      <c r="Y44" s="125">
        <v>10</v>
      </c>
      <c r="Z44" s="125">
        <v>7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218</v>
      </c>
      <c r="Y45" s="125">
        <v>183</v>
      </c>
      <c r="Z45" s="125">
        <v>210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489</v>
      </c>
      <c r="Y46" s="125">
        <v>514</v>
      </c>
      <c r="Z46" s="125">
        <v>624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764</v>
      </c>
      <c r="Y47" s="125">
        <v>747</v>
      </c>
      <c r="Z47" s="125">
        <v>793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812</v>
      </c>
      <c r="Y48" s="125">
        <v>897</v>
      </c>
      <c r="Z48" s="125">
        <v>867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West Tamar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705</v>
      </c>
      <c r="Y49" s="125">
        <v>737</v>
      </c>
      <c r="Z49" s="125">
        <v>805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718</v>
      </c>
      <c r="Y50" s="125">
        <v>745</v>
      </c>
      <c r="Z50" s="125">
        <v>792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710</v>
      </c>
      <c r="Y51" s="125">
        <v>799</v>
      </c>
      <c r="Z51" s="125">
        <v>762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925</v>
      </c>
      <c r="Y52" s="125">
        <v>925</v>
      </c>
      <c r="Z52" s="125">
        <v>949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843</v>
      </c>
      <c r="Y53" s="125">
        <v>895</v>
      </c>
      <c r="Z53" s="125">
        <v>904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853</v>
      </c>
      <c r="Y54" s="125">
        <v>849</v>
      </c>
      <c r="Z54" s="125">
        <v>868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674</v>
      </c>
      <c r="Y55" s="125">
        <v>704</v>
      </c>
      <c r="Z55" s="125">
        <v>707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342</v>
      </c>
      <c r="Y56" s="125">
        <v>358</v>
      </c>
      <c r="Z56" s="125">
        <v>394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147</v>
      </c>
      <c r="Y57" s="125">
        <v>154</v>
      </c>
      <c r="Z57" s="125">
        <v>173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64</v>
      </c>
      <c r="Y58" s="125">
        <v>70</v>
      </c>
      <c r="Z58" s="125">
        <v>64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18</v>
      </c>
      <c r="Y59" s="125">
        <v>22</v>
      </c>
      <c r="Z59" s="125">
        <v>18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14</v>
      </c>
      <c r="Y60" s="125">
        <v>0</v>
      </c>
      <c r="Z60" s="125">
        <v>11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8314</v>
      </c>
      <c r="Y61" s="125">
        <v>8614</v>
      </c>
      <c r="Z61" s="125">
        <v>8955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11</v>
      </c>
      <c r="Y63" s="125">
        <v>11</v>
      </c>
      <c r="Z63" s="125">
        <v>14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West Tamar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222</v>
      </c>
      <c r="Y64" s="125">
        <v>222</v>
      </c>
      <c r="Z64" s="125">
        <v>256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543</v>
      </c>
      <c r="Y65" s="125">
        <v>574</v>
      </c>
      <c r="Z65" s="125">
        <v>583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699</v>
      </c>
      <c r="Y66" s="125">
        <v>733</v>
      </c>
      <c r="Z66" s="125">
        <v>763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741</v>
      </c>
      <c r="Y67" s="125">
        <v>791</v>
      </c>
      <c r="Z67" s="125">
        <v>894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666</v>
      </c>
      <c r="Y68" s="125">
        <v>689</v>
      </c>
      <c r="Z68" s="125">
        <v>713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675</v>
      </c>
      <c r="Y69" s="125">
        <v>697</v>
      </c>
      <c r="Z69" s="125">
        <v>744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864</v>
      </c>
      <c r="Y70" s="125">
        <v>812</v>
      </c>
      <c r="Z70" s="125">
        <v>818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927</v>
      </c>
      <c r="Y71" s="125">
        <v>983</v>
      </c>
      <c r="Z71" s="125">
        <v>1020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941</v>
      </c>
      <c r="Y72" s="125">
        <v>913</v>
      </c>
      <c r="Z72" s="125">
        <v>944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883</v>
      </c>
      <c r="Y73" s="125">
        <v>895</v>
      </c>
      <c r="Z73" s="125">
        <v>943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590</v>
      </c>
      <c r="Y74" s="125">
        <v>645</v>
      </c>
      <c r="Z74" s="125">
        <v>699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236</v>
      </c>
      <c r="Y75" s="125">
        <v>279</v>
      </c>
      <c r="Z75" s="125">
        <v>286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76</v>
      </c>
      <c r="Y76" s="125">
        <v>91</v>
      </c>
      <c r="Z76" s="125">
        <v>94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39</v>
      </c>
      <c r="Y77" s="125">
        <v>44</v>
      </c>
      <c r="Z77" s="125">
        <v>51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23</v>
      </c>
      <c r="Y78" s="125">
        <v>28</v>
      </c>
      <c r="Z78" s="125">
        <v>20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20</v>
      </c>
      <c r="Y79" s="125">
        <v>17</v>
      </c>
      <c r="Z79" s="125">
        <v>20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8171</v>
      </c>
      <c r="Y80" s="125">
        <v>8424</v>
      </c>
      <c r="Z80" s="125">
        <v>8870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West Tamar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632</v>
      </c>
      <c r="Y83" s="125">
        <v>662</v>
      </c>
      <c r="Z83" s="125">
        <v>704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892</v>
      </c>
      <c r="Y84" s="125">
        <v>898</v>
      </c>
      <c r="Z84" s="125">
        <v>937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17,826</v>
      </c>
      <c r="D85" s="96">
        <f t="shared" ref="D85:D90" si="4">AD4</f>
        <v>4.6249559807489238E-2</v>
      </c>
      <c r="E85" s="97">
        <f t="shared" ref="E85:E90" si="5">AD4</f>
        <v>4.6249559807489238E-2</v>
      </c>
      <c r="F85" s="96">
        <f t="shared" ref="F85:F90" si="6">AF4</f>
        <v>8.3910981393652051E-2</v>
      </c>
      <c r="G85" s="97">
        <f t="shared" ref="G85:G90" si="7">AF4</f>
        <v>8.3910981393652051E-2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1087</v>
      </c>
      <c r="Y85" s="125">
        <v>1151</v>
      </c>
      <c r="Z85" s="125">
        <v>1183</v>
      </c>
    </row>
    <row r="86" spans="1:32" ht="15" customHeight="1" x14ac:dyDescent="0.25">
      <c r="A86" s="98" t="s">
        <v>4</v>
      </c>
      <c r="B86" s="95"/>
      <c r="C86" s="109" t="str">
        <f t="shared" si="3"/>
        <v>8,955</v>
      </c>
      <c r="D86" s="96">
        <f t="shared" si="4"/>
        <v>3.9586719294172346E-2</v>
      </c>
      <c r="E86" s="97">
        <f t="shared" si="5"/>
        <v>3.9586719294172346E-2</v>
      </c>
      <c r="F86" s="96">
        <f t="shared" si="6"/>
        <v>5.3901376956572822E-2</v>
      </c>
      <c r="G86" s="97">
        <f t="shared" si="7"/>
        <v>5.3901376956572822E-2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321</v>
      </c>
      <c r="Y86" s="125">
        <v>341</v>
      </c>
      <c r="Z86" s="125">
        <v>343</v>
      </c>
    </row>
    <row r="87" spans="1:32" ht="15" customHeight="1" x14ac:dyDescent="0.25">
      <c r="A87" s="98" t="s">
        <v>5</v>
      </c>
      <c r="B87" s="95"/>
      <c r="C87" s="109" t="str">
        <f t="shared" si="3"/>
        <v>8,872</v>
      </c>
      <c r="D87" s="96">
        <f t="shared" si="4"/>
        <v>5.3181386514719931E-2</v>
      </c>
      <c r="E87" s="97">
        <f t="shared" si="5"/>
        <v>5.3181386514719931E-2</v>
      </c>
      <c r="F87" s="96">
        <f t="shared" si="6"/>
        <v>0.11611523462070705</v>
      </c>
      <c r="G87" s="97">
        <f t="shared" si="7"/>
        <v>0.11611523462070705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263</v>
      </c>
      <c r="Y87" s="125">
        <v>262</v>
      </c>
      <c r="Z87" s="125">
        <v>263</v>
      </c>
    </row>
    <row r="88" spans="1:32" ht="15" customHeight="1" x14ac:dyDescent="0.25">
      <c r="A88" s="95" t="s">
        <v>6</v>
      </c>
      <c r="B88" s="95"/>
      <c r="C88" s="109" t="str">
        <f t="shared" si="3"/>
        <v>12,653</v>
      </c>
      <c r="D88" s="96">
        <f t="shared" si="4"/>
        <v>3.7896809121483077E-2</v>
      </c>
      <c r="E88" s="97">
        <f t="shared" si="5"/>
        <v>3.7896809121483077E-2</v>
      </c>
      <c r="F88" s="96">
        <f t="shared" si="6"/>
        <v>6.3634835238735699E-2</v>
      </c>
      <c r="G88" s="97">
        <f t="shared" si="7"/>
        <v>6.3634835238735699E-2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333</v>
      </c>
      <c r="Y88" s="125">
        <v>297</v>
      </c>
      <c r="Z88" s="125">
        <v>324</v>
      </c>
    </row>
    <row r="89" spans="1:32" ht="15" customHeight="1" x14ac:dyDescent="0.25">
      <c r="A89" s="95" t="s">
        <v>104</v>
      </c>
      <c r="B89" s="95"/>
      <c r="C89" s="146" t="str">
        <f t="shared" si="3"/>
        <v>$37,997</v>
      </c>
      <c r="D89" s="96">
        <f t="shared" si="4"/>
        <v>1.4915900901129486E-2</v>
      </c>
      <c r="E89" s="97">
        <f t="shared" si="5"/>
        <v>1.4915900901129486E-2</v>
      </c>
      <c r="F89" s="96">
        <f t="shared" si="6"/>
        <v>0.10723548095696001</v>
      </c>
      <c r="G89" s="97">
        <f t="shared" si="7"/>
        <v>0.10723548095696001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537</v>
      </c>
      <c r="Y89" s="125">
        <v>536</v>
      </c>
      <c r="Z89" s="125">
        <v>575</v>
      </c>
    </row>
    <row r="90" spans="1:32" ht="15" customHeight="1" x14ac:dyDescent="0.25">
      <c r="A90" s="95" t="s">
        <v>7</v>
      </c>
      <c r="B90" s="95"/>
      <c r="C90" s="109" t="str">
        <f t="shared" si="3"/>
        <v>$657.0 mil</v>
      </c>
      <c r="D90" s="96">
        <f t="shared" si="4"/>
        <v>7.3030539942115391E-2</v>
      </c>
      <c r="E90" s="97">
        <f t="shared" si="5"/>
        <v>7.3030539942115391E-2</v>
      </c>
      <c r="F90" s="96">
        <f t="shared" si="6"/>
        <v>0.24845507688161583</v>
      </c>
      <c r="G90" s="97">
        <f t="shared" si="7"/>
        <v>0.24845507688161583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726</v>
      </c>
      <c r="Y90" s="125">
        <v>749</v>
      </c>
      <c r="Z90" s="125">
        <v>795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6102</v>
      </c>
      <c r="Y91" s="125">
        <v>6213</v>
      </c>
      <c r="Z91" s="125">
        <v>6413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351</v>
      </c>
      <c r="Y93" s="125">
        <v>402</v>
      </c>
      <c r="Z93" s="125">
        <v>435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1295</v>
      </c>
      <c r="Y94" s="125">
        <v>1318</v>
      </c>
      <c r="Z94" s="125">
        <v>1367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219</v>
      </c>
      <c r="Y95" s="125">
        <v>223</v>
      </c>
      <c r="Z95" s="125">
        <v>225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878</v>
      </c>
      <c r="Y96" s="125">
        <v>918</v>
      </c>
      <c r="Z96" s="125">
        <v>1013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976</v>
      </c>
      <c r="Y97" s="125">
        <v>1061</v>
      </c>
      <c r="Z97" s="125">
        <v>1064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622</v>
      </c>
      <c r="Y98" s="125">
        <v>624</v>
      </c>
      <c r="Z98" s="125">
        <v>653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36</v>
      </c>
      <c r="Y99" s="125">
        <v>36</v>
      </c>
      <c r="Z99" s="125">
        <v>34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358</v>
      </c>
      <c r="Y100" s="125">
        <v>385</v>
      </c>
      <c r="Z100" s="125">
        <v>413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5876</v>
      </c>
      <c r="Y101" s="125">
        <v>5978</v>
      </c>
      <c r="Z101" s="125">
        <v>6243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11404</v>
      </c>
      <c r="Y104" s="125">
        <v>12064</v>
      </c>
      <c r="Z104" s="125">
        <v>12705</v>
      </c>
      <c r="AB104" s="122" t="str">
        <f>TEXT(Z104,"###,###")</f>
        <v>12,705</v>
      </c>
      <c r="AD104" s="143">
        <f>Z104/($Z$4)*100</f>
        <v>71.272298889262871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3409</v>
      </c>
      <c r="Y105" s="125">
        <v>3564</v>
      </c>
      <c r="Z105" s="125">
        <v>3623</v>
      </c>
      <c r="AB105" s="122" t="str">
        <f>TEXT(Z105,"###,###")</f>
        <v>3,623</v>
      </c>
      <c r="AD105" s="143">
        <f>Z105/($Z$4)*100</f>
        <v>20.324245484124312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14813</v>
      </c>
      <c r="Y106" s="132">
        <v>15628</v>
      </c>
      <c r="Z106" s="132">
        <v>16328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2300</v>
      </c>
      <c r="Y108" s="125">
        <v>2533</v>
      </c>
      <c r="Z108" s="125">
        <v>2851</v>
      </c>
      <c r="AB108" s="122" t="str">
        <f>TEXT(Z108,"###,###")</f>
        <v>2,851</v>
      </c>
      <c r="AD108" s="143">
        <f>Z108/($Z$4)*100</f>
        <v>15.993492651183663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2718</v>
      </c>
      <c r="Y109" s="125">
        <v>2781</v>
      </c>
      <c r="Z109" s="125">
        <v>2935</v>
      </c>
      <c r="AB109" s="122" t="str">
        <f>TEXT(Z109,"###,###")</f>
        <v>2,935</v>
      </c>
      <c r="AD109" s="143">
        <f>Z109/($Z$4)*100</f>
        <v>16.464714462021764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3606</v>
      </c>
      <c r="Y110" s="125">
        <v>3815</v>
      </c>
      <c r="Z110" s="125">
        <v>3924</v>
      </c>
      <c r="AB110" s="122" t="str">
        <f>TEXT(Z110,"###,###")</f>
        <v>3,924</v>
      </c>
      <c r="AD110" s="143">
        <f>Z110/($Z$4)*100</f>
        <v>22.012790306294178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6195</v>
      </c>
      <c r="Y111" s="125">
        <v>6499</v>
      </c>
      <c r="Z111" s="125">
        <v>6617</v>
      </c>
      <c r="AB111" s="122" t="str">
        <f>TEXT(Z111,"###,###")</f>
        <v>6,617</v>
      </c>
      <c r="AD111" s="143">
        <f>Z111/($Z$4)*100</f>
        <v>37.119937170425224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16481</v>
      </c>
      <c r="Y112" s="125">
        <v>17038</v>
      </c>
      <c r="Z112" s="125">
        <v>17826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45.79</v>
      </c>
      <c r="U118" s="144">
        <v>42.31</v>
      </c>
      <c r="V118" s="144">
        <v>42.3</v>
      </c>
      <c r="W118" s="144">
        <v>44.17</v>
      </c>
      <c r="X118" s="144">
        <v>42.1</v>
      </c>
      <c r="Y118" s="144">
        <v>43.23</v>
      </c>
      <c r="Z118" s="144">
        <v>43.22</v>
      </c>
      <c r="AB118" s="122" t="str">
        <f>TEXT(Z118,"##.0")</f>
        <v>43.2</v>
      </c>
    </row>
    <row r="120" spans="19:32" x14ac:dyDescent="0.25">
      <c r="S120" s="115" t="s">
        <v>106</v>
      </c>
      <c r="T120" s="125">
        <v>9725</v>
      </c>
      <c r="U120" s="125">
        <v>9659</v>
      </c>
      <c r="V120" s="125">
        <v>9831</v>
      </c>
      <c r="W120" s="125">
        <v>10028</v>
      </c>
      <c r="X120" s="125">
        <v>10103</v>
      </c>
      <c r="Y120" s="125">
        <v>10291</v>
      </c>
      <c r="Z120" s="125">
        <v>10664</v>
      </c>
      <c r="AB120" s="122" t="str">
        <f>TEXT(Z120,"###,###")</f>
        <v>10,664</v>
      </c>
    </row>
    <row r="121" spans="19:32" x14ac:dyDescent="0.25">
      <c r="S121" s="115" t="s">
        <v>107</v>
      </c>
      <c r="T121" s="125">
        <v>1157</v>
      </c>
      <c r="U121" s="125">
        <v>1091</v>
      </c>
      <c r="V121" s="125">
        <v>1028</v>
      </c>
      <c r="W121" s="125">
        <v>998</v>
      </c>
      <c r="X121" s="125">
        <v>956</v>
      </c>
      <c r="Y121" s="125">
        <v>980</v>
      </c>
      <c r="Z121" s="125">
        <v>1017</v>
      </c>
      <c r="AB121" s="122" t="str">
        <f>TEXT(Z121,"###,###")</f>
        <v>1,017</v>
      </c>
    </row>
    <row r="122" spans="19:32" x14ac:dyDescent="0.25">
      <c r="S122" s="115" t="s">
        <v>108</v>
      </c>
      <c r="T122" s="125">
        <v>1015</v>
      </c>
      <c r="U122" s="125">
        <v>1030</v>
      </c>
      <c r="V122" s="125">
        <v>951</v>
      </c>
      <c r="W122" s="125">
        <v>906</v>
      </c>
      <c r="X122" s="125">
        <v>914</v>
      </c>
      <c r="Y122" s="125">
        <v>920</v>
      </c>
      <c r="Z122" s="125">
        <v>970</v>
      </c>
      <c r="AB122" s="122" t="str">
        <f>TEXT(Z122,"###,###")</f>
        <v>970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10740</v>
      </c>
      <c r="U124" s="125">
        <v>10689</v>
      </c>
      <c r="V124" s="125">
        <v>10782</v>
      </c>
      <c r="W124" s="125">
        <v>10934</v>
      </c>
      <c r="X124" s="125">
        <v>11017</v>
      </c>
      <c r="Y124" s="125">
        <v>11211</v>
      </c>
      <c r="Z124" s="125">
        <v>11634</v>
      </c>
      <c r="AB124" s="122" t="str">
        <f>TEXT(Z124,"###,###")</f>
        <v>11,634</v>
      </c>
      <c r="AD124" s="139">
        <f>Z124/$Z$7*100</f>
        <v>91.946573935035175</v>
      </c>
    </row>
    <row r="125" spans="19:32" x14ac:dyDescent="0.25">
      <c r="S125" s="115" t="s">
        <v>110</v>
      </c>
      <c r="T125" s="125">
        <v>2172</v>
      </c>
      <c r="U125" s="125">
        <v>2121</v>
      </c>
      <c r="V125" s="125">
        <v>1979</v>
      </c>
      <c r="W125" s="125">
        <v>1904</v>
      </c>
      <c r="X125" s="125">
        <v>1870</v>
      </c>
      <c r="Y125" s="125">
        <v>1900</v>
      </c>
      <c r="Z125" s="125">
        <v>1987</v>
      </c>
      <c r="AB125" s="122" t="str">
        <f>TEXT(Z125,"###,###")</f>
        <v>1,987</v>
      </c>
      <c r="AD125" s="139">
        <f>Z125/$Z$7*100</f>
        <v>15.703785663479017</v>
      </c>
    </row>
    <row r="127" spans="19:32" x14ac:dyDescent="0.25">
      <c r="S127" s="115" t="s">
        <v>111</v>
      </c>
      <c r="T127" s="125">
        <v>6172</v>
      </c>
      <c r="U127" s="125">
        <v>6104</v>
      </c>
      <c r="V127" s="125">
        <v>6094</v>
      </c>
      <c r="W127" s="125">
        <v>6131</v>
      </c>
      <c r="X127" s="125">
        <v>6102</v>
      </c>
      <c r="Y127" s="125">
        <v>6213</v>
      </c>
      <c r="Z127" s="125">
        <v>6410</v>
      </c>
      <c r="AB127" s="122" t="str">
        <f>TEXT(Z127,"###,###")</f>
        <v>6,410</v>
      </c>
      <c r="AD127" s="139">
        <f>Z127/$Z$7*100</f>
        <v>50.659922548012325</v>
      </c>
    </row>
    <row r="128" spans="19:32" x14ac:dyDescent="0.25">
      <c r="S128" s="115" t="s">
        <v>112</v>
      </c>
      <c r="T128" s="125">
        <v>5728</v>
      </c>
      <c r="U128" s="125">
        <v>5671</v>
      </c>
      <c r="V128" s="125">
        <v>5717</v>
      </c>
      <c r="W128" s="125">
        <v>5791</v>
      </c>
      <c r="X128" s="125">
        <v>5874</v>
      </c>
      <c r="Y128" s="125">
        <v>5978</v>
      </c>
      <c r="Z128" s="125">
        <v>6241</v>
      </c>
      <c r="AB128" s="122" t="str">
        <f>TEXT(Z128,"###,###")</f>
        <v>6,241</v>
      </c>
      <c r="AD128" s="139">
        <f>Z128/$Z$7*100</f>
        <v>49.324270923891568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" id="{6F810A23-AC35-4C21-9B01-0B2CB03B981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18" id="{BB32CE90-6933-468F-9B01-226EED0F982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21" id="{5C604B99-7E09-4693-AD36-B6BBD7869E4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24" id="{EDCF449B-6217-40E8-AB2F-B9B73EC3F34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584E0-5624-4BF7-AF5C-9609E4B8C900}">
  <sheetPr codeName="Sheet17">
    <tabColor theme="4" tint="-0.249977111117893"/>
  </sheetPr>
  <dimension ref="A1:N58"/>
  <sheetViews>
    <sheetView workbookViewId="0"/>
  </sheetViews>
  <sheetFormatPr defaultRowHeight="15" x14ac:dyDescent="0.25"/>
  <cols>
    <col min="1" max="1" width="43.140625" style="105" bestFit="1" customWidth="1"/>
    <col min="2" max="2" width="14.85546875" style="105" bestFit="1" customWidth="1"/>
    <col min="3" max="3" width="16.7109375" style="105" bestFit="1" customWidth="1"/>
    <col min="4" max="8" width="14.85546875" style="105" bestFit="1" customWidth="1"/>
    <col min="9" max="9" width="7.85546875" style="105" customWidth="1"/>
    <col min="10" max="10" width="11.5703125" style="105" bestFit="1" customWidth="1"/>
    <col min="11" max="11" width="5.28515625" style="105" customWidth="1"/>
    <col min="12" max="12" width="9.140625" style="105"/>
    <col min="13" max="13" width="4.28515625" style="105" customWidth="1"/>
    <col min="14" max="16384" width="9.140625" style="105"/>
  </cols>
  <sheetData>
    <row r="1" spans="1:14" ht="18" thickBot="1" x14ac:dyDescent="0.35">
      <c r="A1" s="99" t="str">
        <f>C3</f>
        <v>Tasmania</v>
      </c>
      <c r="B1" s="99"/>
      <c r="C1" s="99"/>
      <c r="D1" s="99"/>
      <c r="E1" s="99"/>
      <c r="F1" s="99"/>
      <c r="G1" s="100">
        <f>G3</f>
        <v>6</v>
      </c>
      <c r="H1" s="100"/>
      <c r="J1" s="157" t="s">
        <v>24</v>
      </c>
      <c r="K1" s="157"/>
      <c r="L1" s="157"/>
      <c r="M1" s="157"/>
      <c r="N1" s="157"/>
    </row>
    <row r="2" spans="1:14" ht="18.75" thickTop="1" thickBot="1" x14ac:dyDescent="0.35">
      <c r="A2" s="99"/>
      <c r="B2" s="101" t="s">
        <v>102</v>
      </c>
      <c r="C2" s="101" t="s">
        <v>61</v>
      </c>
      <c r="D2" s="101" t="s">
        <v>62</v>
      </c>
      <c r="E2" s="101" t="s">
        <v>63</v>
      </c>
      <c r="F2" s="101" t="s">
        <v>60</v>
      </c>
      <c r="G2" s="101" t="s">
        <v>95</v>
      </c>
      <c r="H2" s="101" t="s">
        <v>150</v>
      </c>
      <c r="J2" s="157" t="str">
        <f>$H$2</f>
        <v>2017-18</v>
      </c>
      <c r="K2" s="157"/>
      <c r="L2" s="157"/>
      <c r="M2" s="157"/>
      <c r="N2" s="157"/>
    </row>
    <row r="3" spans="1:14" ht="16.5" thickTop="1" thickBot="1" x14ac:dyDescent="0.3">
      <c r="C3" s="105" t="s">
        <v>159</v>
      </c>
      <c r="G3" s="7">
        <v>6</v>
      </c>
      <c r="H3" s="7"/>
      <c r="J3" s="33" t="s">
        <v>25</v>
      </c>
      <c r="L3" s="34" t="s">
        <v>26</v>
      </c>
      <c r="N3" s="34" t="s">
        <v>147</v>
      </c>
    </row>
    <row r="4" spans="1:14" x14ac:dyDescent="0.25">
      <c r="A4" s="37" t="s">
        <v>28</v>
      </c>
      <c r="B4" s="65">
        <v>375288</v>
      </c>
      <c r="C4" s="65">
        <v>369330</v>
      </c>
      <c r="D4" s="65">
        <v>371215</v>
      </c>
      <c r="E4" s="65">
        <v>373259</v>
      </c>
      <c r="F4" s="65">
        <v>374748</v>
      </c>
      <c r="G4" s="65">
        <v>387015</v>
      </c>
      <c r="H4" s="65">
        <v>397798</v>
      </c>
      <c r="J4" s="38" t="str">
        <f>TEXT(H4,"#,###,###")</f>
        <v>397,798</v>
      </c>
      <c r="L4" s="39">
        <f>H4/G4-1</f>
        <v>2.7861969174321377E-2</v>
      </c>
      <c r="N4" s="39">
        <f t="shared" ref="N4:N9" si="0">H4/B4-1</f>
        <v>5.9980601564665115E-2</v>
      </c>
    </row>
    <row r="5" spans="1:14" x14ac:dyDescent="0.25">
      <c r="A5" s="41" t="s">
        <v>4</v>
      </c>
      <c r="B5" s="65">
        <v>193696</v>
      </c>
      <c r="C5" s="65">
        <v>190643</v>
      </c>
      <c r="D5" s="65">
        <v>189569</v>
      </c>
      <c r="E5" s="65">
        <v>190996</v>
      </c>
      <c r="F5" s="65">
        <v>190776</v>
      </c>
      <c r="G5" s="65">
        <v>195986</v>
      </c>
      <c r="H5" s="65">
        <v>203002</v>
      </c>
      <c r="J5" s="38" t="str">
        <f>TEXT(H5,"#,###,###")</f>
        <v>203,002</v>
      </c>
      <c r="L5" s="39">
        <f t="shared" ref="L5:L9" si="1">H5/G5-1</f>
        <v>3.5798475401304097E-2</v>
      </c>
      <c r="N5" s="39">
        <f t="shared" si="0"/>
        <v>4.8044358169502699E-2</v>
      </c>
    </row>
    <row r="6" spans="1:14" x14ac:dyDescent="0.25">
      <c r="A6" s="41" t="s">
        <v>5</v>
      </c>
      <c r="B6" s="65">
        <v>181592</v>
      </c>
      <c r="C6" s="65">
        <v>178684</v>
      </c>
      <c r="D6" s="65">
        <v>181646</v>
      </c>
      <c r="E6" s="65">
        <v>182260</v>
      </c>
      <c r="F6" s="65">
        <v>183970</v>
      </c>
      <c r="G6" s="65">
        <v>191029</v>
      </c>
      <c r="H6" s="65">
        <v>194791</v>
      </c>
      <c r="J6" s="38" t="str">
        <f>TEXT(H6,"#,###,###")</f>
        <v>194,791</v>
      </c>
      <c r="L6" s="39">
        <f t="shared" si="1"/>
        <v>1.9693344989504258E-2</v>
      </c>
      <c r="N6" s="39">
        <f t="shared" si="0"/>
        <v>7.2684920040530399E-2</v>
      </c>
    </row>
    <row r="7" spans="1:14" x14ac:dyDescent="0.25">
      <c r="A7" s="37" t="s">
        <v>6</v>
      </c>
      <c r="B7" s="65">
        <v>269895</v>
      </c>
      <c r="C7" s="65">
        <v>266724</v>
      </c>
      <c r="D7" s="65">
        <v>266669</v>
      </c>
      <c r="E7" s="65">
        <v>267639</v>
      </c>
      <c r="F7" s="65">
        <v>269858</v>
      </c>
      <c r="G7" s="65">
        <v>275106</v>
      </c>
      <c r="H7" s="65">
        <v>281185</v>
      </c>
      <c r="J7" s="38" t="str">
        <f>TEXT(H7,"#,###,###")</f>
        <v>281,185</v>
      </c>
      <c r="L7" s="39">
        <f t="shared" si="1"/>
        <v>2.2096937180577703E-2</v>
      </c>
      <c r="N7" s="39">
        <f t="shared" si="0"/>
        <v>4.183108245799283E-2</v>
      </c>
    </row>
    <row r="8" spans="1:14" x14ac:dyDescent="0.25">
      <c r="A8" s="37" t="s">
        <v>29</v>
      </c>
      <c r="B8" s="65">
        <v>33857</v>
      </c>
      <c r="C8" s="65">
        <v>34772</v>
      </c>
      <c r="D8" s="65">
        <v>34486.1</v>
      </c>
      <c r="E8" s="65">
        <v>35879</v>
      </c>
      <c r="F8" s="65">
        <v>37410.43</v>
      </c>
      <c r="G8" s="65">
        <v>37219</v>
      </c>
      <c r="H8" s="65">
        <v>37981.74</v>
      </c>
      <c r="J8" s="38" t="str">
        <f>TEXT(H8,"$###,###")</f>
        <v>$37,982</v>
      </c>
      <c r="L8" s="39">
        <f t="shared" si="1"/>
        <v>2.0493296434616726E-2</v>
      </c>
      <c r="N8" s="39">
        <f t="shared" si="0"/>
        <v>0.12182827775644611</v>
      </c>
    </row>
    <row r="9" spans="1:14" x14ac:dyDescent="0.25">
      <c r="A9" s="37" t="s">
        <v>7</v>
      </c>
      <c r="B9" s="65">
        <v>11808668055</v>
      </c>
      <c r="C9" s="65">
        <v>11993733196</v>
      </c>
      <c r="D9" s="65">
        <v>12370352934</v>
      </c>
      <c r="E9" s="65">
        <v>12776965634</v>
      </c>
      <c r="F9" s="65">
        <v>13194024855</v>
      </c>
      <c r="G9" s="65">
        <v>13635748831</v>
      </c>
      <c r="H9" s="65">
        <v>14388060199</v>
      </c>
      <c r="J9" s="38" t="str">
        <f>TEXT(H9/1000000000,"$#,###.0")&amp;" bil"</f>
        <v>$14.4 bil</v>
      </c>
      <c r="L9" s="39">
        <f t="shared" si="1"/>
        <v>5.5171987789161214E-2</v>
      </c>
      <c r="N9" s="39">
        <f t="shared" si="0"/>
        <v>0.21843209852171586</v>
      </c>
    </row>
    <row r="10" spans="1:14" x14ac:dyDescent="0.25">
      <c r="A10" s="37"/>
    </row>
    <row r="11" spans="1:14" x14ac:dyDescent="0.25">
      <c r="A11" s="37" t="s">
        <v>30</v>
      </c>
      <c r="B11" s="65">
        <v>328484</v>
      </c>
      <c r="C11" s="65">
        <v>323920</v>
      </c>
      <c r="D11" s="65">
        <v>327105</v>
      </c>
      <c r="E11" s="65">
        <v>330446</v>
      </c>
      <c r="F11" s="65">
        <v>331630</v>
      </c>
      <c r="G11" s="65">
        <v>343389</v>
      </c>
      <c r="H11" s="65">
        <v>352901</v>
      </c>
    </row>
    <row r="12" spans="1:14" x14ac:dyDescent="0.25">
      <c r="A12" s="37" t="s">
        <v>31</v>
      </c>
      <c r="B12" s="65">
        <v>46804</v>
      </c>
      <c r="C12" s="65">
        <v>45410</v>
      </c>
      <c r="D12" s="65">
        <v>44110</v>
      </c>
      <c r="E12" s="65">
        <v>42813</v>
      </c>
      <c r="F12" s="65">
        <v>43118</v>
      </c>
      <c r="G12" s="65">
        <v>43626</v>
      </c>
      <c r="H12" s="65">
        <v>44897</v>
      </c>
    </row>
    <row r="13" spans="1:14" x14ac:dyDescent="0.25">
      <c r="A13" s="37"/>
      <c r="B13" s="37"/>
    </row>
    <row r="14" spans="1:14" ht="15.75" thickBot="1" x14ac:dyDescent="0.3">
      <c r="A14" s="70" t="s">
        <v>32</v>
      </c>
      <c r="B14" s="70"/>
      <c r="C14" s="71"/>
      <c r="D14" s="33"/>
      <c r="E14" s="33"/>
      <c r="F14" s="33"/>
      <c r="G14" s="33"/>
      <c r="H14" s="33"/>
      <c r="J14" s="70" t="s">
        <v>33</v>
      </c>
    </row>
    <row r="15" spans="1:14" x14ac:dyDescent="0.25">
      <c r="A15" s="79" t="s">
        <v>64</v>
      </c>
      <c r="B15" s="79"/>
      <c r="C15" s="80"/>
      <c r="D15" s="80"/>
      <c r="E15" s="80"/>
      <c r="F15" s="80"/>
      <c r="G15" s="65">
        <v>25070</v>
      </c>
      <c r="H15" s="65">
        <v>27459</v>
      </c>
      <c r="J15" s="102">
        <f t="shared" ref="J15:J34" si="2">IF(H15="np",0,H15/$H$34)</f>
        <v>6.9027496367503105E-2</v>
      </c>
    </row>
    <row r="16" spans="1:14" x14ac:dyDescent="0.25">
      <c r="A16" s="79" t="s">
        <v>65</v>
      </c>
      <c r="B16" s="79"/>
      <c r="C16" s="80"/>
      <c r="D16" s="80"/>
      <c r="E16" s="80"/>
      <c r="F16" s="80"/>
      <c r="G16" s="65">
        <v>3202</v>
      </c>
      <c r="H16" s="65">
        <v>3431</v>
      </c>
      <c r="J16" s="102">
        <f t="shared" si="2"/>
        <v>8.6249805177502151E-3</v>
      </c>
    </row>
    <row r="17" spans="1:10" x14ac:dyDescent="0.25">
      <c r="A17" s="79" t="s">
        <v>66</v>
      </c>
      <c r="B17" s="79"/>
      <c r="C17" s="80"/>
      <c r="D17" s="80"/>
      <c r="E17" s="80"/>
      <c r="F17" s="80"/>
      <c r="G17" s="65">
        <v>22104</v>
      </c>
      <c r="H17" s="65">
        <v>23738</v>
      </c>
      <c r="J17" s="102">
        <f t="shared" si="2"/>
        <v>5.9673502631989103E-2</v>
      </c>
    </row>
    <row r="18" spans="1:10" x14ac:dyDescent="0.25">
      <c r="A18" s="79" t="s">
        <v>67</v>
      </c>
      <c r="B18" s="79"/>
      <c r="C18" s="80"/>
      <c r="D18" s="80"/>
      <c r="E18" s="80"/>
      <c r="F18" s="80"/>
      <c r="G18" s="65">
        <v>4185</v>
      </c>
      <c r="H18" s="65">
        <v>4287</v>
      </c>
      <c r="J18" s="102">
        <f t="shared" si="2"/>
        <v>1.0776826429494367E-2</v>
      </c>
    </row>
    <row r="19" spans="1:10" x14ac:dyDescent="0.25">
      <c r="A19" s="79" t="s">
        <v>68</v>
      </c>
      <c r="B19" s="79"/>
      <c r="C19" s="80"/>
      <c r="D19" s="80"/>
      <c r="E19" s="80"/>
      <c r="F19" s="80"/>
      <c r="G19" s="65">
        <v>21216</v>
      </c>
      <c r="H19" s="65">
        <v>23780</v>
      </c>
      <c r="J19" s="102">
        <f t="shared" si="2"/>
        <v>5.9779083856630749E-2</v>
      </c>
    </row>
    <row r="20" spans="1:10" x14ac:dyDescent="0.25">
      <c r="A20" s="79" t="s">
        <v>69</v>
      </c>
      <c r="B20" s="79"/>
      <c r="C20" s="80"/>
      <c r="D20" s="80"/>
      <c r="E20" s="80"/>
      <c r="F20" s="80"/>
      <c r="G20" s="65">
        <v>10748</v>
      </c>
      <c r="H20" s="65">
        <v>10271</v>
      </c>
      <c r="J20" s="102">
        <f t="shared" si="2"/>
        <v>2.5819637102247876E-2</v>
      </c>
    </row>
    <row r="21" spans="1:10" x14ac:dyDescent="0.25">
      <c r="A21" s="79" t="s">
        <v>70</v>
      </c>
      <c r="B21" s="79"/>
      <c r="C21" s="80"/>
      <c r="D21" s="80"/>
      <c r="E21" s="80"/>
      <c r="F21" s="80"/>
      <c r="G21" s="65">
        <v>35202</v>
      </c>
      <c r="H21" s="65">
        <v>35260</v>
      </c>
      <c r="J21" s="102">
        <f t="shared" si="2"/>
        <v>8.863795192534904E-2</v>
      </c>
    </row>
    <row r="22" spans="1:10" x14ac:dyDescent="0.25">
      <c r="A22" s="79" t="s">
        <v>71</v>
      </c>
      <c r="B22" s="79"/>
      <c r="C22" s="80"/>
      <c r="D22" s="80"/>
      <c r="E22" s="80"/>
      <c r="F22" s="80"/>
      <c r="G22" s="65">
        <v>30685</v>
      </c>
      <c r="H22" s="65">
        <v>32945</v>
      </c>
      <c r="J22" s="102">
        <f t="shared" si="2"/>
        <v>8.2818415376648455E-2</v>
      </c>
    </row>
    <row r="23" spans="1:10" x14ac:dyDescent="0.25">
      <c r="A23" s="79" t="s">
        <v>72</v>
      </c>
      <c r="B23" s="79"/>
      <c r="C23" s="80"/>
      <c r="D23" s="80"/>
      <c r="E23" s="80"/>
      <c r="F23" s="80"/>
      <c r="G23" s="65">
        <v>14285</v>
      </c>
      <c r="H23" s="65">
        <v>15722</v>
      </c>
      <c r="J23" s="102">
        <f t="shared" si="2"/>
        <v>3.9522571757525174E-2</v>
      </c>
    </row>
    <row r="24" spans="1:10" x14ac:dyDescent="0.25">
      <c r="A24" s="79" t="s">
        <v>73</v>
      </c>
      <c r="B24" s="79"/>
      <c r="C24" s="80"/>
      <c r="D24" s="80"/>
      <c r="E24" s="80"/>
      <c r="F24" s="80"/>
      <c r="G24" s="65">
        <v>3718</v>
      </c>
      <c r="H24" s="65">
        <v>3799</v>
      </c>
      <c r="J24" s="102">
        <f t="shared" si="2"/>
        <v>9.5500731527056442E-3</v>
      </c>
    </row>
    <row r="25" spans="1:10" x14ac:dyDescent="0.25">
      <c r="A25" s="79" t="s">
        <v>74</v>
      </c>
      <c r="B25" s="79"/>
      <c r="C25" s="80"/>
      <c r="D25" s="80"/>
      <c r="E25" s="80"/>
      <c r="F25" s="80"/>
      <c r="G25" s="65">
        <v>10474</v>
      </c>
      <c r="H25" s="65">
        <v>10461</v>
      </c>
      <c r="J25" s="102">
        <f t="shared" si="2"/>
        <v>2.6297266451817253E-2</v>
      </c>
    </row>
    <row r="26" spans="1:10" x14ac:dyDescent="0.25">
      <c r="A26" s="79" t="s">
        <v>75</v>
      </c>
      <c r="B26" s="79"/>
      <c r="C26" s="80"/>
      <c r="D26" s="80"/>
      <c r="E26" s="80"/>
      <c r="F26" s="80"/>
      <c r="G26" s="65">
        <v>6689</v>
      </c>
      <c r="H26" s="65">
        <v>6824</v>
      </c>
      <c r="J26" s="102">
        <f t="shared" si="2"/>
        <v>1.7154435165586554E-2</v>
      </c>
    </row>
    <row r="27" spans="1:10" x14ac:dyDescent="0.25">
      <c r="A27" s="79" t="s">
        <v>76</v>
      </c>
      <c r="B27" s="79"/>
      <c r="C27" s="80"/>
      <c r="D27" s="80"/>
      <c r="E27" s="80"/>
      <c r="F27" s="80"/>
      <c r="G27" s="65">
        <v>18050</v>
      </c>
      <c r="H27" s="65">
        <v>19908</v>
      </c>
      <c r="J27" s="102">
        <f t="shared" si="2"/>
        <v>5.0045500480143189E-2</v>
      </c>
    </row>
    <row r="28" spans="1:10" x14ac:dyDescent="0.25">
      <c r="A28" s="79" t="s">
        <v>77</v>
      </c>
      <c r="B28" s="79"/>
      <c r="C28" s="80"/>
      <c r="D28" s="80"/>
      <c r="E28" s="80"/>
      <c r="F28" s="80"/>
      <c r="G28" s="65">
        <v>23786</v>
      </c>
      <c r="H28" s="65">
        <v>27024</v>
      </c>
      <c r="J28" s="102">
        <f t="shared" si="2"/>
        <v>6.7933976540857421E-2</v>
      </c>
    </row>
    <row r="29" spans="1:10" x14ac:dyDescent="0.25">
      <c r="A29" s="79" t="s">
        <v>78</v>
      </c>
      <c r="B29" s="79"/>
      <c r="C29" s="80"/>
      <c r="D29" s="80"/>
      <c r="E29" s="80"/>
      <c r="F29" s="80"/>
      <c r="G29" s="65">
        <v>24245</v>
      </c>
      <c r="H29" s="65">
        <v>22936</v>
      </c>
      <c r="J29" s="102">
        <f t="shared" si="2"/>
        <v>5.7657404009069928E-2</v>
      </c>
    </row>
    <row r="30" spans="1:10" x14ac:dyDescent="0.25">
      <c r="A30" s="79" t="s">
        <v>79</v>
      </c>
      <c r="B30" s="79"/>
      <c r="C30" s="80"/>
      <c r="D30" s="80"/>
      <c r="E30" s="80"/>
      <c r="F30" s="80"/>
      <c r="G30" s="65">
        <v>32450</v>
      </c>
      <c r="H30" s="65">
        <v>33526</v>
      </c>
      <c r="J30" s="102">
        <f t="shared" si="2"/>
        <v>8.4278955650857967E-2</v>
      </c>
    </row>
    <row r="31" spans="1:10" x14ac:dyDescent="0.25">
      <c r="A31" s="79" t="s">
        <v>80</v>
      </c>
      <c r="B31" s="79"/>
      <c r="C31" s="80"/>
      <c r="D31" s="80"/>
      <c r="E31" s="80"/>
      <c r="F31" s="80"/>
      <c r="G31" s="65">
        <v>47278</v>
      </c>
      <c r="H31" s="65">
        <v>50320</v>
      </c>
      <c r="J31" s="102">
        <f t="shared" si="2"/>
        <v>0.12649636247542723</v>
      </c>
    </row>
    <row r="32" spans="1:10" x14ac:dyDescent="0.25">
      <c r="A32" s="79" t="s">
        <v>81</v>
      </c>
      <c r="B32" s="79"/>
      <c r="C32" s="80"/>
      <c r="D32" s="80"/>
      <c r="E32" s="80"/>
      <c r="F32" s="80"/>
      <c r="G32" s="65">
        <v>6554</v>
      </c>
      <c r="H32" s="65">
        <v>7766</v>
      </c>
      <c r="J32" s="102">
        <f t="shared" si="2"/>
        <v>1.9522471203977897E-2</v>
      </c>
    </row>
    <row r="33" spans="1:14" x14ac:dyDescent="0.25">
      <c r="A33" s="79" t="s">
        <v>82</v>
      </c>
      <c r="B33" s="79"/>
      <c r="C33" s="80"/>
      <c r="D33" s="80"/>
      <c r="E33" s="80"/>
      <c r="F33" s="80"/>
      <c r="G33" s="65">
        <v>12987</v>
      </c>
      <c r="H33" s="65">
        <v>14116</v>
      </c>
      <c r="J33" s="102">
        <f t="shared" si="2"/>
        <v>3.5485346834322945E-2</v>
      </c>
    </row>
    <row r="34" spans="1:14" ht="15.75" thickBot="1" x14ac:dyDescent="0.3">
      <c r="A34" s="83" t="s">
        <v>83</v>
      </c>
      <c r="B34" s="83"/>
      <c r="C34" s="84"/>
      <c r="D34" s="84"/>
      <c r="E34" s="84"/>
      <c r="F34" s="84"/>
      <c r="G34" s="85">
        <v>387015</v>
      </c>
      <c r="H34" s="85">
        <v>397798</v>
      </c>
      <c r="J34" s="86">
        <f t="shared" si="2"/>
        <v>1</v>
      </c>
    </row>
    <row r="35" spans="1:14" ht="15.75" thickTop="1" x14ac:dyDescent="0.25">
      <c r="G35" s="87"/>
      <c r="H35" s="87"/>
      <c r="J35" s="91"/>
      <c r="K35" s="91"/>
      <c r="L35" s="91"/>
      <c r="M35" s="91"/>
      <c r="N35" s="91"/>
    </row>
    <row r="36" spans="1:14" ht="15.75" thickBot="1" x14ac:dyDescent="0.3">
      <c r="J36" s="33" t="s">
        <v>25</v>
      </c>
      <c r="L36" s="34" t="s">
        <v>26</v>
      </c>
      <c r="N36" s="34" t="s">
        <v>147</v>
      </c>
    </row>
    <row r="37" spans="1:14" x14ac:dyDescent="0.25">
      <c r="A37" s="37" t="s">
        <v>10</v>
      </c>
      <c r="B37" s="65"/>
      <c r="C37" s="65"/>
      <c r="D37" s="65"/>
      <c r="E37" s="65"/>
      <c r="F37" s="65"/>
      <c r="G37" s="65"/>
      <c r="H37" s="65"/>
      <c r="J37" s="38"/>
      <c r="L37" s="39"/>
      <c r="N37" s="39"/>
    </row>
    <row r="38" spans="1:14" x14ac:dyDescent="0.25">
      <c r="A38" s="37" t="s">
        <v>11</v>
      </c>
      <c r="B38" s="65"/>
      <c r="C38" s="65"/>
      <c r="D38" s="65"/>
      <c r="E38" s="65"/>
      <c r="F38" s="65"/>
      <c r="G38" s="65"/>
      <c r="H38" s="65"/>
      <c r="J38" s="38"/>
      <c r="L38" s="39"/>
      <c r="N38" s="39"/>
    </row>
    <row r="39" spans="1:14" x14ac:dyDescent="0.25">
      <c r="A39" s="37" t="s">
        <v>12</v>
      </c>
      <c r="B39" s="37"/>
      <c r="G39" s="65"/>
      <c r="H39" s="65"/>
      <c r="J39" s="38" t="str">
        <f>TEXT(H39,"#,###,###")</f>
        <v/>
      </c>
      <c r="L39" s="81"/>
      <c r="N39" s="38"/>
    </row>
    <row r="40" spans="1:14" x14ac:dyDescent="0.25">
      <c r="A40" s="37" t="s">
        <v>34</v>
      </c>
      <c r="B40" s="65"/>
      <c r="C40" s="65"/>
      <c r="D40" s="65"/>
      <c r="E40" s="65"/>
      <c r="F40" s="65"/>
      <c r="G40" s="65"/>
      <c r="H40" s="65"/>
      <c r="J40" s="38"/>
    </row>
    <row r="42" spans="1:14" x14ac:dyDescent="0.25">
      <c r="A42" s="79"/>
      <c r="B42" s="79"/>
      <c r="G42" s="87"/>
      <c r="H42" s="87"/>
      <c r="J42" s="91"/>
      <c r="K42" s="91"/>
      <c r="L42" s="91"/>
      <c r="M42" s="91"/>
      <c r="N42" s="91"/>
    </row>
    <row r="43" spans="1:14" ht="15.75" thickBot="1" x14ac:dyDescent="0.3">
      <c r="A43" s="90" t="s">
        <v>14</v>
      </c>
      <c r="B43" s="90"/>
      <c r="J43" s="88" t="s">
        <v>25</v>
      </c>
      <c r="K43" s="33"/>
      <c r="L43" s="33" t="s">
        <v>27</v>
      </c>
      <c r="M43" s="33"/>
      <c r="N43" s="33" t="s">
        <v>25</v>
      </c>
    </row>
    <row r="44" spans="1:14" x14ac:dyDescent="0.25">
      <c r="A44" s="79" t="s">
        <v>15</v>
      </c>
      <c r="B44" s="79"/>
      <c r="C44" s="65"/>
      <c r="D44" s="65"/>
      <c r="E44" s="65"/>
      <c r="F44" s="65"/>
      <c r="G44" s="65"/>
      <c r="H44" s="65"/>
      <c r="J44" s="38" t="str">
        <f>TEXT(H44,"#,###,###")</f>
        <v/>
      </c>
      <c r="L44" s="81"/>
      <c r="N44" s="38"/>
    </row>
    <row r="45" spans="1:14" x14ac:dyDescent="0.25">
      <c r="A45" s="103" t="s">
        <v>16</v>
      </c>
      <c r="B45" s="103"/>
      <c r="C45" s="65"/>
      <c r="D45" s="65"/>
      <c r="E45" s="65"/>
      <c r="F45" s="65"/>
      <c r="G45" s="65"/>
      <c r="H45" s="65"/>
      <c r="J45" s="38" t="str">
        <f>TEXT(H45,"#,###,###")</f>
        <v/>
      </c>
      <c r="L45" s="81"/>
      <c r="N45" s="38"/>
    </row>
    <row r="46" spans="1:14" x14ac:dyDescent="0.25">
      <c r="A46" s="103" t="s">
        <v>17</v>
      </c>
      <c r="B46" s="103"/>
      <c r="C46" s="65"/>
      <c r="D46" s="65"/>
      <c r="E46" s="65"/>
      <c r="F46" s="65"/>
      <c r="G46" s="65"/>
      <c r="H46" s="65"/>
      <c r="J46" s="38" t="str">
        <f>TEXT(H46,"#,###,###")</f>
        <v/>
      </c>
      <c r="L46" s="81"/>
      <c r="N46" s="38"/>
    </row>
    <row r="47" spans="1:14" x14ac:dyDescent="0.25">
      <c r="A47" s="79" t="s">
        <v>18</v>
      </c>
      <c r="B47" s="79"/>
      <c r="C47" s="65"/>
      <c r="D47" s="65"/>
      <c r="E47" s="65"/>
      <c r="F47" s="65"/>
      <c r="G47" s="65"/>
      <c r="H47" s="65"/>
      <c r="J47" s="38" t="str">
        <f>TEXT(H47,"#,###,###")</f>
        <v/>
      </c>
      <c r="L47" s="81"/>
      <c r="N47" s="38"/>
    </row>
    <row r="48" spans="1:14" ht="15.75" thickBot="1" x14ac:dyDescent="0.3">
      <c r="A48" s="90" t="s">
        <v>19</v>
      </c>
      <c r="B48" s="90"/>
      <c r="C48" s="65"/>
      <c r="D48" s="65"/>
      <c r="E48" s="65"/>
      <c r="F48" s="65"/>
      <c r="G48" s="65"/>
      <c r="H48" s="65"/>
    </row>
    <row r="49" spans="1:14" x14ac:dyDescent="0.25">
      <c r="A49" s="79" t="s">
        <v>20</v>
      </c>
      <c r="B49" s="79"/>
      <c r="C49" s="65"/>
      <c r="D49" s="65"/>
      <c r="E49" s="65"/>
      <c r="F49" s="65"/>
      <c r="G49" s="65"/>
      <c r="H49" s="65"/>
      <c r="J49" s="38" t="str">
        <f>TEXT(H49,"#,###,###")</f>
        <v/>
      </c>
      <c r="L49" s="81"/>
      <c r="N49" s="38"/>
    </row>
    <row r="50" spans="1:14" x14ac:dyDescent="0.25">
      <c r="A50" s="79" t="s">
        <v>21</v>
      </c>
      <c r="B50" s="79"/>
      <c r="C50" s="65"/>
      <c r="D50" s="65"/>
      <c r="E50" s="65"/>
      <c r="F50" s="65"/>
      <c r="G50" s="65"/>
      <c r="H50" s="65"/>
      <c r="J50" s="38" t="str">
        <f>TEXT(H50,"#,###,###")</f>
        <v/>
      </c>
      <c r="L50" s="81"/>
      <c r="N50" s="38"/>
    </row>
    <row r="51" spans="1:14" x14ac:dyDescent="0.25">
      <c r="A51" s="79" t="s">
        <v>22</v>
      </c>
      <c r="B51" s="79"/>
      <c r="C51" s="65"/>
      <c r="D51" s="65"/>
      <c r="E51" s="65"/>
      <c r="F51" s="65"/>
      <c r="G51" s="65"/>
      <c r="H51" s="65"/>
      <c r="J51" s="38" t="str">
        <f>TEXT(H51,"#,###,###")</f>
        <v/>
      </c>
      <c r="L51" s="81"/>
      <c r="N51" s="38"/>
    </row>
    <row r="52" spans="1:14" x14ac:dyDescent="0.25">
      <c r="A52" s="79" t="s">
        <v>23</v>
      </c>
      <c r="B52" s="79"/>
      <c r="C52" s="65"/>
      <c r="D52" s="65"/>
      <c r="E52" s="65"/>
      <c r="F52" s="65"/>
      <c r="G52" s="65"/>
      <c r="H52" s="65"/>
      <c r="J52" s="38" t="str">
        <f>TEXT(H52,"#,###,###")</f>
        <v/>
      </c>
      <c r="L52" s="81"/>
      <c r="N52" s="38"/>
    </row>
    <row r="54" spans="1:14" ht="15.75" thickBot="1" x14ac:dyDescent="0.3">
      <c r="J54" s="33" t="s">
        <v>25</v>
      </c>
      <c r="L54" s="34" t="s">
        <v>26</v>
      </c>
      <c r="N54" s="34" t="s">
        <v>147</v>
      </c>
    </row>
    <row r="55" spans="1:14" x14ac:dyDescent="0.25">
      <c r="A55" s="79" t="s">
        <v>93</v>
      </c>
      <c r="B55" s="65"/>
      <c r="C55" s="65"/>
      <c r="D55" s="65"/>
      <c r="E55" s="65"/>
      <c r="F55" s="65"/>
      <c r="G55" s="65"/>
      <c r="H55" s="65"/>
      <c r="J55" s="38"/>
      <c r="L55" s="39"/>
      <c r="N55" s="39"/>
    </row>
    <row r="56" spans="1:14" x14ac:dyDescent="0.25">
      <c r="A56" s="79" t="s">
        <v>94</v>
      </c>
      <c r="B56" s="65"/>
      <c r="C56" s="65"/>
      <c r="D56" s="65"/>
      <c r="E56" s="65"/>
      <c r="F56" s="65"/>
      <c r="G56" s="65"/>
      <c r="H56" s="65"/>
      <c r="J56" s="38"/>
      <c r="L56" s="39"/>
      <c r="N56" s="39"/>
    </row>
    <row r="57" spans="1:14" ht="15.75" thickBot="1" x14ac:dyDescent="0.3">
      <c r="A57" s="83" t="s">
        <v>54</v>
      </c>
      <c r="B57" s="85"/>
      <c r="C57" s="85"/>
      <c r="D57" s="85"/>
      <c r="E57" s="85"/>
      <c r="F57" s="85"/>
      <c r="G57" s="85"/>
      <c r="H57" s="85"/>
    </row>
    <row r="58" spans="1:14" ht="15.75" thickTop="1" x14ac:dyDescent="0.25"/>
  </sheetData>
  <mergeCells count="2">
    <mergeCell ref="J1:N1"/>
    <mergeCell ref="J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85027-FA5D-4253-B6F1-C54802399CF1}">
  <sheetPr codeName="Sheet67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Burnie</v>
      </c>
      <c r="T1" s="113"/>
      <c r="U1" s="113"/>
      <c r="V1" s="113"/>
      <c r="W1" s="113"/>
      <c r="X1" s="113"/>
      <c r="Y1" s="114" t="str">
        <f>Y3</f>
        <v>12.3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121</v>
      </c>
      <c r="Y3" s="118" t="s">
        <v>162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12.3 Burnie,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13131</v>
      </c>
      <c r="U4" s="121">
        <v>12735</v>
      </c>
      <c r="V4" s="121">
        <v>12528</v>
      </c>
      <c r="W4" s="121">
        <v>12442</v>
      </c>
      <c r="X4" s="121">
        <v>12626</v>
      </c>
      <c r="Y4" s="121">
        <v>13002</v>
      </c>
      <c r="Z4" s="121">
        <v>13528</v>
      </c>
      <c r="AB4" s="122" t="str">
        <f>TEXT(Z4,"###,###")</f>
        <v>13,528</v>
      </c>
      <c r="AD4" s="123">
        <f>Z4/Y4-1</f>
        <v>4.0455314566989697E-2</v>
      </c>
      <c r="AF4" s="123">
        <f t="shared" ref="AF4:AF9" si="0">Z4/T4-1</f>
        <v>3.0233797882872615E-2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7022</v>
      </c>
      <c r="U5" s="121">
        <v>6764</v>
      </c>
      <c r="V5" s="121">
        <v>6613</v>
      </c>
      <c r="W5" s="121">
        <v>6515</v>
      </c>
      <c r="X5" s="121">
        <v>6684</v>
      </c>
      <c r="Y5" s="121">
        <v>6764</v>
      </c>
      <c r="Z5" s="121">
        <v>7092</v>
      </c>
      <c r="AB5" s="122" t="str">
        <f>TEXT(Z5,"###,###")</f>
        <v>7,092</v>
      </c>
      <c r="AD5" s="123">
        <f t="shared" ref="AD5:AD9" si="1">Z5/Y5-1</f>
        <v>4.849201655824964E-2</v>
      </c>
      <c r="AF5" s="123">
        <f t="shared" si="0"/>
        <v>9.9686698946168661E-3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6114</v>
      </c>
      <c r="U6" s="121">
        <v>5972</v>
      </c>
      <c r="V6" s="121">
        <v>5919</v>
      </c>
      <c r="W6" s="121">
        <v>5929</v>
      </c>
      <c r="X6" s="121">
        <v>5946</v>
      </c>
      <c r="Y6" s="121">
        <v>6238</v>
      </c>
      <c r="Z6" s="121">
        <v>6435</v>
      </c>
      <c r="AB6" s="122" t="str">
        <f>TEXT(Z6,"###,###")</f>
        <v>6,435</v>
      </c>
      <c r="AD6" s="123">
        <f t="shared" si="1"/>
        <v>3.1580634818852094E-2</v>
      </c>
      <c r="AF6" s="123">
        <f t="shared" si="0"/>
        <v>5.2502453385672165E-2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9618</v>
      </c>
      <c r="U7" s="121">
        <v>9392</v>
      </c>
      <c r="V7" s="121">
        <v>9362</v>
      </c>
      <c r="W7" s="121">
        <v>9336</v>
      </c>
      <c r="X7" s="121">
        <v>9406</v>
      </c>
      <c r="Y7" s="121">
        <v>9560</v>
      </c>
      <c r="Z7" s="121">
        <v>9867</v>
      </c>
      <c r="AB7" s="122" t="str">
        <f>TEXT(Z7,"###,###")</f>
        <v>9,867</v>
      </c>
      <c r="AD7" s="123">
        <f t="shared" si="1"/>
        <v>3.211297071129704E-2</v>
      </c>
      <c r="AF7" s="123">
        <f t="shared" si="0"/>
        <v>2.5888958203368784E-2</v>
      </c>
    </row>
    <row r="8" spans="1:32" ht="17.25" customHeight="1" x14ac:dyDescent="0.25">
      <c r="A8" s="44" t="s">
        <v>13</v>
      </c>
      <c r="B8" s="45"/>
      <c r="C8" s="46"/>
      <c r="D8" s="47" t="str">
        <f>AB4</f>
        <v>13,528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9,867</v>
      </c>
      <c r="P8" s="48"/>
      <c r="S8" s="120" t="s">
        <v>88</v>
      </c>
      <c r="T8" s="121">
        <v>35596</v>
      </c>
      <c r="U8" s="121">
        <v>36457.97</v>
      </c>
      <c r="V8" s="121">
        <v>36939</v>
      </c>
      <c r="W8" s="121">
        <v>38186.42</v>
      </c>
      <c r="X8" s="121">
        <v>38803</v>
      </c>
      <c r="Y8" s="121">
        <v>38561</v>
      </c>
      <c r="Z8" s="121">
        <v>40226</v>
      </c>
      <c r="AB8" s="122" t="str">
        <f>TEXT(Z8,"$###,###")</f>
        <v>$40,226</v>
      </c>
      <c r="AD8" s="123">
        <f t="shared" si="1"/>
        <v>4.3178340810663629E-2</v>
      </c>
      <c r="AF8" s="123">
        <f t="shared" si="0"/>
        <v>0.13007079447128889</v>
      </c>
    </row>
    <row r="9" spans="1:32" x14ac:dyDescent="0.25">
      <c r="A9" s="52" t="s">
        <v>15</v>
      </c>
      <c r="B9" s="53"/>
      <c r="C9" s="54"/>
      <c r="D9" s="55">
        <f>AD104</f>
        <v>75.93140153755175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52.001621566838963</v>
      </c>
      <c r="P9" s="56" t="s">
        <v>89</v>
      </c>
      <c r="S9" s="120" t="s">
        <v>7</v>
      </c>
      <c r="T9" s="121">
        <v>423092624</v>
      </c>
      <c r="U9" s="121">
        <v>431430255</v>
      </c>
      <c r="V9" s="121">
        <v>439759998</v>
      </c>
      <c r="W9" s="121">
        <v>449461682</v>
      </c>
      <c r="X9" s="121">
        <v>457911336</v>
      </c>
      <c r="Y9" s="121">
        <v>469146450</v>
      </c>
      <c r="Z9" s="121">
        <v>507465003</v>
      </c>
      <c r="AB9" s="122" t="str">
        <f>TEXT(Z9/1000000,"$#,###.0")&amp;" mil"</f>
        <v>$507.5 mil</v>
      </c>
      <c r="AD9" s="123">
        <f t="shared" si="1"/>
        <v>8.1677167119137417E-2</v>
      </c>
      <c r="AF9" s="123">
        <f t="shared" si="0"/>
        <v>0.19941822242686991</v>
      </c>
    </row>
    <row r="10" spans="1:32" x14ac:dyDescent="0.25">
      <c r="A10" s="52" t="s">
        <v>18</v>
      </c>
      <c r="B10" s="53"/>
      <c r="C10" s="54"/>
      <c r="D10" s="55">
        <f>AD105</f>
        <v>17.090479006505028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47.988243640417558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95.125164690382078</v>
      </c>
      <c r="P11" s="56" t="s">
        <v>89</v>
      </c>
      <c r="S11" s="120" t="s">
        <v>30</v>
      </c>
      <c r="T11" s="125">
        <v>11918</v>
      </c>
      <c r="U11" s="125">
        <v>11582</v>
      </c>
      <c r="V11" s="125">
        <v>11462</v>
      </c>
      <c r="W11" s="125">
        <v>11421</v>
      </c>
      <c r="X11" s="125">
        <v>11561</v>
      </c>
      <c r="Y11" s="125">
        <v>11931</v>
      </c>
      <c r="Z11" s="125">
        <v>12468</v>
      </c>
    </row>
    <row r="12" spans="1:32" ht="28.5" customHeight="1" x14ac:dyDescent="0.25">
      <c r="A12" s="52" t="s">
        <v>20</v>
      </c>
      <c r="B12" s="54"/>
      <c r="C12" s="54"/>
      <c r="D12" s="55">
        <f>AD108</f>
        <v>12.182140745121229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10.73274551535421</v>
      </c>
      <c r="P12" s="56" t="s">
        <v>89</v>
      </c>
      <c r="S12" s="120" t="s">
        <v>31</v>
      </c>
      <c r="T12" s="125">
        <v>1215</v>
      </c>
      <c r="U12" s="125">
        <v>1156</v>
      </c>
      <c r="V12" s="125">
        <v>1063</v>
      </c>
      <c r="W12" s="125">
        <v>1023</v>
      </c>
      <c r="X12" s="125">
        <v>1067</v>
      </c>
      <c r="Y12" s="125">
        <v>1071</v>
      </c>
      <c r="Z12" s="125">
        <v>1058</v>
      </c>
    </row>
    <row r="13" spans="1:32" ht="15" customHeight="1" x14ac:dyDescent="0.25">
      <c r="A13" s="52" t="s">
        <v>21</v>
      </c>
      <c r="B13" s="54"/>
      <c r="C13" s="54"/>
      <c r="D13" s="55">
        <f>AD109</f>
        <v>17.61531638083974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41.2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20.712596096984033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42.504435245416907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721</v>
      </c>
      <c r="Z15" s="125">
        <v>794</v>
      </c>
      <c r="AB15" s="129">
        <f t="shared" ref="AB15:AB34" si="2">IF(Z15="np",0,Z15/$Z$34)</f>
        <v>5.8693081017149616E-2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344</v>
      </c>
      <c r="Z16" s="125">
        <v>388</v>
      </c>
      <c r="AB16" s="129">
        <f t="shared" si="2"/>
        <v>2.8681253696037846E-2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978</v>
      </c>
      <c r="Z17" s="125">
        <v>1071</v>
      </c>
      <c r="AB17" s="129">
        <f t="shared" si="2"/>
        <v>7.9169130691898279E-2</v>
      </c>
    </row>
    <row r="18" spans="1:28" x14ac:dyDescent="0.25">
      <c r="A18" s="82" t="str">
        <f>$S$1&amp;" ("&amp;$T$2&amp;" to "&amp;$Z$2&amp;")"</f>
        <v>Burnie (2011-12 to 2017-18)</v>
      </c>
      <c r="B18" s="82"/>
      <c r="C18" s="82"/>
      <c r="D18" s="82"/>
      <c r="E18" s="82"/>
      <c r="F18" s="82"/>
      <c r="G18" s="82" t="str">
        <f>$S$1&amp;" ("&amp;$T$2&amp;" to "&amp;$Z$2&amp;")"</f>
        <v>Burnie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78</v>
      </c>
      <c r="Z18" s="125">
        <v>72</v>
      </c>
      <c r="AB18" s="129">
        <f t="shared" si="2"/>
        <v>5.3222945002956833E-3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668</v>
      </c>
      <c r="Z19" s="125">
        <v>733</v>
      </c>
      <c r="AB19" s="129">
        <f t="shared" si="2"/>
        <v>5.4183914843287995E-2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333</v>
      </c>
      <c r="Z20" s="125">
        <v>359</v>
      </c>
      <c r="AB20" s="129">
        <f t="shared" si="2"/>
        <v>2.6537551744529864E-2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1424</v>
      </c>
      <c r="Z21" s="125">
        <v>1423</v>
      </c>
      <c r="AB21" s="129">
        <f t="shared" si="2"/>
        <v>0.10518923713778829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965</v>
      </c>
      <c r="Z22" s="125">
        <v>1111</v>
      </c>
      <c r="AB22" s="129">
        <f t="shared" si="2"/>
        <v>8.2125960969840331E-2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613</v>
      </c>
      <c r="Z23" s="125">
        <v>682</v>
      </c>
      <c r="AB23" s="129">
        <f t="shared" si="2"/>
        <v>5.0413956238911886E-2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77</v>
      </c>
      <c r="Z24" s="125">
        <v>79</v>
      </c>
      <c r="AB24" s="129">
        <f t="shared" si="2"/>
        <v>5.839739798935541E-3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253</v>
      </c>
      <c r="Z25" s="125">
        <v>271</v>
      </c>
      <c r="AB25" s="129">
        <f t="shared" si="2"/>
        <v>2.0032525133057363E-2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246</v>
      </c>
      <c r="Z26" s="125">
        <v>257</v>
      </c>
      <c r="AB26" s="129">
        <f t="shared" si="2"/>
        <v>1.8997634535777647E-2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407</v>
      </c>
      <c r="Z27" s="125">
        <v>422</v>
      </c>
      <c r="AB27" s="129">
        <f t="shared" si="2"/>
        <v>3.1194559432288587E-2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997</v>
      </c>
      <c r="Z28" s="125">
        <v>1008</v>
      </c>
      <c r="AB28" s="129">
        <f t="shared" si="2"/>
        <v>7.4512123004139563E-2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825</v>
      </c>
      <c r="Z29" s="125">
        <v>764</v>
      </c>
      <c r="AB29" s="129">
        <f t="shared" si="2"/>
        <v>5.6475458308693084E-2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821</v>
      </c>
      <c r="Z30" s="125">
        <v>906</v>
      </c>
      <c r="AB30" s="129">
        <f t="shared" si="2"/>
        <v>6.6972205795387346E-2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1709</v>
      </c>
      <c r="Z31" s="125">
        <v>1867</v>
      </c>
      <c r="AB31" s="129">
        <f t="shared" si="2"/>
        <v>0.13801005322294499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131</v>
      </c>
      <c r="Z32" s="125">
        <v>143</v>
      </c>
      <c r="AB32" s="129">
        <f t="shared" si="2"/>
        <v>1.0570668243642814E-2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449</v>
      </c>
      <c r="Z33" s="125">
        <v>516</v>
      </c>
      <c r="AB33" s="129">
        <f t="shared" si="2"/>
        <v>3.8143110585452396E-2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13002</v>
      </c>
      <c r="Z34" s="132">
        <v>13528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5</v>
      </c>
      <c r="Y44" s="125">
        <v>5</v>
      </c>
      <c r="Z44" s="125">
        <v>6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184</v>
      </c>
      <c r="Y45" s="125">
        <v>158</v>
      </c>
      <c r="Z45" s="125">
        <v>178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419</v>
      </c>
      <c r="Y46" s="125">
        <v>429</v>
      </c>
      <c r="Z46" s="125">
        <v>459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638</v>
      </c>
      <c r="Y47" s="125">
        <v>681</v>
      </c>
      <c r="Z47" s="125">
        <v>715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785</v>
      </c>
      <c r="Y48" s="125">
        <v>778</v>
      </c>
      <c r="Z48" s="125">
        <v>864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Burnie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684</v>
      </c>
      <c r="Y49" s="125">
        <v>685</v>
      </c>
      <c r="Z49" s="125">
        <v>745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568</v>
      </c>
      <c r="Y50" s="125">
        <v>584</v>
      </c>
      <c r="Z50" s="125">
        <v>629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625</v>
      </c>
      <c r="Y51" s="125">
        <v>616</v>
      </c>
      <c r="Z51" s="125">
        <v>579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710</v>
      </c>
      <c r="Y52" s="125">
        <v>695</v>
      </c>
      <c r="Z52" s="125">
        <v>711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676</v>
      </c>
      <c r="Y53" s="125">
        <v>703</v>
      </c>
      <c r="Z53" s="125">
        <v>715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589</v>
      </c>
      <c r="Y54" s="125">
        <v>620</v>
      </c>
      <c r="Z54" s="125">
        <v>620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479</v>
      </c>
      <c r="Y55" s="125">
        <v>458</v>
      </c>
      <c r="Z55" s="125">
        <v>498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196</v>
      </c>
      <c r="Y56" s="125">
        <v>217</v>
      </c>
      <c r="Z56" s="125">
        <v>229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73</v>
      </c>
      <c r="Y57" s="125">
        <v>84</v>
      </c>
      <c r="Z57" s="125">
        <v>88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37</v>
      </c>
      <c r="Y58" s="125">
        <v>32</v>
      </c>
      <c r="Z58" s="125">
        <v>34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14</v>
      </c>
      <c r="Y59" s="125">
        <v>10</v>
      </c>
      <c r="Z59" s="125">
        <v>10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14</v>
      </c>
      <c r="Y60" s="125">
        <v>7</v>
      </c>
      <c r="Z60" s="125">
        <v>9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6683</v>
      </c>
      <c r="Y61" s="125">
        <v>6764</v>
      </c>
      <c r="Z61" s="125">
        <v>7096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5</v>
      </c>
      <c r="Y63" s="125">
        <v>12</v>
      </c>
      <c r="Z63" s="125">
        <v>14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Burnie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231</v>
      </c>
      <c r="Y64" s="125">
        <v>216</v>
      </c>
      <c r="Z64" s="125">
        <v>237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444</v>
      </c>
      <c r="Y65" s="125">
        <v>491</v>
      </c>
      <c r="Z65" s="125">
        <v>512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616</v>
      </c>
      <c r="Y66" s="125">
        <v>618</v>
      </c>
      <c r="Z66" s="125">
        <v>646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599</v>
      </c>
      <c r="Y67" s="125">
        <v>643</v>
      </c>
      <c r="Z67" s="125">
        <v>660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553</v>
      </c>
      <c r="Y68" s="125">
        <v>571</v>
      </c>
      <c r="Z68" s="125">
        <v>544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499</v>
      </c>
      <c r="Y69" s="125">
        <v>523</v>
      </c>
      <c r="Z69" s="125">
        <v>553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568</v>
      </c>
      <c r="Y70" s="125">
        <v>561</v>
      </c>
      <c r="Z70" s="125">
        <v>551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631</v>
      </c>
      <c r="Y71" s="125">
        <v>704</v>
      </c>
      <c r="Z71" s="125">
        <v>750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656</v>
      </c>
      <c r="Y72" s="125">
        <v>664</v>
      </c>
      <c r="Z72" s="125">
        <v>666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586</v>
      </c>
      <c r="Y73" s="125">
        <v>600</v>
      </c>
      <c r="Z73" s="125">
        <v>607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331</v>
      </c>
      <c r="Y74" s="125">
        <v>390</v>
      </c>
      <c r="Z74" s="125">
        <v>401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129</v>
      </c>
      <c r="Y75" s="125">
        <v>142</v>
      </c>
      <c r="Z75" s="125">
        <v>174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51</v>
      </c>
      <c r="Y76" s="125">
        <v>46</v>
      </c>
      <c r="Z76" s="125">
        <v>57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23</v>
      </c>
      <c r="Y77" s="125">
        <v>28</v>
      </c>
      <c r="Z77" s="125">
        <v>27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21</v>
      </c>
      <c r="Y78" s="125">
        <v>17</v>
      </c>
      <c r="Z78" s="125">
        <v>17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16</v>
      </c>
      <c r="Y79" s="125">
        <v>12</v>
      </c>
      <c r="Z79" s="125">
        <v>16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5943</v>
      </c>
      <c r="Y80" s="125">
        <v>6238</v>
      </c>
      <c r="Z80" s="125">
        <v>6438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Burnie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427</v>
      </c>
      <c r="Y83" s="125">
        <v>434</v>
      </c>
      <c r="Z83" s="125">
        <v>446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496</v>
      </c>
      <c r="Y84" s="125">
        <v>519</v>
      </c>
      <c r="Z84" s="125">
        <v>517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13,528</v>
      </c>
      <c r="D85" s="96">
        <f t="shared" ref="D85:D90" si="4">AD4</f>
        <v>4.0455314566989697E-2</v>
      </c>
      <c r="E85" s="97">
        <f t="shared" ref="E85:E90" si="5">AD4</f>
        <v>4.0455314566989697E-2</v>
      </c>
      <c r="F85" s="96">
        <f t="shared" ref="F85:F90" si="6">AF4</f>
        <v>3.0233797882872615E-2</v>
      </c>
      <c r="G85" s="97">
        <f t="shared" ref="G85:G90" si="7">AF4</f>
        <v>3.0233797882872615E-2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1086</v>
      </c>
      <c r="Y85" s="125">
        <v>1048</v>
      </c>
      <c r="Z85" s="125">
        <v>1114</v>
      </c>
    </row>
    <row r="86" spans="1:32" ht="15" customHeight="1" x14ac:dyDescent="0.25">
      <c r="A86" s="98" t="s">
        <v>4</v>
      </c>
      <c r="B86" s="95"/>
      <c r="C86" s="109" t="str">
        <f t="shared" si="3"/>
        <v>7,092</v>
      </c>
      <c r="D86" s="96">
        <f t="shared" si="4"/>
        <v>4.849201655824964E-2</v>
      </c>
      <c r="E86" s="97">
        <f t="shared" si="5"/>
        <v>4.849201655824964E-2</v>
      </c>
      <c r="F86" s="96">
        <f t="shared" si="6"/>
        <v>9.9686698946168661E-3</v>
      </c>
      <c r="G86" s="97">
        <f t="shared" si="7"/>
        <v>9.9686698946168661E-3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281</v>
      </c>
      <c r="Y86" s="125">
        <v>296</v>
      </c>
      <c r="Z86" s="125">
        <v>325</v>
      </c>
    </row>
    <row r="87" spans="1:32" ht="15" customHeight="1" x14ac:dyDescent="0.25">
      <c r="A87" s="98" t="s">
        <v>5</v>
      </c>
      <c r="B87" s="95"/>
      <c r="C87" s="109" t="str">
        <f t="shared" si="3"/>
        <v>6,435</v>
      </c>
      <c r="D87" s="96">
        <f t="shared" si="4"/>
        <v>3.1580634818852094E-2</v>
      </c>
      <c r="E87" s="97">
        <f t="shared" si="5"/>
        <v>3.1580634818852094E-2</v>
      </c>
      <c r="F87" s="96">
        <f t="shared" si="6"/>
        <v>5.2502453385672165E-2</v>
      </c>
      <c r="G87" s="97">
        <f t="shared" si="7"/>
        <v>5.2502453385672165E-2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217</v>
      </c>
      <c r="Y87" s="125">
        <v>230</v>
      </c>
      <c r="Z87" s="125">
        <v>239</v>
      </c>
    </row>
    <row r="88" spans="1:32" ht="15" customHeight="1" x14ac:dyDescent="0.25">
      <c r="A88" s="95" t="s">
        <v>6</v>
      </c>
      <c r="B88" s="95"/>
      <c r="C88" s="109" t="str">
        <f t="shared" si="3"/>
        <v>9,867</v>
      </c>
      <c r="D88" s="96">
        <f t="shared" si="4"/>
        <v>3.211297071129704E-2</v>
      </c>
      <c r="E88" s="97">
        <f t="shared" si="5"/>
        <v>3.211297071129704E-2</v>
      </c>
      <c r="F88" s="96">
        <f t="shared" si="6"/>
        <v>2.5888958203368784E-2</v>
      </c>
      <c r="G88" s="97">
        <f t="shared" si="7"/>
        <v>2.5888958203368784E-2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273</v>
      </c>
      <c r="Y88" s="125">
        <v>281</v>
      </c>
      <c r="Z88" s="125">
        <v>293</v>
      </c>
    </row>
    <row r="89" spans="1:32" ht="15" customHeight="1" x14ac:dyDescent="0.25">
      <c r="A89" s="95" t="s">
        <v>104</v>
      </c>
      <c r="B89" s="95"/>
      <c r="C89" s="146" t="str">
        <f t="shared" si="3"/>
        <v>$40,226</v>
      </c>
      <c r="D89" s="96">
        <f t="shared" si="4"/>
        <v>4.3178340810663629E-2</v>
      </c>
      <c r="E89" s="97">
        <f t="shared" si="5"/>
        <v>4.3178340810663629E-2</v>
      </c>
      <c r="F89" s="96">
        <f t="shared" si="6"/>
        <v>0.13007079447128889</v>
      </c>
      <c r="G89" s="97">
        <f t="shared" si="7"/>
        <v>0.13007079447128889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642</v>
      </c>
      <c r="Y89" s="125">
        <v>646</v>
      </c>
      <c r="Z89" s="125">
        <v>670</v>
      </c>
    </row>
    <row r="90" spans="1:32" ht="15" customHeight="1" x14ac:dyDescent="0.25">
      <c r="A90" s="95" t="s">
        <v>7</v>
      </c>
      <c r="B90" s="95"/>
      <c r="C90" s="109" t="str">
        <f t="shared" si="3"/>
        <v>$507.5 mil</v>
      </c>
      <c r="D90" s="96">
        <f t="shared" si="4"/>
        <v>8.1677167119137417E-2</v>
      </c>
      <c r="E90" s="97">
        <f t="shared" si="5"/>
        <v>8.1677167119137417E-2</v>
      </c>
      <c r="F90" s="96">
        <f t="shared" si="6"/>
        <v>0.19941822242686991</v>
      </c>
      <c r="G90" s="97">
        <f t="shared" si="7"/>
        <v>0.19941822242686991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735</v>
      </c>
      <c r="Y90" s="125">
        <v>795</v>
      </c>
      <c r="Z90" s="125">
        <v>828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4917</v>
      </c>
      <c r="Y91" s="125">
        <v>4982</v>
      </c>
      <c r="Z91" s="125">
        <v>5129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279</v>
      </c>
      <c r="Y93" s="125">
        <v>285</v>
      </c>
      <c r="Z93" s="125">
        <v>279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691</v>
      </c>
      <c r="Y94" s="125">
        <v>731</v>
      </c>
      <c r="Z94" s="125">
        <v>744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174</v>
      </c>
      <c r="Y95" s="125">
        <v>205</v>
      </c>
      <c r="Z95" s="125">
        <v>206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747</v>
      </c>
      <c r="Y96" s="125">
        <v>789</v>
      </c>
      <c r="Z96" s="125">
        <v>826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757</v>
      </c>
      <c r="Y97" s="125">
        <v>811</v>
      </c>
      <c r="Z97" s="125">
        <v>819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597</v>
      </c>
      <c r="Y98" s="125">
        <v>613</v>
      </c>
      <c r="Z98" s="125">
        <v>681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28</v>
      </c>
      <c r="Y99" s="125">
        <v>34</v>
      </c>
      <c r="Z99" s="125">
        <v>51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438</v>
      </c>
      <c r="Y100" s="125">
        <v>450</v>
      </c>
      <c r="Z100" s="125">
        <v>488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4490</v>
      </c>
      <c r="Y101" s="125">
        <v>4578</v>
      </c>
      <c r="Z101" s="125">
        <v>4736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9397</v>
      </c>
      <c r="Y104" s="125">
        <v>9815</v>
      </c>
      <c r="Z104" s="125">
        <v>10272</v>
      </c>
      <c r="AB104" s="122" t="str">
        <f>TEXT(Z104,"###,###")</f>
        <v>10,272</v>
      </c>
      <c r="AD104" s="143">
        <f>Z104/($Z$4)*100</f>
        <v>75.93140153755175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2149</v>
      </c>
      <c r="Y105" s="125">
        <v>2300</v>
      </c>
      <c r="Z105" s="125">
        <v>2312</v>
      </c>
      <c r="AB105" s="122" t="str">
        <f>TEXT(Z105,"###,###")</f>
        <v>2,312</v>
      </c>
      <c r="AD105" s="143">
        <f>Z105/($Z$4)*100</f>
        <v>17.090479006505028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11546</v>
      </c>
      <c r="Y106" s="132">
        <v>12115</v>
      </c>
      <c r="Z106" s="132">
        <v>12584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1470</v>
      </c>
      <c r="Y108" s="125">
        <v>1461</v>
      </c>
      <c r="Z108" s="125">
        <v>1648</v>
      </c>
      <c r="AB108" s="122" t="str">
        <f>TEXT(Z108,"###,###")</f>
        <v>1,648</v>
      </c>
      <c r="AD108" s="143">
        <f>Z108/($Z$4)*100</f>
        <v>12.182140745121229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2310</v>
      </c>
      <c r="Y109" s="125">
        <v>2378</v>
      </c>
      <c r="Z109" s="125">
        <v>2383</v>
      </c>
      <c r="AB109" s="122" t="str">
        <f>TEXT(Z109,"###,###")</f>
        <v>2,383</v>
      </c>
      <c r="AD109" s="143">
        <f>Z109/($Z$4)*100</f>
        <v>17.61531638083974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2515</v>
      </c>
      <c r="Y110" s="125">
        <v>2809</v>
      </c>
      <c r="Z110" s="125">
        <v>2802</v>
      </c>
      <c r="AB110" s="122" t="str">
        <f>TEXT(Z110,"###,###")</f>
        <v>2,802</v>
      </c>
      <c r="AD110" s="143">
        <f>Z110/($Z$4)*100</f>
        <v>20.712596096984033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5251</v>
      </c>
      <c r="Y111" s="125">
        <v>5467</v>
      </c>
      <c r="Z111" s="125">
        <v>5750</v>
      </c>
      <c r="AB111" s="122" t="str">
        <f>TEXT(Z111,"###,###")</f>
        <v>5,750</v>
      </c>
      <c r="AD111" s="143">
        <f>Z111/($Z$4)*100</f>
        <v>42.504435245416907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12626</v>
      </c>
      <c r="Y112" s="125">
        <v>13002</v>
      </c>
      <c r="Z112" s="125">
        <v>13528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42.36</v>
      </c>
      <c r="U118" s="144">
        <v>37.68</v>
      </c>
      <c r="V118" s="144">
        <v>43.83</v>
      </c>
      <c r="W118" s="144">
        <v>38.07</v>
      </c>
      <c r="X118" s="144">
        <v>41.93</v>
      </c>
      <c r="Y118" s="144">
        <v>41.1</v>
      </c>
      <c r="Z118" s="144">
        <v>41.17</v>
      </c>
      <c r="AB118" s="122" t="str">
        <f>TEXT(Z118,"##.0")</f>
        <v>41.2</v>
      </c>
    </row>
    <row r="120" spans="19:32" x14ac:dyDescent="0.25">
      <c r="S120" s="115" t="s">
        <v>106</v>
      </c>
      <c r="T120" s="125">
        <v>8405</v>
      </c>
      <c r="U120" s="125">
        <v>8247</v>
      </c>
      <c r="V120" s="125">
        <v>8297</v>
      </c>
      <c r="W120" s="125">
        <v>8316</v>
      </c>
      <c r="X120" s="125">
        <v>8344</v>
      </c>
      <c r="Y120" s="125">
        <v>8489</v>
      </c>
      <c r="Z120" s="125">
        <v>8812</v>
      </c>
      <c r="AB120" s="122" t="str">
        <f>TEXT(Z120,"###,###")</f>
        <v>8,812</v>
      </c>
    </row>
    <row r="121" spans="19:32" x14ac:dyDescent="0.25">
      <c r="S121" s="115" t="s">
        <v>107</v>
      </c>
      <c r="T121" s="125">
        <v>588</v>
      </c>
      <c r="U121" s="125">
        <v>573</v>
      </c>
      <c r="V121" s="125">
        <v>537</v>
      </c>
      <c r="W121" s="125">
        <v>507</v>
      </c>
      <c r="X121" s="125">
        <v>508</v>
      </c>
      <c r="Y121" s="125">
        <v>513</v>
      </c>
      <c r="Z121" s="125">
        <v>485</v>
      </c>
      <c r="AB121" s="122" t="str">
        <f>TEXT(Z121,"###,###")</f>
        <v>485</v>
      </c>
    </row>
    <row r="122" spans="19:32" x14ac:dyDescent="0.25">
      <c r="S122" s="115" t="s">
        <v>108</v>
      </c>
      <c r="T122" s="125">
        <v>630</v>
      </c>
      <c r="U122" s="125">
        <v>579</v>
      </c>
      <c r="V122" s="125">
        <v>529</v>
      </c>
      <c r="W122" s="125">
        <v>513</v>
      </c>
      <c r="X122" s="125">
        <v>557</v>
      </c>
      <c r="Y122" s="125">
        <v>558</v>
      </c>
      <c r="Z122" s="125">
        <v>574</v>
      </c>
      <c r="AB122" s="122" t="str">
        <f>TEXT(Z122,"###,###")</f>
        <v>574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9035</v>
      </c>
      <c r="U124" s="125">
        <v>8826</v>
      </c>
      <c r="V124" s="125">
        <v>8826</v>
      </c>
      <c r="W124" s="125">
        <v>8829</v>
      </c>
      <c r="X124" s="125">
        <v>8901</v>
      </c>
      <c r="Y124" s="125">
        <v>9047</v>
      </c>
      <c r="Z124" s="125">
        <v>9386</v>
      </c>
      <c r="AB124" s="122" t="str">
        <f>TEXT(Z124,"###,###")</f>
        <v>9,386</v>
      </c>
      <c r="AD124" s="139">
        <f>Z124/$Z$7*100</f>
        <v>95.125164690382078</v>
      </c>
    </row>
    <row r="125" spans="19:32" x14ac:dyDescent="0.25">
      <c r="S125" s="115" t="s">
        <v>110</v>
      </c>
      <c r="T125" s="125">
        <v>1218</v>
      </c>
      <c r="U125" s="125">
        <v>1152</v>
      </c>
      <c r="V125" s="125">
        <v>1066</v>
      </c>
      <c r="W125" s="125">
        <v>1020</v>
      </c>
      <c r="X125" s="125">
        <v>1065</v>
      </c>
      <c r="Y125" s="125">
        <v>1071</v>
      </c>
      <c r="Z125" s="125">
        <v>1059</v>
      </c>
      <c r="AB125" s="122" t="str">
        <f>TEXT(Z125,"###,###")</f>
        <v>1,059</v>
      </c>
      <c r="AD125" s="139">
        <f>Z125/$Z$7*100</f>
        <v>10.73274551535421</v>
      </c>
    </row>
    <row r="127" spans="19:32" x14ac:dyDescent="0.25">
      <c r="S127" s="115" t="s">
        <v>111</v>
      </c>
      <c r="T127" s="125">
        <v>5115</v>
      </c>
      <c r="U127" s="125">
        <v>4964</v>
      </c>
      <c r="V127" s="125">
        <v>4923</v>
      </c>
      <c r="W127" s="125">
        <v>4873</v>
      </c>
      <c r="X127" s="125">
        <v>4918</v>
      </c>
      <c r="Y127" s="125">
        <v>4982</v>
      </c>
      <c r="Z127" s="125">
        <v>5131</v>
      </c>
      <c r="AB127" s="122" t="str">
        <f>TEXT(Z127,"###,###")</f>
        <v>5,131</v>
      </c>
      <c r="AD127" s="139">
        <f>Z127/$Z$7*100</f>
        <v>52.001621566838963</v>
      </c>
    </row>
    <row r="128" spans="19:32" x14ac:dyDescent="0.25">
      <c r="S128" s="115" t="s">
        <v>112</v>
      </c>
      <c r="T128" s="125">
        <v>4505</v>
      </c>
      <c r="U128" s="125">
        <v>4431</v>
      </c>
      <c r="V128" s="125">
        <v>4441</v>
      </c>
      <c r="W128" s="125">
        <v>4464</v>
      </c>
      <c r="X128" s="125">
        <v>4494</v>
      </c>
      <c r="Y128" s="125">
        <v>4578</v>
      </c>
      <c r="Z128" s="125">
        <v>4735</v>
      </c>
      <c r="AB128" s="122" t="str">
        <f>TEXT(Z128,"###,###")</f>
        <v>4,735</v>
      </c>
      <c r="AD128" s="139">
        <f>Z128/$Z$7*100</f>
        <v>47.988243640417558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75" id="{4FAFA274-A8A5-4F7B-862D-7CDEA156058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78" id="{881AD3F5-0E7E-4DF0-8325-AE02D30B63D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281" id="{A8DF4422-68E8-4EC6-8F68-980F5910B7F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284" id="{545F55F9-8047-4ACE-8201-372853F59E7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437A8-AEFD-4DB2-BE4B-65751BCA3F0B}">
  <sheetPr codeName="Sheet68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Central Coast</v>
      </c>
      <c r="T1" s="113"/>
      <c r="U1" s="113"/>
      <c r="V1" s="113"/>
      <c r="W1" s="113"/>
      <c r="X1" s="113"/>
      <c r="Y1" s="114" t="str">
        <f>Y3</f>
        <v>12.4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115</v>
      </c>
      <c r="Y3" s="118" t="s">
        <v>163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12.4 Central Coast,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15195</v>
      </c>
      <c r="U4" s="121">
        <v>15142</v>
      </c>
      <c r="V4" s="121">
        <v>14944</v>
      </c>
      <c r="W4" s="121">
        <v>14816</v>
      </c>
      <c r="X4" s="121">
        <v>14984</v>
      </c>
      <c r="Y4" s="121">
        <v>15583</v>
      </c>
      <c r="Z4" s="121">
        <v>15824</v>
      </c>
      <c r="AB4" s="122" t="str">
        <f>TEXT(Z4,"###,###")</f>
        <v>15,824</v>
      </c>
      <c r="AD4" s="123">
        <f>Z4/Y4-1</f>
        <v>1.5465571456073857E-2</v>
      </c>
      <c r="AF4" s="123">
        <f t="shared" ref="AF4:AF9" si="0">Z4/T4-1</f>
        <v>4.1395195788088257E-2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8179</v>
      </c>
      <c r="U5" s="121">
        <v>8048</v>
      </c>
      <c r="V5" s="121">
        <v>7818</v>
      </c>
      <c r="W5" s="121">
        <v>7720</v>
      </c>
      <c r="X5" s="121">
        <v>7795</v>
      </c>
      <c r="Y5" s="121">
        <v>8075</v>
      </c>
      <c r="Z5" s="121">
        <v>8229</v>
      </c>
      <c r="AB5" s="122" t="str">
        <f>TEXT(Z5,"###,###")</f>
        <v>8,229</v>
      </c>
      <c r="AD5" s="123">
        <f t="shared" ref="AD5:AD9" si="1">Z5/Y5-1</f>
        <v>1.907120743034052E-2</v>
      </c>
      <c r="AF5" s="123">
        <f t="shared" si="0"/>
        <v>6.1132167746669186E-3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7019</v>
      </c>
      <c r="U6" s="121">
        <v>7090</v>
      </c>
      <c r="V6" s="121">
        <v>7123</v>
      </c>
      <c r="W6" s="121">
        <v>7094</v>
      </c>
      <c r="X6" s="121">
        <v>7189</v>
      </c>
      <c r="Y6" s="121">
        <v>7508</v>
      </c>
      <c r="Z6" s="121">
        <v>7596</v>
      </c>
      <c r="AB6" s="122" t="str">
        <f>TEXT(Z6,"###,###")</f>
        <v>7,596</v>
      </c>
      <c r="AD6" s="123">
        <f t="shared" si="1"/>
        <v>1.172083111347888E-2</v>
      </c>
      <c r="AF6" s="123">
        <f t="shared" si="0"/>
        <v>8.2205442370708148E-2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10971</v>
      </c>
      <c r="U7" s="121">
        <v>10903</v>
      </c>
      <c r="V7" s="121">
        <v>10869</v>
      </c>
      <c r="W7" s="121">
        <v>10861</v>
      </c>
      <c r="X7" s="121">
        <v>10920</v>
      </c>
      <c r="Y7" s="121">
        <v>11167</v>
      </c>
      <c r="Z7" s="121">
        <v>11389</v>
      </c>
      <c r="AB7" s="122" t="str">
        <f>TEXT(Z7,"###,###")</f>
        <v>11,389</v>
      </c>
      <c r="AD7" s="123">
        <f t="shared" si="1"/>
        <v>1.9880003581982608E-2</v>
      </c>
      <c r="AF7" s="123">
        <f t="shared" si="0"/>
        <v>3.8100446632029827E-2</v>
      </c>
    </row>
    <row r="8" spans="1:32" ht="17.25" customHeight="1" x14ac:dyDescent="0.25">
      <c r="A8" s="44" t="s">
        <v>13</v>
      </c>
      <c r="B8" s="45"/>
      <c r="C8" s="46"/>
      <c r="D8" s="47" t="str">
        <f>AB4</f>
        <v>15,824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11,389</v>
      </c>
      <c r="P8" s="48"/>
      <c r="S8" s="120" t="s">
        <v>88</v>
      </c>
      <c r="T8" s="121">
        <v>33530</v>
      </c>
      <c r="U8" s="121">
        <v>34037</v>
      </c>
      <c r="V8" s="121">
        <v>34225</v>
      </c>
      <c r="W8" s="121">
        <v>35747</v>
      </c>
      <c r="X8" s="121">
        <v>36649.5</v>
      </c>
      <c r="Y8" s="121">
        <v>36912.35</v>
      </c>
      <c r="Z8" s="121">
        <v>40110.94</v>
      </c>
      <c r="AB8" s="122" t="str">
        <f>TEXT(Z8,"$###,###")</f>
        <v>$40,111</v>
      </c>
      <c r="AD8" s="123">
        <f t="shared" si="1"/>
        <v>8.6653653858397073E-2</v>
      </c>
      <c r="AF8" s="123">
        <f t="shared" si="0"/>
        <v>0.19627020578586341</v>
      </c>
    </row>
    <row r="9" spans="1:32" x14ac:dyDescent="0.25">
      <c r="A9" s="52" t="s">
        <v>15</v>
      </c>
      <c r="B9" s="53"/>
      <c r="C9" s="54"/>
      <c r="D9" s="55">
        <f>AD104</f>
        <v>72.143579373104146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52.006321889542541</v>
      </c>
      <c r="P9" s="56" t="s">
        <v>89</v>
      </c>
      <c r="S9" s="120" t="s">
        <v>7</v>
      </c>
      <c r="T9" s="121">
        <v>466950003</v>
      </c>
      <c r="U9" s="121">
        <v>477539798</v>
      </c>
      <c r="V9" s="121">
        <v>487759015</v>
      </c>
      <c r="W9" s="121">
        <v>505383529</v>
      </c>
      <c r="X9" s="121">
        <v>522550417</v>
      </c>
      <c r="Y9" s="121">
        <v>538965952</v>
      </c>
      <c r="Z9" s="121">
        <v>578503341</v>
      </c>
      <c r="AB9" s="122" t="str">
        <f>TEXT(Z9/1000000,"$#,###.0")&amp;" mil"</f>
        <v>$578.5 mil</v>
      </c>
      <c r="AD9" s="123">
        <f t="shared" si="1"/>
        <v>7.3357860275374165E-2</v>
      </c>
      <c r="AF9" s="123">
        <f t="shared" si="0"/>
        <v>0.23889782050178088</v>
      </c>
    </row>
    <row r="10" spans="1:32" x14ac:dyDescent="0.25">
      <c r="A10" s="52" t="s">
        <v>18</v>
      </c>
      <c r="B10" s="53"/>
      <c r="C10" s="54"/>
      <c r="D10" s="55">
        <f>AD105</f>
        <v>18.130687563195146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47.976117306172625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91.289841074721224</v>
      </c>
      <c r="P11" s="56" t="s">
        <v>89</v>
      </c>
      <c r="S11" s="120" t="s">
        <v>30</v>
      </c>
      <c r="T11" s="125">
        <v>13156</v>
      </c>
      <c r="U11" s="125">
        <v>13113</v>
      </c>
      <c r="V11" s="125">
        <v>13002</v>
      </c>
      <c r="W11" s="125">
        <v>12979</v>
      </c>
      <c r="X11" s="125">
        <v>13133</v>
      </c>
      <c r="Y11" s="125">
        <v>13732</v>
      </c>
      <c r="Z11" s="125">
        <v>13897</v>
      </c>
    </row>
    <row r="12" spans="1:32" ht="28.5" customHeight="1" x14ac:dyDescent="0.25">
      <c r="A12" s="52" t="s">
        <v>20</v>
      </c>
      <c r="B12" s="54"/>
      <c r="C12" s="54"/>
      <c r="D12" s="55">
        <f>AD108</f>
        <v>13.858695652173914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16.919834928439723</v>
      </c>
      <c r="P12" s="56" t="s">
        <v>89</v>
      </c>
      <c r="S12" s="120" t="s">
        <v>31</v>
      </c>
      <c r="T12" s="125">
        <v>2040</v>
      </c>
      <c r="U12" s="125">
        <v>2029</v>
      </c>
      <c r="V12" s="125">
        <v>1940</v>
      </c>
      <c r="W12" s="125">
        <v>1839</v>
      </c>
      <c r="X12" s="125">
        <v>1849</v>
      </c>
      <c r="Y12" s="125">
        <v>1851</v>
      </c>
      <c r="Z12" s="125">
        <v>1930</v>
      </c>
    </row>
    <row r="13" spans="1:32" ht="15" customHeight="1" x14ac:dyDescent="0.25">
      <c r="A13" s="52" t="s">
        <v>21</v>
      </c>
      <c r="B13" s="54"/>
      <c r="C13" s="54"/>
      <c r="D13" s="55">
        <f>AD109</f>
        <v>17.043731041456017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43.6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20.430990899898887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38.947168857431748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1262</v>
      </c>
      <c r="Z15" s="125">
        <v>1228</v>
      </c>
      <c r="AB15" s="129">
        <f t="shared" ref="AB15:AB34" si="2">IF(Z15="np",0,Z15/$Z$34)</f>
        <v>7.7603640040444899E-2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249</v>
      </c>
      <c r="Z16" s="125">
        <v>278</v>
      </c>
      <c r="AB16" s="129">
        <f t="shared" si="2"/>
        <v>1.7568250758341758E-2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1225</v>
      </c>
      <c r="Z17" s="125">
        <v>1331</v>
      </c>
      <c r="AB17" s="129">
        <f t="shared" si="2"/>
        <v>8.4112740141557132E-2</v>
      </c>
    </row>
    <row r="18" spans="1:28" x14ac:dyDescent="0.25">
      <c r="A18" s="82" t="str">
        <f>$S$1&amp;" ("&amp;$T$2&amp;" to "&amp;$Z$2&amp;")"</f>
        <v>Central Coast (2011-12 to 2017-18)</v>
      </c>
      <c r="B18" s="82"/>
      <c r="C18" s="82"/>
      <c r="D18" s="82"/>
      <c r="E18" s="82"/>
      <c r="F18" s="82"/>
      <c r="G18" s="82" t="str">
        <f>$S$1&amp;" ("&amp;$T$2&amp;" to "&amp;$Z$2&amp;")"</f>
        <v>Central Coast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139</v>
      </c>
      <c r="Z18" s="125">
        <v>134</v>
      </c>
      <c r="AB18" s="129">
        <f t="shared" si="2"/>
        <v>8.4681496461071794E-3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978</v>
      </c>
      <c r="Z19" s="125">
        <v>1109</v>
      </c>
      <c r="AB19" s="129">
        <f t="shared" si="2"/>
        <v>7.0083417593528818E-2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472</v>
      </c>
      <c r="Z20" s="125">
        <v>443</v>
      </c>
      <c r="AB20" s="129">
        <f t="shared" si="2"/>
        <v>2.7995449949443883E-2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1311</v>
      </c>
      <c r="Z21" s="125">
        <v>1337</v>
      </c>
      <c r="AB21" s="129">
        <f t="shared" si="2"/>
        <v>8.4491911021233573E-2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872</v>
      </c>
      <c r="Z22" s="125">
        <v>946</v>
      </c>
      <c r="AB22" s="129">
        <f t="shared" si="2"/>
        <v>5.9782608695652176E-2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716</v>
      </c>
      <c r="Z23" s="125">
        <v>758</v>
      </c>
      <c r="AB23" s="129">
        <f t="shared" si="2"/>
        <v>4.7901921132457025E-2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61</v>
      </c>
      <c r="Z24" s="125">
        <v>70</v>
      </c>
      <c r="AB24" s="129">
        <f t="shared" si="2"/>
        <v>4.4236602628918101E-3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336</v>
      </c>
      <c r="Z25" s="125">
        <v>353</v>
      </c>
      <c r="AB25" s="129">
        <f t="shared" si="2"/>
        <v>2.2307886754297269E-2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333</v>
      </c>
      <c r="Z26" s="125">
        <v>340</v>
      </c>
      <c r="AB26" s="129">
        <f t="shared" si="2"/>
        <v>2.148634984833165E-2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512</v>
      </c>
      <c r="Z27" s="125">
        <v>589</v>
      </c>
      <c r="AB27" s="129">
        <f t="shared" si="2"/>
        <v>3.7221941354903941E-2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1008</v>
      </c>
      <c r="Z28" s="125">
        <v>1032</v>
      </c>
      <c r="AB28" s="129">
        <f t="shared" si="2"/>
        <v>6.5217391304347824E-2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846</v>
      </c>
      <c r="Z29" s="125">
        <v>790</v>
      </c>
      <c r="AB29" s="129">
        <f t="shared" si="2"/>
        <v>4.9924165824064712E-2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1232</v>
      </c>
      <c r="Z30" s="125">
        <v>1251</v>
      </c>
      <c r="AB30" s="129">
        <f t="shared" si="2"/>
        <v>7.9057128412537911E-2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1875</v>
      </c>
      <c r="Z31" s="125">
        <v>2022</v>
      </c>
      <c r="AB31" s="129">
        <f t="shared" si="2"/>
        <v>0.12778058645096058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174</v>
      </c>
      <c r="Z32" s="125">
        <v>169</v>
      </c>
      <c r="AB32" s="129">
        <f t="shared" si="2"/>
        <v>1.0679979777553084E-2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507</v>
      </c>
      <c r="Z33" s="125">
        <v>549</v>
      </c>
      <c r="AB33" s="129">
        <f t="shared" si="2"/>
        <v>3.4694135490394337E-2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15583</v>
      </c>
      <c r="Z34" s="132">
        <v>15824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9</v>
      </c>
      <c r="Y44" s="125">
        <v>8</v>
      </c>
      <c r="Z44" s="125">
        <v>13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198</v>
      </c>
      <c r="Y45" s="125">
        <v>186</v>
      </c>
      <c r="Z45" s="125">
        <v>193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472</v>
      </c>
      <c r="Y46" s="125">
        <v>472</v>
      </c>
      <c r="Z46" s="125">
        <v>506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716</v>
      </c>
      <c r="Y47" s="125">
        <v>746</v>
      </c>
      <c r="Z47" s="125">
        <v>718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744</v>
      </c>
      <c r="Y48" s="125">
        <v>810</v>
      </c>
      <c r="Z48" s="125">
        <v>838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Central Coast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663</v>
      </c>
      <c r="Y49" s="125">
        <v>683</v>
      </c>
      <c r="Z49" s="125">
        <v>736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627</v>
      </c>
      <c r="Y50" s="125">
        <v>666</v>
      </c>
      <c r="Z50" s="125">
        <v>690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737</v>
      </c>
      <c r="Y51" s="125">
        <v>722</v>
      </c>
      <c r="Z51" s="125">
        <v>675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786</v>
      </c>
      <c r="Y52" s="125">
        <v>814</v>
      </c>
      <c r="Z52" s="125">
        <v>810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856</v>
      </c>
      <c r="Y53" s="125">
        <v>889</v>
      </c>
      <c r="Z53" s="125">
        <v>841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895</v>
      </c>
      <c r="Y54" s="125">
        <v>890</v>
      </c>
      <c r="Z54" s="125">
        <v>931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569</v>
      </c>
      <c r="Y55" s="125">
        <v>626</v>
      </c>
      <c r="Z55" s="125">
        <v>675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334</v>
      </c>
      <c r="Y56" s="125">
        <v>329</v>
      </c>
      <c r="Z56" s="125">
        <v>366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109</v>
      </c>
      <c r="Y57" s="125">
        <v>127</v>
      </c>
      <c r="Z57" s="125">
        <v>148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52</v>
      </c>
      <c r="Y58" s="125">
        <v>62</v>
      </c>
      <c r="Z58" s="125">
        <v>49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21</v>
      </c>
      <c r="Y59" s="125">
        <v>35</v>
      </c>
      <c r="Z59" s="125">
        <v>33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14</v>
      </c>
      <c r="Y60" s="125">
        <v>10</v>
      </c>
      <c r="Z60" s="125">
        <v>17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7793</v>
      </c>
      <c r="Y61" s="125">
        <v>8075</v>
      </c>
      <c r="Z61" s="125">
        <v>8226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5</v>
      </c>
      <c r="Y63" s="125">
        <v>10</v>
      </c>
      <c r="Z63" s="125">
        <v>6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Central Coast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221</v>
      </c>
      <c r="Y64" s="125">
        <v>211</v>
      </c>
      <c r="Z64" s="125">
        <v>178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497</v>
      </c>
      <c r="Y65" s="125">
        <v>512</v>
      </c>
      <c r="Z65" s="125">
        <v>536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614</v>
      </c>
      <c r="Y66" s="125">
        <v>639</v>
      </c>
      <c r="Z66" s="125">
        <v>626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633</v>
      </c>
      <c r="Y67" s="125">
        <v>697</v>
      </c>
      <c r="Z67" s="125">
        <v>705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600</v>
      </c>
      <c r="Y68" s="125">
        <v>632</v>
      </c>
      <c r="Z68" s="125">
        <v>649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549</v>
      </c>
      <c r="Y69" s="125">
        <v>606</v>
      </c>
      <c r="Z69" s="125">
        <v>603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740</v>
      </c>
      <c r="Y70" s="125">
        <v>716</v>
      </c>
      <c r="Z70" s="125">
        <v>727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885</v>
      </c>
      <c r="Y71" s="125">
        <v>885</v>
      </c>
      <c r="Z71" s="125">
        <v>884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872</v>
      </c>
      <c r="Y72" s="125">
        <v>899</v>
      </c>
      <c r="Z72" s="125">
        <v>920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788</v>
      </c>
      <c r="Y73" s="125">
        <v>849</v>
      </c>
      <c r="Z73" s="125">
        <v>838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452</v>
      </c>
      <c r="Y74" s="125">
        <v>500</v>
      </c>
      <c r="Z74" s="125">
        <v>527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178</v>
      </c>
      <c r="Y75" s="125">
        <v>188</v>
      </c>
      <c r="Z75" s="125">
        <v>214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71</v>
      </c>
      <c r="Y76" s="125">
        <v>86</v>
      </c>
      <c r="Z76" s="125">
        <v>102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40</v>
      </c>
      <c r="Y77" s="125">
        <v>40</v>
      </c>
      <c r="Z77" s="125">
        <v>48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18</v>
      </c>
      <c r="Y78" s="125">
        <v>22</v>
      </c>
      <c r="Z78" s="125">
        <v>20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14</v>
      </c>
      <c r="Y79" s="125">
        <v>16</v>
      </c>
      <c r="Z79" s="125">
        <v>15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7189</v>
      </c>
      <c r="Y80" s="125">
        <v>7508</v>
      </c>
      <c r="Z80" s="125">
        <v>7597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Central Coast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475</v>
      </c>
      <c r="Y83" s="125">
        <v>499</v>
      </c>
      <c r="Z83" s="125">
        <v>519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560</v>
      </c>
      <c r="Y84" s="125">
        <v>577</v>
      </c>
      <c r="Z84" s="125">
        <v>594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15,824</v>
      </c>
      <c r="D85" s="96">
        <f t="shared" ref="D85:D90" si="4">AD4</f>
        <v>1.5465571456073857E-2</v>
      </c>
      <c r="E85" s="97">
        <f t="shared" ref="E85:E90" si="5">AD4</f>
        <v>1.5465571456073857E-2</v>
      </c>
      <c r="F85" s="96">
        <f t="shared" ref="F85:F90" si="6">AF4</f>
        <v>4.1395195788088257E-2</v>
      </c>
      <c r="G85" s="97">
        <f t="shared" ref="G85:G90" si="7">AF4</f>
        <v>4.1395195788088257E-2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1262</v>
      </c>
      <c r="Y85" s="125">
        <v>1309</v>
      </c>
      <c r="Z85" s="125">
        <v>1340</v>
      </c>
    </row>
    <row r="86" spans="1:32" ht="15" customHeight="1" x14ac:dyDescent="0.25">
      <c r="A86" s="98" t="s">
        <v>4</v>
      </c>
      <c r="B86" s="95"/>
      <c r="C86" s="109" t="str">
        <f t="shared" si="3"/>
        <v>8,229</v>
      </c>
      <c r="D86" s="96">
        <f t="shared" si="4"/>
        <v>1.907120743034052E-2</v>
      </c>
      <c r="E86" s="97">
        <f t="shared" si="5"/>
        <v>1.907120743034052E-2</v>
      </c>
      <c r="F86" s="96">
        <f t="shared" si="6"/>
        <v>6.1132167746669186E-3</v>
      </c>
      <c r="G86" s="97">
        <f t="shared" si="7"/>
        <v>6.1132167746669186E-3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264</v>
      </c>
      <c r="Y86" s="125">
        <v>267</v>
      </c>
      <c r="Z86" s="125">
        <v>273</v>
      </c>
    </row>
    <row r="87" spans="1:32" ht="15" customHeight="1" x14ac:dyDescent="0.25">
      <c r="A87" s="98" t="s">
        <v>5</v>
      </c>
      <c r="B87" s="95"/>
      <c r="C87" s="109" t="str">
        <f t="shared" si="3"/>
        <v>7,596</v>
      </c>
      <c r="D87" s="96">
        <f t="shared" si="4"/>
        <v>1.172083111347888E-2</v>
      </c>
      <c r="E87" s="97">
        <f t="shared" si="5"/>
        <v>1.172083111347888E-2</v>
      </c>
      <c r="F87" s="96">
        <f t="shared" si="6"/>
        <v>8.2205442370708148E-2</v>
      </c>
      <c r="G87" s="97">
        <f t="shared" si="7"/>
        <v>8.2205442370708148E-2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192</v>
      </c>
      <c r="Y87" s="125">
        <v>199</v>
      </c>
      <c r="Z87" s="125">
        <v>202</v>
      </c>
    </row>
    <row r="88" spans="1:32" ht="15" customHeight="1" x14ac:dyDescent="0.25">
      <c r="A88" s="95" t="s">
        <v>6</v>
      </c>
      <c r="B88" s="95"/>
      <c r="C88" s="109" t="str">
        <f t="shared" si="3"/>
        <v>11,389</v>
      </c>
      <c r="D88" s="96">
        <f t="shared" si="4"/>
        <v>1.9880003581982608E-2</v>
      </c>
      <c r="E88" s="97">
        <f t="shared" si="5"/>
        <v>1.9880003581982608E-2</v>
      </c>
      <c r="F88" s="96">
        <f t="shared" si="6"/>
        <v>3.8100446632029827E-2</v>
      </c>
      <c r="G88" s="97">
        <f t="shared" si="7"/>
        <v>3.8100446632029827E-2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234</v>
      </c>
      <c r="Y88" s="125">
        <v>233</v>
      </c>
      <c r="Z88" s="125">
        <v>249</v>
      </c>
    </row>
    <row r="89" spans="1:32" ht="15" customHeight="1" x14ac:dyDescent="0.25">
      <c r="A89" s="95" t="s">
        <v>104</v>
      </c>
      <c r="B89" s="95"/>
      <c r="C89" s="146" t="str">
        <f t="shared" si="3"/>
        <v>$40,111</v>
      </c>
      <c r="D89" s="96">
        <f t="shared" si="4"/>
        <v>8.6653653858397073E-2</v>
      </c>
      <c r="E89" s="97">
        <f t="shared" si="5"/>
        <v>8.6653653858397073E-2</v>
      </c>
      <c r="F89" s="96">
        <f t="shared" si="6"/>
        <v>0.19627020578586341</v>
      </c>
      <c r="G89" s="97">
        <f t="shared" si="7"/>
        <v>0.19627020578586341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675</v>
      </c>
      <c r="Y89" s="125">
        <v>703</v>
      </c>
      <c r="Z89" s="125">
        <v>727</v>
      </c>
    </row>
    <row r="90" spans="1:32" ht="15" customHeight="1" x14ac:dyDescent="0.25">
      <c r="A90" s="95" t="s">
        <v>7</v>
      </c>
      <c r="B90" s="95"/>
      <c r="C90" s="109" t="str">
        <f t="shared" si="3"/>
        <v>$578.5 mil</v>
      </c>
      <c r="D90" s="96">
        <f t="shared" si="4"/>
        <v>7.3357860275374165E-2</v>
      </c>
      <c r="E90" s="97">
        <f t="shared" si="5"/>
        <v>7.3357860275374165E-2</v>
      </c>
      <c r="F90" s="96">
        <f t="shared" si="6"/>
        <v>0.23889782050178088</v>
      </c>
      <c r="G90" s="97">
        <f t="shared" si="7"/>
        <v>0.23889782050178088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900</v>
      </c>
      <c r="Y90" s="125">
        <v>915</v>
      </c>
      <c r="Z90" s="125">
        <v>905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5664</v>
      </c>
      <c r="Y91" s="125">
        <v>5777</v>
      </c>
      <c r="Z91" s="125">
        <v>5920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281</v>
      </c>
      <c r="Y93" s="125">
        <v>323</v>
      </c>
      <c r="Z93" s="125">
        <v>339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929</v>
      </c>
      <c r="Y94" s="125">
        <v>984</v>
      </c>
      <c r="Z94" s="125">
        <v>1010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192</v>
      </c>
      <c r="Y95" s="125">
        <v>199</v>
      </c>
      <c r="Z95" s="125">
        <v>218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866</v>
      </c>
      <c r="Y96" s="125">
        <v>899</v>
      </c>
      <c r="Z96" s="125">
        <v>937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757</v>
      </c>
      <c r="Y97" s="125">
        <v>807</v>
      </c>
      <c r="Z97" s="125">
        <v>797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629</v>
      </c>
      <c r="Y98" s="125">
        <v>633</v>
      </c>
      <c r="Z98" s="125">
        <v>653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48</v>
      </c>
      <c r="Y99" s="125">
        <v>59</v>
      </c>
      <c r="Z99" s="125">
        <v>64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565</v>
      </c>
      <c r="Y100" s="125">
        <v>594</v>
      </c>
      <c r="Z100" s="125">
        <v>580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5251</v>
      </c>
      <c r="Y101" s="125">
        <v>5390</v>
      </c>
      <c r="Z101" s="125">
        <v>5469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10520</v>
      </c>
      <c r="Y104" s="125">
        <v>11284</v>
      </c>
      <c r="Z104" s="125">
        <v>11416</v>
      </c>
      <c r="AB104" s="122" t="str">
        <f>TEXT(Z104,"###,###")</f>
        <v>11,416</v>
      </c>
      <c r="AD104" s="143">
        <f>Z104/($Z$4)*100</f>
        <v>72.143579373104146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2738</v>
      </c>
      <c r="Y105" s="125">
        <v>2886</v>
      </c>
      <c r="Z105" s="125">
        <v>2869</v>
      </c>
      <c r="AB105" s="122" t="str">
        <f>TEXT(Z105,"###,###")</f>
        <v>2,869</v>
      </c>
      <c r="AD105" s="143">
        <f>Z105/($Z$4)*100</f>
        <v>18.130687563195146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13258</v>
      </c>
      <c r="Y106" s="132">
        <v>14170</v>
      </c>
      <c r="Z106" s="132">
        <v>14285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1900</v>
      </c>
      <c r="Y108" s="125">
        <v>2116</v>
      </c>
      <c r="Z108" s="125">
        <v>2193</v>
      </c>
      <c r="AB108" s="122" t="str">
        <f>TEXT(Z108,"###,###")</f>
        <v>2,193</v>
      </c>
      <c r="AD108" s="143">
        <f>Z108/($Z$4)*100</f>
        <v>13.858695652173914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2521</v>
      </c>
      <c r="Y109" s="125">
        <v>2672</v>
      </c>
      <c r="Z109" s="125">
        <v>2697</v>
      </c>
      <c r="AB109" s="122" t="str">
        <f>TEXT(Z109,"###,###")</f>
        <v>2,697</v>
      </c>
      <c r="AD109" s="143">
        <f>Z109/($Z$4)*100</f>
        <v>17.043731041456017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3092</v>
      </c>
      <c r="Y110" s="125">
        <v>3290</v>
      </c>
      <c r="Z110" s="125">
        <v>3233</v>
      </c>
      <c r="AB110" s="122" t="str">
        <f>TEXT(Z110,"###,###")</f>
        <v>3,233</v>
      </c>
      <c r="AD110" s="143">
        <f>Z110/($Z$4)*100</f>
        <v>20.430990899898887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5752</v>
      </c>
      <c r="Y111" s="125">
        <v>6092</v>
      </c>
      <c r="Z111" s="125">
        <v>6163</v>
      </c>
      <c r="AB111" s="122" t="str">
        <f>TEXT(Z111,"###,###")</f>
        <v>6,163</v>
      </c>
      <c r="AD111" s="143">
        <f>Z111/($Z$4)*100</f>
        <v>38.947168857431748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14984</v>
      </c>
      <c r="Y112" s="125">
        <v>15583</v>
      </c>
      <c r="Z112" s="125">
        <v>15824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39.32</v>
      </c>
      <c r="U118" s="144">
        <v>39.700000000000003</v>
      </c>
      <c r="V118" s="144">
        <v>40.9</v>
      </c>
      <c r="W118" s="144">
        <v>41.16</v>
      </c>
      <c r="X118" s="144">
        <v>42.16</v>
      </c>
      <c r="Y118" s="144">
        <v>43.23</v>
      </c>
      <c r="Z118" s="144">
        <v>43.59</v>
      </c>
      <c r="AB118" s="122" t="str">
        <f>TEXT(Z118,"##.0")</f>
        <v>43.6</v>
      </c>
    </row>
    <row r="120" spans="19:32" x14ac:dyDescent="0.25">
      <c r="S120" s="115" t="s">
        <v>106</v>
      </c>
      <c r="T120" s="125">
        <v>8929</v>
      </c>
      <c r="U120" s="125">
        <v>8879</v>
      </c>
      <c r="V120" s="125">
        <v>8930</v>
      </c>
      <c r="W120" s="125">
        <v>9023</v>
      </c>
      <c r="X120" s="125">
        <v>9066</v>
      </c>
      <c r="Y120" s="125">
        <v>9316</v>
      </c>
      <c r="Z120" s="125">
        <v>9463</v>
      </c>
      <c r="AB120" s="122" t="str">
        <f>TEXT(Z120,"###,###")</f>
        <v>9,463</v>
      </c>
    </row>
    <row r="121" spans="19:32" x14ac:dyDescent="0.25">
      <c r="S121" s="115" t="s">
        <v>107</v>
      </c>
      <c r="T121" s="125">
        <v>1068</v>
      </c>
      <c r="U121" s="125">
        <v>1059</v>
      </c>
      <c r="V121" s="125">
        <v>1055</v>
      </c>
      <c r="W121" s="125">
        <v>1011</v>
      </c>
      <c r="X121" s="125">
        <v>976</v>
      </c>
      <c r="Y121" s="125">
        <v>979</v>
      </c>
      <c r="Z121" s="125">
        <v>993</v>
      </c>
      <c r="AB121" s="122" t="str">
        <f>TEXT(Z121,"###,###")</f>
        <v>993</v>
      </c>
    </row>
    <row r="122" spans="19:32" x14ac:dyDescent="0.25">
      <c r="S122" s="115" t="s">
        <v>108</v>
      </c>
      <c r="T122" s="125">
        <v>972</v>
      </c>
      <c r="U122" s="125">
        <v>967</v>
      </c>
      <c r="V122" s="125">
        <v>885</v>
      </c>
      <c r="W122" s="125">
        <v>821</v>
      </c>
      <c r="X122" s="125">
        <v>876</v>
      </c>
      <c r="Y122" s="125">
        <v>872</v>
      </c>
      <c r="Z122" s="125">
        <v>934</v>
      </c>
      <c r="AB122" s="122" t="str">
        <f>TEXT(Z122,"###,###")</f>
        <v>934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9901</v>
      </c>
      <c r="U124" s="125">
        <v>9846</v>
      </c>
      <c r="V124" s="125">
        <v>9815</v>
      </c>
      <c r="W124" s="125">
        <v>9844</v>
      </c>
      <c r="X124" s="125">
        <v>9942</v>
      </c>
      <c r="Y124" s="125">
        <v>10188</v>
      </c>
      <c r="Z124" s="125">
        <v>10397</v>
      </c>
      <c r="AB124" s="122" t="str">
        <f>TEXT(Z124,"###,###")</f>
        <v>10,397</v>
      </c>
      <c r="AD124" s="139">
        <f>Z124/$Z$7*100</f>
        <v>91.289841074721224</v>
      </c>
    </row>
    <row r="125" spans="19:32" x14ac:dyDescent="0.25">
      <c r="S125" s="115" t="s">
        <v>110</v>
      </c>
      <c r="T125" s="125">
        <v>2040</v>
      </c>
      <c r="U125" s="125">
        <v>2026</v>
      </c>
      <c r="V125" s="125">
        <v>1940</v>
      </c>
      <c r="W125" s="125">
        <v>1832</v>
      </c>
      <c r="X125" s="125">
        <v>1852</v>
      </c>
      <c r="Y125" s="125">
        <v>1851</v>
      </c>
      <c r="Z125" s="125">
        <v>1927</v>
      </c>
      <c r="AB125" s="122" t="str">
        <f>TEXT(Z125,"###,###")</f>
        <v>1,927</v>
      </c>
      <c r="AD125" s="139">
        <f>Z125/$Z$7*100</f>
        <v>16.919834928439723</v>
      </c>
    </row>
    <row r="127" spans="19:32" x14ac:dyDescent="0.25">
      <c r="S127" s="115" t="s">
        <v>111</v>
      </c>
      <c r="T127" s="125">
        <v>5825</v>
      </c>
      <c r="U127" s="125">
        <v>5774</v>
      </c>
      <c r="V127" s="125">
        <v>5714</v>
      </c>
      <c r="W127" s="125">
        <v>5680</v>
      </c>
      <c r="X127" s="125">
        <v>5667</v>
      </c>
      <c r="Y127" s="125">
        <v>5777</v>
      </c>
      <c r="Z127" s="125">
        <v>5923</v>
      </c>
      <c r="AB127" s="122" t="str">
        <f>TEXT(Z127,"###,###")</f>
        <v>5,923</v>
      </c>
      <c r="AD127" s="139">
        <f>Z127/$Z$7*100</f>
        <v>52.006321889542541</v>
      </c>
    </row>
    <row r="128" spans="19:32" x14ac:dyDescent="0.25">
      <c r="S128" s="115" t="s">
        <v>112</v>
      </c>
      <c r="T128" s="125">
        <v>5150</v>
      </c>
      <c r="U128" s="125">
        <v>5132</v>
      </c>
      <c r="V128" s="125">
        <v>5155</v>
      </c>
      <c r="W128" s="125">
        <v>5180</v>
      </c>
      <c r="X128" s="125">
        <v>5255</v>
      </c>
      <c r="Y128" s="125">
        <v>5390</v>
      </c>
      <c r="Z128" s="125">
        <v>5464</v>
      </c>
      <c r="AB128" s="122" t="str">
        <f>TEXT(Z128,"###,###")</f>
        <v>5,464</v>
      </c>
      <c r="AD128" s="139">
        <f>Z128/$Z$7*100</f>
        <v>47.976117306172625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5" id="{706BD354-CDDC-43A2-822E-E67A13CBC88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68" id="{96F8E5CF-9A26-4FA9-92CD-DF9A91F4C65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271" id="{2D67CDFF-0992-4A41-915D-5BA5952A09B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274" id="{20DA1534-15D7-4C95-B43A-78439830E29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06D91-916B-484C-8A00-2AD208741508}">
  <sheetPr codeName="Sheet69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Central Highlands</v>
      </c>
      <c r="T1" s="113"/>
      <c r="U1" s="113"/>
      <c r="V1" s="113"/>
      <c r="W1" s="113"/>
      <c r="X1" s="113"/>
      <c r="Y1" s="114" t="str">
        <f>Y3</f>
        <v>12.5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117</v>
      </c>
      <c r="Y3" s="118" t="s">
        <v>164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12.5 Central Highlands,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1490</v>
      </c>
      <c r="U4" s="121">
        <v>1474</v>
      </c>
      <c r="V4" s="121">
        <v>1421</v>
      </c>
      <c r="W4" s="121">
        <v>1536</v>
      </c>
      <c r="X4" s="121">
        <v>1541</v>
      </c>
      <c r="Y4" s="121">
        <v>1615</v>
      </c>
      <c r="Z4" s="121">
        <v>1851</v>
      </c>
      <c r="AB4" s="122" t="str">
        <f>TEXT(Z4,"###,###")</f>
        <v>1,851</v>
      </c>
      <c r="AD4" s="123">
        <f>Z4/Y4-1</f>
        <v>0.14613003095975241</v>
      </c>
      <c r="AF4" s="123">
        <f t="shared" ref="AF4:AF9" si="0">Z4/T4-1</f>
        <v>0.24228187919463084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840</v>
      </c>
      <c r="U5" s="121">
        <v>848</v>
      </c>
      <c r="V5" s="121">
        <v>794</v>
      </c>
      <c r="W5" s="121">
        <v>845</v>
      </c>
      <c r="X5" s="121">
        <v>871</v>
      </c>
      <c r="Y5" s="121">
        <v>864</v>
      </c>
      <c r="Z5" s="121">
        <v>1056</v>
      </c>
      <c r="AB5" s="122" t="str">
        <f>TEXT(Z5,"###,###")</f>
        <v>1,056</v>
      </c>
      <c r="AD5" s="123">
        <f t="shared" ref="AD5:AD9" si="1">Z5/Y5-1</f>
        <v>0.22222222222222232</v>
      </c>
      <c r="AF5" s="123">
        <f t="shared" si="0"/>
        <v>0.25714285714285712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654</v>
      </c>
      <c r="U6" s="121">
        <v>628</v>
      </c>
      <c r="V6" s="121">
        <v>623</v>
      </c>
      <c r="W6" s="121">
        <v>690</v>
      </c>
      <c r="X6" s="121">
        <v>672</v>
      </c>
      <c r="Y6" s="121">
        <v>751</v>
      </c>
      <c r="Z6" s="121">
        <v>790</v>
      </c>
      <c r="AB6" s="122" t="str">
        <f>TEXT(Z6,"###,###")</f>
        <v>790</v>
      </c>
      <c r="AD6" s="123">
        <f t="shared" si="1"/>
        <v>5.1930758988016024E-2</v>
      </c>
      <c r="AF6" s="123">
        <f t="shared" si="0"/>
        <v>0.20795107033639137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986</v>
      </c>
      <c r="U7" s="121">
        <v>990</v>
      </c>
      <c r="V7" s="121">
        <v>972</v>
      </c>
      <c r="W7" s="121">
        <v>1009</v>
      </c>
      <c r="X7" s="121">
        <v>989</v>
      </c>
      <c r="Y7" s="121">
        <v>1044</v>
      </c>
      <c r="Z7" s="121">
        <v>1161</v>
      </c>
      <c r="AB7" s="122" t="str">
        <f>TEXT(Z7,"###,###")</f>
        <v>1,161</v>
      </c>
      <c r="AD7" s="123">
        <f t="shared" si="1"/>
        <v>0.11206896551724133</v>
      </c>
      <c r="AF7" s="123">
        <f t="shared" si="0"/>
        <v>0.17748478701825565</v>
      </c>
    </row>
    <row r="8" spans="1:32" ht="17.25" customHeight="1" x14ac:dyDescent="0.25">
      <c r="A8" s="44" t="s">
        <v>13</v>
      </c>
      <c r="B8" s="45"/>
      <c r="C8" s="46"/>
      <c r="D8" s="47" t="str">
        <f>AB4</f>
        <v>1,851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1,161</v>
      </c>
      <c r="P8" s="48"/>
      <c r="S8" s="120" t="s">
        <v>88</v>
      </c>
      <c r="T8" s="121">
        <v>21300</v>
      </c>
      <c r="U8" s="121">
        <v>23759.96</v>
      </c>
      <c r="V8" s="121">
        <v>22332</v>
      </c>
      <c r="W8" s="121">
        <v>23717.58</v>
      </c>
      <c r="X8" s="121">
        <v>27166</v>
      </c>
      <c r="Y8" s="121">
        <v>25726</v>
      </c>
      <c r="Z8" s="121">
        <v>26731.27</v>
      </c>
      <c r="AB8" s="122" t="str">
        <f>TEXT(Z8,"$###,###")</f>
        <v>$26,731</v>
      </c>
      <c r="AD8" s="123">
        <f t="shared" si="1"/>
        <v>3.9076032029853103E-2</v>
      </c>
      <c r="AF8" s="123">
        <f t="shared" si="0"/>
        <v>0.25498920187793428</v>
      </c>
    </row>
    <row r="9" spans="1:32" x14ac:dyDescent="0.25">
      <c r="A9" s="52" t="s">
        <v>15</v>
      </c>
      <c r="B9" s="53"/>
      <c r="C9" s="54"/>
      <c r="D9" s="55">
        <f>AD104</f>
        <v>64.775796866558622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56.158484065460812</v>
      </c>
      <c r="P9" s="56" t="s">
        <v>89</v>
      </c>
      <c r="S9" s="120" t="s">
        <v>7</v>
      </c>
      <c r="T9" s="121">
        <v>32121703</v>
      </c>
      <c r="U9" s="121">
        <v>32364090</v>
      </c>
      <c r="V9" s="121">
        <v>34971869</v>
      </c>
      <c r="W9" s="121">
        <v>38650480</v>
      </c>
      <c r="X9" s="121">
        <v>38183262</v>
      </c>
      <c r="Y9" s="121">
        <v>42472157</v>
      </c>
      <c r="Z9" s="121">
        <v>50342707</v>
      </c>
      <c r="AB9" s="122" t="str">
        <f>TEXT(Z9/1000000,"$#,###.0")&amp;" mil"</f>
        <v>$50.3 mil</v>
      </c>
      <c r="AD9" s="123">
        <f t="shared" si="1"/>
        <v>0.18531081432949126</v>
      </c>
      <c r="AF9" s="123">
        <f t="shared" si="0"/>
        <v>0.56724900295603886</v>
      </c>
    </row>
    <row r="10" spans="1:32" x14ac:dyDescent="0.25">
      <c r="A10" s="52" t="s">
        <v>18</v>
      </c>
      <c r="B10" s="53"/>
      <c r="C10" s="54"/>
      <c r="D10" s="55">
        <f>AD105</f>
        <v>11.66936790923825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43.324720068906117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84.754521963824288</v>
      </c>
      <c r="P11" s="56" t="s">
        <v>89</v>
      </c>
      <c r="S11" s="120" t="s">
        <v>30</v>
      </c>
      <c r="T11" s="125">
        <v>1254</v>
      </c>
      <c r="U11" s="125">
        <v>1227</v>
      </c>
      <c r="V11" s="125">
        <v>1174</v>
      </c>
      <c r="W11" s="125">
        <v>1296</v>
      </c>
      <c r="X11" s="125">
        <v>1316</v>
      </c>
      <c r="Y11" s="125">
        <v>1379</v>
      </c>
      <c r="Z11" s="125">
        <v>1556</v>
      </c>
    </row>
    <row r="12" spans="1:32" ht="28.5" customHeight="1" x14ac:dyDescent="0.25">
      <c r="A12" s="52" t="s">
        <v>20</v>
      </c>
      <c r="B12" s="54"/>
      <c r="C12" s="54"/>
      <c r="D12" s="55">
        <f>AD108</f>
        <v>15.180983252296057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25.495262704565029</v>
      </c>
      <c r="P12" s="56" t="s">
        <v>89</v>
      </c>
      <c r="S12" s="120" t="s">
        <v>31</v>
      </c>
      <c r="T12" s="125">
        <v>241</v>
      </c>
      <c r="U12" s="125">
        <v>253</v>
      </c>
      <c r="V12" s="125">
        <v>245</v>
      </c>
      <c r="W12" s="125">
        <v>241</v>
      </c>
      <c r="X12" s="125">
        <v>223</v>
      </c>
      <c r="Y12" s="125">
        <v>236</v>
      </c>
      <c r="Z12" s="125">
        <v>298</v>
      </c>
    </row>
    <row r="13" spans="1:32" ht="15" customHeight="1" x14ac:dyDescent="0.25">
      <c r="A13" s="52" t="s">
        <v>21</v>
      </c>
      <c r="B13" s="54"/>
      <c r="C13" s="54"/>
      <c r="D13" s="55">
        <f>AD109</f>
        <v>18.47649918962723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44.5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24.689357104267966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18.152350081037277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399</v>
      </c>
      <c r="Z15" s="125">
        <v>563</v>
      </c>
      <c r="AB15" s="129">
        <f t="shared" ref="AB15:AB34" si="2">IF(Z15="np",0,Z15/$Z$34)</f>
        <v>0.30383162439287642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6</v>
      </c>
      <c r="Z16" s="125">
        <v>2</v>
      </c>
      <c r="AB16" s="129">
        <f t="shared" si="2"/>
        <v>1.0793308148947653E-3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61</v>
      </c>
      <c r="Z17" s="125">
        <v>97</v>
      </c>
      <c r="AB17" s="129">
        <f t="shared" si="2"/>
        <v>5.2347544522396115E-2</v>
      </c>
    </row>
    <row r="18" spans="1:28" x14ac:dyDescent="0.25">
      <c r="A18" s="82" t="str">
        <f>$S$1&amp;" ("&amp;$T$2&amp;" to "&amp;$Z$2&amp;")"</f>
        <v>Central Highlands (2011-12 to 2017-18)</v>
      </c>
      <c r="B18" s="82"/>
      <c r="C18" s="82"/>
      <c r="D18" s="82"/>
      <c r="E18" s="82"/>
      <c r="F18" s="82"/>
      <c r="G18" s="82" t="str">
        <f>$S$1&amp;" ("&amp;$T$2&amp;" to "&amp;$Z$2&amp;")"</f>
        <v>Central Highlands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21</v>
      </c>
      <c r="Z18" s="125">
        <v>28</v>
      </c>
      <c r="AB18" s="129">
        <f t="shared" si="2"/>
        <v>1.5110631408526714E-2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80</v>
      </c>
      <c r="Z19" s="125">
        <v>80</v>
      </c>
      <c r="AB19" s="129">
        <f t="shared" si="2"/>
        <v>4.317323259579061E-2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25</v>
      </c>
      <c r="Z20" s="125">
        <v>26</v>
      </c>
      <c r="AB20" s="129">
        <f t="shared" si="2"/>
        <v>1.4031300593631947E-2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74</v>
      </c>
      <c r="Z21" s="125">
        <v>75</v>
      </c>
      <c r="AB21" s="129">
        <f t="shared" si="2"/>
        <v>4.0474905558553695E-2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138</v>
      </c>
      <c r="Z22" s="125">
        <v>167</v>
      </c>
      <c r="AB22" s="129">
        <f t="shared" si="2"/>
        <v>9.0124123043712895E-2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51</v>
      </c>
      <c r="Z23" s="125">
        <v>65</v>
      </c>
      <c r="AB23" s="129">
        <f t="shared" si="2"/>
        <v>3.5078251484079871E-2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8</v>
      </c>
      <c r="Z24" s="125">
        <v>8</v>
      </c>
      <c r="AB24" s="129">
        <f t="shared" si="2"/>
        <v>4.317323259579061E-3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18</v>
      </c>
      <c r="Z25" s="125">
        <v>19</v>
      </c>
      <c r="AB25" s="129">
        <f t="shared" si="2"/>
        <v>1.0253642741500269E-2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26</v>
      </c>
      <c r="Z26" s="125">
        <v>27</v>
      </c>
      <c r="AB26" s="129">
        <f t="shared" si="2"/>
        <v>1.4570966001079331E-2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71</v>
      </c>
      <c r="Z27" s="125">
        <v>56</v>
      </c>
      <c r="AB27" s="129">
        <f t="shared" si="2"/>
        <v>3.0221262817053427E-2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73</v>
      </c>
      <c r="Z28" s="125">
        <v>81</v>
      </c>
      <c r="AB28" s="129">
        <f t="shared" si="2"/>
        <v>4.3712898003237993E-2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93</v>
      </c>
      <c r="Z29" s="125">
        <v>85</v>
      </c>
      <c r="AB29" s="129">
        <f t="shared" si="2"/>
        <v>4.5871559633027525E-2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69</v>
      </c>
      <c r="Z30" s="125">
        <v>73</v>
      </c>
      <c r="AB30" s="129">
        <f t="shared" si="2"/>
        <v>3.9395574743658929E-2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109</v>
      </c>
      <c r="Z31" s="125">
        <v>115</v>
      </c>
      <c r="AB31" s="129">
        <f t="shared" si="2"/>
        <v>6.2061521856449003E-2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13</v>
      </c>
      <c r="Z32" s="125">
        <v>7</v>
      </c>
      <c r="AB32" s="129">
        <f t="shared" si="2"/>
        <v>3.7776578521316784E-3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25</v>
      </c>
      <c r="Z33" s="125">
        <v>43</v>
      </c>
      <c r="AB33" s="129">
        <f t="shared" si="2"/>
        <v>2.3205612520237454E-2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1615</v>
      </c>
      <c r="Z34" s="132">
        <v>1853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0</v>
      </c>
      <c r="Y44" s="125">
        <v>0</v>
      </c>
      <c r="Z44" s="125">
        <v>0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21</v>
      </c>
      <c r="Y45" s="125">
        <v>9</v>
      </c>
      <c r="Z45" s="125">
        <v>10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51</v>
      </c>
      <c r="Y46" s="125">
        <v>54</v>
      </c>
      <c r="Z46" s="125">
        <v>67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48</v>
      </c>
      <c r="Y47" s="125">
        <v>44</v>
      </c>
      <c r="Z47" s="125">
        <v>67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117</v>
      </c>
      <c r="Y48" s="125">
        <v>97</v>
      </c>
      <c r="Z48" s="125">
        <v>73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Central Highlands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93</v>
      </c>
      <c r="Y49" s="125">
        <v>86</v>
      </c>
      <c r="Z49" s="125">
        <v>103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88</v>
      </c>
      <c r="Y50" s="125">
        <v>93</v>
      </c>
      <c r="Z50" s="125">
        <v>78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75</v>
      </c>
      <c r="Y51" s="125">
        <v>55</v>
      </c>
      <c r="Z51" s="125">
        <v>74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88</v>
      </c>
      <c r="Y52" s="125">
        <v>108</v>
      </c>
      <c r="Z52" s="125">
        <v>98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95</v>
      </c>
      <c r="Y53" s="125">
        <v>87</v>
      </c>
      <c r="Z53" s="125">
        <v>96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55</v>
      </c>
      <c r="Y54" s="125">
        <v>82</v>
      </c>
      <c r="Z54" s="125">
        <v>93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77</v>
      </c>
      <c r="Y55" s="125">
        <v>71</v>
      </c>
      <c r="Z55" s="125">
        <v>83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35</v>
      </c>
      <c r="Y56" s="125">
        <v>54</v>
      </c>
      <c r="Z56" s="125">
        <v>58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17</v>
      </c>
      <c r="Y57" s="125">
        <v>14</v>
      </c>
      <c r="Z57" s="125">
        <v>20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0</v>
      </c>
      <c r="Y58" s="125">
        <v>6</v>
      </c>
      <c r="Z58" s="125">
        <v>10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6</v>
      </c>
      <c r="Y59" s="125">
        <v>5</v>
      </c>
      <c r="Z59" s="125">
        <v>9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0</v>
      </c>
      <c r="Y60" s="125">
        <v>0</v>
      </c>
      <c r="Z60" s="125">
        <v>6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872</v>
      </c>
      <c r="Y61" s="125">
        <v>864</v>
      </c>
      <c r="Z61" s="125">
        <v>1059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0</v>
      </c>
      <c r="Y63" s="125">
        <v>0</v>
      </c>
      <c r="Z63" s="125">
        <v>0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Central Highlands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24</v>
      </c>
      <c r="Y64" s="125">
        <v>19</v>
      </c>
      <c r="Z64" s="125">
        <v>12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47</v>
      </c>
      <c r="Y65" s="125">
        <v>50</v>
      </c>
      <c r="Z65" s="125">
        <v>48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51</v>
      </c>
      <c r="Y66" s="125">
        <v>65</v>
      </c>
      <c r="Z66" s="125">
        <v>59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87</v>
      </c>
      <c r="Y67" s="125">
        <v>80</v>
      </c>
      <c r="Z67" s="125">
        <v>105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62</v>
      </c>
      <c r="Y68" s="125">
        <v>86</v>
      </c>
      <c r="Z68" s="125">
        <v>78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64</v>
      </c>
      <c r="Y69" s="125">
        <v>77</v>
      </c>
      <c r="Z69" s="125">
        <v>63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44</v>
      </c>
      <c r="Y70" s="125">
        <v>56</v>
      </c>
      <c r="Z70" s="125">
        <v>54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72</v>
      </c>
      <c r="Y71" s="125">
        <v>57</v>
      </c>
      <c r="Z71" s="125">
        <v>56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70</v>
      </c>
      <c r="Y72" s="125">
        <v>67</v>
      </c>
      <c r="Z72" s="125">
        <v>72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52</v>
      </c>
      <c r="Y73" s="125">
        <v>78</v>
      </c>
      <c r="Z73" s="125">
        <v>72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47</v>
      </c>
      <c r="Y74" s="125">
        <v>56</v>
      </c>
      <c r="Z74" s="125">
        <v>53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28</v>
      </c>
      <c r="Y75" s="125">
        <v>33</v>
      </c>
      <c r="Z75" s="125">
        <v>45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13</v>
      </c>
      <c r="Y76" s="125">
        <v>19</v>
      </c>
      <c r="Z76" s="125">
        <v>15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0</v>
      </c>
      <c r="Y77" s="125">
        <v>4</v>
      </c>
      <c r="Z77" s="125">
        <v>7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0</v>
      </c>
      <c r="Y78" s="125">
        <v>0</v>
      </c>
      <c r="Z78" s="125">
        <v>0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0</v>
      </c>
      <c r="Y79" s="125">
        <v>0</v>
      </c>
      <c r="Z79" s="125">
        <v>0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671</v>
      </c>
      <c r="Y80" s="125">
        <v>751</v>
      </c>
      <c r="Z80" s="125">
        <v>795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Central Highlands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67</v>
      </c>
      <c r="Y83" s="125">
        <v>64</v>
      </c>
      <c r="Z83" s="125">
        <v>74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20</v>
      </c>
      <c r="Y84" s="125">
        <v>28</v>
      </c>
      <c r="Z84" s="125">
        <v>29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1,851</v>
      </c>
      <c r="D85" s="96">
        <f t="shared" ref="D85:D90" si="4">AD4</f>
        <v>0.14613003095975241</v>
      </c>
      <c r="E85" s="97">
        <f t="shared" ref="E85:E90" si="5">AD4</f>
        <v>0.14613003095975241</v>
      </c>
      <c r="F85" s="96">
        <f t="shared" ref="F85:F90" si="6">AF4</f>
        <v>0.24228187919463084</v>
      </c>
      <c r="G85" s="97">
        <f t="shared" ref="G85:G90" si="7">AF4</f>
        <v>0.24228187919463084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90</v>
      </c>
      <c r="Y85" s="125">
        <v>97</v>
      </c>
      <c r="Z85" s="125">
        <v>105</v>
      </c>
    </row>
    <row r="86" spans="1:32" ht="15" customHeight="1" x14ac:dyDescent="0.25">
      <c r="A86" s="98" t="s">
        <v>4</v>
      </c>
      <c r="B86" s="95"/>
      <c r="C86" s="109" t="str">
        <f t="shared" si="3"/>
        <v>1,056</v>
      </c>
      <c r="D86" s="96">
        <f t="shared" si="4"/>
        <v>0.22222222222222232</v>
      </c>
      <c r="E86" s="97">
        <f t="shared" si="5"/>
        <v>0.22222222222222232</v>
      </c>
      <c r="F86" s="96">
        <f t="shared" si="6"/>
        <v>0.25714285714285712</v>
      </c>
      <c r="G86" s="97">
        <f t="shared" si="7"/>
        <v>0.25714285714285712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20</v>
      </c>
      <c r="Y86" s="125">
        <v>16</v>
      </c>
      <c r="Z86" s="125">
        <v>21</v>
      </c>
    </row>
    <row r="87" spans="1:32" ht="15" customHeight="1" x14ac:dyDescent="0.25">
      <c r="A87" s="98" t="s">
        <v>5</v>
      </c>
      <c r="B87" s="95"/>
      <c r="C87" s="109" t="str">
        <f t="shared" si="3"/>
        <v>790</v>
      </c>
      <c r="D87" s="96">
        <f t="shared" si="4"/>
        <v>5.1930758988016024E-2</v>
      </c>
      <c r="E87" s="97">
        <f t="shared" si="5"/>
        <v>5.1930758988016024E-2</v>
      </c>
      <c r="F87" s="96">
        <f t="shared" si="6"/>
        <v>0.20795107033639137</v>
      </c>
      <c r="G87" s="97">
        <f t="shared" si="7"/>
        <v>0.20795107033639137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4</v>
      </c>
      <c r="Y87" s="125">
        <v>6</v>
      </c>
      <c r="Z87" s="125">
        <v>13</v>
      </c>
    </row>
    <row r="88" spans="1:32" ht="15" customHeight="1" x14ac:dyDescent="0.25">
      <c r="A88" s="95" t="s">
        <v>6</v>
      </c>
      <c r="B88" s="95"/>
      <c r="C88" s="109" t="str">
        <f t="shared" si="3"/>
        <v>1,161</v>
      </c>
      <c r="D88" s="96">
        <f t="shared" si="4"/>
        <v>0.11206896551724133</v>
      </c>
      <c r="E88" s="97">
        <f t="shared" si="5"/>
        <v>0.11206896551724133</v>
      </c>
      <c r="F88" s="96">
        <f t="shared" si="6"/>
        <v>0.17748478701825565</v>
      </c>
      <c r="G88" s="97">
        <f t="shared" si="7"/>
        <v>0.17748478701825565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5</v>
      </c>
      <c r="Y88" s="125">
        <v>5</v>
      </c>
      <c r="Z88" s="125">
        <v>7</v>
      </c>
    </row>
    <row r="89" spans="1:32" ht="15" customHeight="1" x14ac:dyDescent="0.25">
      <c r="A89" s="95" t="s">
        <v>104</v>
      </c>
      <c r="B89" s="95"/>
      <c r="C89" s="146" t="str">
        <f t="shared" si="3"/>
        <v>$26,731</v>
      </c>
      <c r="D89" s="96">
        <f t="shared" si="4"/>
        <v>3.9076032029853103E-2</v>
      </c>
      <c r="E89" s="97">
        <f t="shared" si="5"/>
        <v>3.9076032029853103E-2</v>
      </c>
      <c r="F89" s="96">
        <f t="shared" si="6"/>
        <v>0.25498920187793428</v>
      </c>
      <c r="G89" s="97">
        <f t="shared" si="7"/>
        <v>0.25498920187793428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76</v>
      </c>
      <c r="Y89" s="125">
        <v>69</v>
      </c>
      <c r="Z89" s="125">
        <v>78</v>
      </c>
    </row>
    <row r="90" spans="1:32" ht="15" customHeight="1" x14ac:dyDescent="0.25">
      <c r="A90" s="95" t="s">
        <v>7</v>
      </c>
      <c r="B90" s="95"/>
      <c r="C90" s="109" t="str">
        <f t="shared" si="3"/>
        <v>$50.3 mil</v>
      </c>
      <c r="D90" s="96">
        <f t="shared" si="4"/>
        <v>0.18531081432949126</v>
      </c>
      <c r="E90" s="97">
        <f t="shared" si="5"/>
        <v>0.18531081432949126</v>
      </c>
      <c r="F90" s="96">
        <f t="shared" si="6"/>
        <v>0.56724900295603886</v>
      </c>
      <c r="G90" s="97">
        <f t="shared" si="7"/>
        <v>0.56724900295603886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139</v>
      </c>
      <c r="Y90" s="125">
        <v>148</v>
      </c>
      <c r="Z90" s="125">
        <v>158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563</v>
      </c>
      <c r="Y91" s="125">
        <v>585</v>
      </c>
      <c r="Z91" s="125">
        <v>654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31</v>
      </c>
      <c r="Y93" s="125">
        <v>34</v>
      </c>
      <c r="Z93" s="125">
        <v>39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38</v>
      </c>
      <c r="Y94" s="125">
        <v>44</v>
      </c>
      <c r="Z94" s="125">
        <v>40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27</v>
      </c>
      <c r="Y95" s="125">
        <v>25</v>
      </c>
      <c r="Z95" s="125">
        <v>30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64</v>
      </c>
      <c r="Y96" s="125">
        <v>75</v>
      </c>
      <c r="Z96" s="125">
        <v>76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37</v>
      </c>
      <c r="Y97" s="125">
        <v>55</v>
      </c>
      <c r="Z97" s="125">
        <v>57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26</v>
      </c>
      <c r="Y98" s="125">
        <v>33</v>
      </c>
      <c r="Z98" s="125">
        <v>36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8</v>
      </c>
      <c r="Y99" s="125">
        <v>9</v>
      </c>
      <c r="Z99" s="125">
        <v>7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75</v>
      </c>
      <c r="Y100" s="125">
        <v>73</v>
      </c>
      <c r="Z100" s="125">
        <v>86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423</v>
      </c>
      <c r="Y101" s="125">
        <v>459</v>
      </c>
      <c r="Z101" s="125">
        <v>506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1089</v>
      </c>
      <c r="Y104" s="125">
        <v>1117</v>
      </c>
      <c r="Z104" s="125">
        <v>1199</v>
      </c>
      <c r="AB104" s="122" t="str">
        <f>TEXT(Z104,"###,###")</f>
        <v>1,199</v>
      </c>
      <c r="AD104" s="143">
        <f>Z104/($Z$4)*100</f>
        <v>64.775796866558622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195</v>
      </c>
      <c r="Y105" s="125">
        <v>231</v>
      </c>
      <c r="Z105" s="125">
        <v>216</v>
      </c>
      <c r="AB105" s="122" t="str">
        <f>TEXT(Z105,"###,###")</f>
        <v>216</v>
      </c>
      <c r="AD105" s="143">
        <f>Z105/($Z$4)*100</f>
        <v>11.66936790923825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1284</v>
      </c>
      <c r="Y106" s="132">
        <v>1348</v>
      </c>
      <c r="Z106" s="132">
        <v>1415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249</v>
      </c>
      <c r="Y108" s="125">
        <v>258</v>
      </c>
      <c r="Z108" s="125">
        <v>281</v>
      </c>
      <c r="AB108" s="122" t="str">
        <f>TEXT(Z108,"###,###")</f>
        <v>281</v>
      </c>
      <c r="AD108" s="143">
        <f>Z108/($Z$4)*100</f>
        <v>15.180983252296057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306</v>
      </c>
      <c r="Y109" s="125">
        <v>298</v>
      </c>
      <c r="Z109" s="125">
        <v>342</v>
      </c>
      <c r="AB109" s="122" t="str">
        <f>TEXT(Z109,"###,###")</f>
        <v>342</v>
      </c>
      <c r="AD109" s="143">
        <f>Z109/($Z$4)*100</f>
        <v>18.47649918962723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438</v>
      </c>
      <c r="Y110" s="125">
        <v>441</v>
      </c>
      <c r="Z110" s="125">
        <v>457</v>
      </c>
      <c r="AB110" s="122" t="str">
        <f>TEXT(Z110,"###,###")</f>
        <v>457</v>
      </c>
      <c r="AD110" s="143">
        <f>Z110/($Z$4)*100</f>
        <v>24.689357104267966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283</v>
      </c>
      <c r="Y111" s="125">
        <v>351</v>
      </c>
      <c r="Z111" s="125">
        <v>336</v>
      </c>
      <c r="AB111" s="122" t="str">
        <f>TEXT(Z111,"###,###")</f>
        <v>336</v>
      </c>
      <c r="AD111" s="143">
        <f>Z111/($Z$4)*100</f>
        <v>18.152350081037277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1541</v>
      </c>
      <c r="Y112" s="125">
        <v>1615</v>
      </c>
      <c r="Z112" s="125">
        <v>1854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42.33</v>
      </c>
      <c r="U118" s="144">
        <v>45.24</v>
      </c>
      <c r="V118" s="144">
        <v>44.57</v>
      </c>
      <c r="W118" s="144">
        <v>44.9</v>
      </c>
      <c r="X118" s="144">
        <v>42.23</v>
      </c>
      <c r="Y118" s="144">
        <v>43.94</v>
      </c>
      <c r="Z118" s="144">
        <v>44.5</v>
      </c>
      <c r="AB118" s="122" t="str">
        <f>TEXT(Z118,"##.0")</f>
        <v>44.5</v>
      </c>
    </row>
    <row r="120" spans="19:32" x14ac:dyDescent="0.25">
      <c r="S120" s="115" t="s">
        <v>106</v>
      </c>
      <c r="T120" s="125">
        <v>746</v>
      </c>
      <c r="U120" s="125">
        <v>735</v>
      </c>
      <c r="V120" s="125">
        <v>726</v>
      </c>
      <c r="W120" s="125">
        <v>767</v>
      </c>
      <c r="X120" s="125">
        <v>768</v>
      </c>
      <c r="Y120" s="125">
        <v>808</v>
      </c>
      <c r="Z120" s="125">
        <v>862</v>
      </c>
      <c r="AB120" s="122" t="str">
        <f>TEXT(Z120,"###,###")</f>
        <v>862</v>
      </c>
    </row>
    <row r="121" spans="19:32" x14ac:dyDescent="0.25">
      <c r="S121" s="115" t="s">
        <v>107</v>
      </c>
      <c r="T121" s="125">
        <v>150</v>
      </c>
      <c r="U121" s="125">
        <v>155</v>
      </c>
      <c r="V121" s="125">
        <v>141</v>
      </c>
      <c r="W121" s="125">
        <v>140</v>
      </c>
      <c r="X121" s="125">
        <v>124</v>
      </c>
      <c r="Y121" s="125">
        <v>136</v>
      </c>
      <c r="Z121" s="125">
        <v>174</v>
      </c>
      <c r="AB121" s="122" t="str">
        <f>TEXT(Z121,"###,###")</f>
        <v>174</v>
      </c>
    </row>
    <row r="122" spans="19:32" x14ac:dyDescent="0.25">
      <c r="S122" s="115" t="s">
        <v>108</v>
      </c>
      <c r="T122" s="125">
        <v>85</v>
      </c>
      <c r="U122" s="125">
        <v>102</v>
      </c>
      <c r="V122" s="125">
        <v>104</v>
      </c>
      <c r="W122" s="125">
        <v>103</v>
      </c>
      <c r="X122" s="125">
        <v>102</v>
      </c>
      <c r="Y122" s="125">
        <v>100</v>
      </c>
      <c r="Z122" s="125">
        <v>122</v>
      </c>
      <c r="AB122" s="122" t="str">
        <f>TEXT(Z122,"###,###")</f>
        <v>122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831</v>
      </c>
      <c r="U124" s="125">
        <v>837</v>
      </c>
      <c r="V124" s="125">
        <v>830</v>
      </c>
      <c r="W124" s="125">
        <v>870</v>
      </c>
      <c r="X124" s="125">
        <v>870</v>
      </c>
      <c r="Y124" s="125">
        <v>908</v>
      </c>
      <c r="Z124" s="125">
        <v>984</v>
      </c>
      <c r="AB124" s="122" t="str">
        <f>TEXT(Z124,"###,###")</f>
        <v>984</v>
      </c>
      <c r="AD124" s="139">
        <f>Z124/$Z$7*100</f>
        <v>84.754521963824288</v>
      </c>
    </row>
    <row r="125" spans="19:32" x14ac:dyDescent="0.25">
      <c r="S125" s="115" t="s">
        <v>110</v>
      </c>
      <c r="T125" s="125">
        <v>235</v>
      </c>
      <c r="U125" s="125">
        <v>257</v>
      </c>
      <c r="V125" s="125">
        <v>245</v>
      </c>
      <c r="W125" s="125">
        <v>243</v>
      </c>
      <c r="X125" s="125">
        <v>226</v>
      </c>
      <c r="Y125" s="125">
        <v>236</v>
      </c>
      <c r="Z125" s="125">
        <v>296</v>
      </c>
      <c r="AB125" s="122" t="str">
        <f>TEXT(Z125,"###,###")</f>
        <v>296</v>
      </c>
      <c r="AD125" s="139">
        <f>Z125/$Z$7*100</f>
        <v>25.495262704565029</v>
      </c>
    </row>
    <row r="127" spans="19:32" x14ac:dyDescent="0.25">
      <c r="S127" s="115" t="s">
        <v>111</v>
      </c>
      <c r="T127" s="125">
        <v>548</v>
      </c>
      <c r="U127" s="125">
        <v>564</v>
      </c>
      <c r="V127" s="125">
        <v>550</v>
      </c>
      <c r="W127" s="125">
        <v>570</v>
      </c>
      <c r="X127" s="125">
        <v>569</v>
      </c>
      <c r="Y127" s="125">
        <v>585</v>
      </c>
      <c r="Z127" s="125">
        <v>652</v>
      </c>
      <c r="AB127" s="122" t="str">
        <f>TEXT(Z127,"###,###")</f>
        <v>652</v>
      </c>
      <c r="AD127" s="139">
        <f>Z127/$Z$7*100</f>
        <v>56.158484065460812</v>
      </c>
    </row>
    <row r="128" spans="19:32" x14ac:dyDescent="0.25">
      <c r="S128" s="115" t="s">
        <v>112</v>
      </c>
      <c r="T128" s="125">
        <v>432</v>
      </c>
      <c r="U128" s="125">
        <v>428</v>
      </c>
      <c r="V128" s="125">
        <v>418</v>
      </c>
      <c r="W128" s="125">
        <v>440</v>
      </c>
      <c r="X128" s="125">
        <v>420</v>
      </c>
      <c r="Y128" s="125">
        <v>459</v>
      </c>
      <c r="Z128" s="125">
        <v>503</v>
      </c>
      <c r="AB128" s="122" t="str">
        <f>TEXT(Z128,"###,###")</f>
        <v>503</v>
      </c>
      <c r="AD128" s="139">
        <f>Z128/$Z$7*100</f>
        <v>43.324720068906117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9471995F-8598-4EEC-BEC5-5FBDD52CC9F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58" id="{6C9A16C5-E444-4A6B-800D-1B25E3BFDED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261" id="{30493DC8-5039-412D-A09F-E2DF64C08A4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264" id="{85CDA32A-6224-400B-B722-E51451378B77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A862F-D482-46C1-BA05-1ABE337A20E0}">
  <sheetPr codeName="Sheet70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Circular Head</v>
      </c>
      <c r="T1" s="113"/>
      <c r="U1" s="113"/>
      <c r="V1" s="113"/>
      <c r="W1" s="113"/>
      <c r="X1" s="113"/>
      <c r="Y1" s="114" t="str">
        <f>Y3</f>
        <v>12.6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122</v>
      </c>
      <c r="Y3" s="118" t="s">
        <v>165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12.6 Circular Head,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6327</v>
      </c>
      <c r="U4" s="121">
        <v>6110</v>
      </c>
      <c r="V4" s="121">
        <v>6318</v>
      </c>
      <c r="W4" s="121">
        <v>6249</v>
      </c>
      <c r="X4" s="121">
        <v>6265</v>
      </c>
      <c r="Y4" s="121">
        <v>6288</v>
      </c>
      <c r="Z4" s="121">
        <v>6546</v>
      </c>
      <c r="AB4" s="122" t="str">
        <f>TEXT(Z4,"###,###")</f>
        <v>6,546</v>
      </c>
      <c r="AD4" s="123">
        <f>Z4/Y4-1</f>
        <v>4.1030534351145009E-2</v>
      </c>
      <c r="AF4" s="123">
        <f t="shared" ref="AF4:AF9" si="0">Z4/T4-1</f>
        <v>3.4613560929350307E-2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3422</v>
      </c>
      <c r="U5" s="121">
        <v>3299</v>
      </c>
      <c r="V5" s="121">
        <v>3368</v>
      </c>
      <c r="W5" s="121">
        <v>3340</v>
      </c>
      <c r="X5" s="121">
        <v>3320</v>
      </c>
      <c r="Y5" s="121">
        <v>3253</v>
      </c>
      <c r="Z5" s="121">
        <v>3504</v>
      </c>
      <c r="AB5" s="122" t="str">
        <f>TEXT(Z5,"###,###")</f>
        <v>3,504</v>
      </c>
      <c r="AD5" s="123">
        <f t="shared" ref="AD5:AD9" si="1">Z5/Y5-1</f>
        <v>7.715954503535194E-2</v>
      </c>
      <c r="AF5" s="123">
        <f t="shared" si="0"/>
        <v>2.396259497369968E-2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2909</v>
      </c>
      <c r="U6" s="121">
        <v>2811</v>
      </c>
      <c r="V6" s="121">
        <v>2958</v>
      </c>
      <c r="W6" s="121">
        <v>2914</v>
      </c>
      <c r="X6" s="121">
        <v>2943</v>
      </c>
      <c r="Y6" s="121">
        <v>3035</v>
      </c>
      <c r="Z6" s="121">
        <v>3037</v>
      </c>
      <c r="AB6" s="122" t="str">
        <f>TEXT(Z6,"###,###")</f>
        <v>3,037</v>
      </c>
      <c r="AD6" s="123">
        <f t="shared" si="1"/>
        <v>6.5897858319607927E-4</v>
      </c>
      <c r="AF6" s="123">
        <f t="shared" si="0"/>
        <v>4.4001375042970192E-2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4457</v>
      </c>
      <c r="U7" s="121">
        <v>4391</v>
      </c>
      <c r="V7" s="121">
        <v>4445</v>
      </c>
      <c r="W7" s="121">
        <v>4392</v>
      </c>
      <c r="X7" s="121">
        <v>4393</v>
      </c>
      <c r="Y7" s="121">
        <v>4416</v>
      </c>
      <c r="Z7" s="121">
        <v>4514</v>
      </c>
      <c r="AB7" s="122" t="str">
        <f>TEXT(Z7,"###,###")</f>
        <v>4,514</v>
      </c>
      <c r="AD7" s="123">
        <f t="shared" si="1"/>
        <v>2.2192028985507317E-2</v>
      </c>
      <c r="AF7" s="123">
        <f t="shared" si="0"/>
        <v>1.2788871438187188E-2</v>
      </c>
    </row>
    <row r="8" spans="1:32" ht="17.25" customHeight="1" x14ac:dyDescent="0.25">
      <c r="A8" s="44" t="s">
        <v>13</v>
      </c>
      <c r="B8" s="45"/>
      <c r="C8" s="46"/>
      <c r="D8" s="47" t="str">
        <f>AB4</f>
        <v>6,546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4,514</v>
      </c>
      <c r="P8" s="48"/>
      <c r="S8" s="120" t="s">
        <v>88</v>
      </c>
      <c r="T8" s="121">
        <v>32768.720000000001</v>
      </c>
      <c r="U8" s="121">
        <v>33955.5</v>
      </c>
      <c r="V8" s="121">
        <v>33783</v>
      </c>
      <c r="W8" s="121">
        <v>34337</v>
      </c>
      <c r="X8" s="121">
        <v>35121.21</v>
      </c>
      <c r="Y8" s="121">
        <v>33656.11</v>
      </c>
      <c r="Z8" s="121">
        <v>35592</v>
      </c>
      <c r="AB8" s="122" t="str">
        <f>TEXT(Z8,"$###,###")</f>
        <v>$35,592</v>
      </c>
      <c r="AD8" s="123">
        <f t="shared" si="1"/>
        <v>5.7519719302082217E-2</v>
      </c>
      <c r="AF8" s="123">
        <f t="shared" si="0"/>
        <v>8.6157774853579783E-2</v>
      </c>
    </row>
    <row r="9" spans="1:32" x14ac:dyDescent="0.25">
      <c r="A9" s="52" t="s">
        <v>15</v>
      </c>
      <c r="B9" s="53"/>
      <c r="C9" s="54"/>
      <c r="D9" s="55">
        <f>AD104</f>
        <v>76.840818820653837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54.231280460788653</v>
      </c>
      <c r="P9" s="56" t="s">
        <v>89</v>
      </c>
      <c r="S9" s="120" t="s">
        <v>7</v>
      </c>
      <c r="T9" s="121">
        <v>177029977</v>
      </c>
      <c r="U9" s="121">
        <v>167458010</v>
      </c>
      <c r="V9" s="121">
        <v>189688858</v>
      </c>
      <c r="W9" s="121">
        <v>198812033</v>
      </c>
      <c r="X9" s="121">
        <v>195832244</v>
      </c>
      <c r="Y9" s="121">
        <v>192039223</v>
      </c>
      <c r="Z9" s="121">
        <v>206970055</v>
      </c>
      <c r="AB9" s="122" t="str">
        <f>TEXT(Z9/1000000,"$#,###.0")&amp;" mil"</f>
        <v>$207.0 mil</v>
      </c>
      <c r="AD9" s="123">
        <f t="shared" si="1"/>
        <v>7.7748866959329366E-2</v>
      </c>
      <c r="AF9" s="123">
        <f t="shared" si="0"/>
        <v>0.16912433988510323</v>
      </c>
    </row>
    <row r="10" spans="1:32" x14ac:dyDescent="0.25">
      <c r="A10" s="52" t="s">
        <v>18</v>
      </c>
      <c r="B10" s="53"/>
      <c r="C10" s="54"/>
      <c r="D10" s="55">
        <f>AD105</f>
        <v>9.4103269172013455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45.768719539211347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86.287106778910058</v>
      </c>
      <c r="P11" s="56" t="s">
        <v>89</v>
      </c>
      <c r="S11" s="120" t="s">
        <v>30</v>
      </c>
      <c r="T11" s="125">
        <v>5131</v>
      </c>
      <c r="U11" s="125">
        <v>4955</v>
      </c>
      <c r="V11" s="125">
        <v>5188</v>
      </c>
      <c r="W11" s="125">
        <v>5121</v>
      </c>
      <c r="X11" s="125">
        <v>5172</v>
      </c>
      <c r="Y11" s="125">
        <v>5169</v>
      </c>
      <c r="Z11" s="125">
        <v>5430</v>
      </c>
    </row>
    <row r="12" spans="1:32" ht="28.5" customHeight="1" x14ac:dyDescent="0.25">
      <c r="A12" s="52" t="s">
        <v>20</v>
      </c>
      <c r="B12" s="54"/>
      <c r="C12" s="54"/>
      <c r="D12" s="55">
        <f>AD108</f>
        <v>20.882981973724412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24.723083739477183</v>
      </c>
      <c r="P12" s="56" t="s">
        <v>89</v>
      </c>
      <c r="S12" s="120" t="s">
        <v>31</v>
      </c>
      <c r="T12" s="125">
        <v>1197</v>
      </c>
      <c r="U12" s="125">
        <v>1155</v>
      </c>
      <c r="V12" s="125">
        <v>1133</v>
      </c>
      <c r="W12" s="125">
        <v>1127</v>
      </c>
      <c r="X12" s="125">
        <v>1096</v>
      </c>
      <c r="Y12" s="125">
        <v>1119</v>
      </c>
      <c r="Z12" s="125">
        <v>1115</v>
      </c>
    </row>
    <row r="13" spans="1:32" ht="15" customHeight="1" x14ac:dyDescent="0.25">
      <c r="A13" s="52" t="s">
        <v>21</v>
      </c>
      <c r="B13" s="54"/>
      <c r="C13" s="54"/>
      <c r="D13" s="55">
        <f>AD109</f>
        <v>19.538649556981362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42.7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24.060494958753438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21.845401772074549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1374</v>
      </c>
      <c r="Z15" s="125">
        <v>1443</v>
      </c>
      <c r="AB15" s="129">
        <f t="shared" ref="AB15:AB34" si="2">IF(Z15="np",0,Z15/$Z$34)</f>
        <v>0.22043996333638863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93</v>
      </c>
      <c r="Z16" s="125">
        <v>101</v>
      </c>
      <c r="AB16" s="129">
        <f t="shared" si="2"/>
        <v>1.5429269783073633E-2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813</v>
      </c>
      <c r="Z17" s="125">
        <v>876</v>
      </c>
      <c r="AB17" s="129">
        <f t="shared" si="2"/>
        <v>0.13382218148487626</v>
      </c>
    </row>
    <row r="18" spans="1:28" x14ac:dyDescent="0.25">
      <c r="A18" s="82" t="str">
        <f>$S$1&amp;" ("&amp;$T$2&amp;" to "&amp;$Z$2&amp;")"</f>
        <v>Circular Head (2011-12 to 2017-18)</v>
      </c>
      <c r="B18" s="82"/>
      <c r="C18" s="82"/>
      <c r="D18" s="82"/>
      <c r="E18" s="82"/>
      <c r="F18" s="82"/>
      <c r="G18" s="82" t="str">
        <f>$S$1&amp;" ("&amp;$T$2&amp;" to "&amp;$Z$2&amp;")"</f>
        <v>Circular Head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22</v>
      </c>
      <c r="Z18" s="125">
        <v>27</v>
      </c>
      <c r="AB18" s="129">
        <f t="shared" si="2"/>
        <v>4.124656278643446E-3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244</v>
      </c>
      <c r="Z19" s="125">
        <v>313</v>
      </c>
      <c r="AB19" s="129">
        <f t="shared" si="2"/>
        <v>4.7815459822792547E-2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170</v>
      </c>
      <c r="Z20" s="125">
        <v>177</v>
      </c>
      <c r="AB20" s="129">
        <f t="shared" si="2"/>
        <v>2.7039413382218148E-2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384</v>
      </c>
      <c r="Z21" s="125">
        <v>357</v>
      </c>
      <c r="AB21" s="129">
        <f t="shared" si="2"/>
        <v>5.4537121906507793E-2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356</v>
      </c>
      <c r="Z22" s="125">
        <v>434</v>
      </c>
      <c r="AB22" s="129">
        <f t="shared" si="2"/>
        <v>6.6300030553009467E-2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241</v>
      </c>
      <c r="Z23" s="125">
        <v>273</v>
      </c>
      <c r="AB23" s="129">
        <f t="shared" si="2"/>
        <v>4.1704857928505958E-2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22</v>
      </c>
      <c r="Z24" s="125">
        <v>28</v>
      </c>
      <c r="AB24" s="129">
        <f t="shared" si="2"/>
        <v>4.2774213260006111E-3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73</v>
      </c>
      <c r="Z25" s="125">
        <v>69</v>
      </c>
      <c r="AB25" s="129">
        <f t="shared" si="2"/>
        <v>1.0540788267644362E-2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117</v>
      </c>
      <c r="Z26" s="125">
        <v>136</v>
      </c>
      <c r="AB26" s="129">
        <f t="shared" si="2"/>
        <v>2.0776046440574396E-2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101</v>
      </c>
      <c r="Z27" s="125">
        <v>129</v>
      </c>
      <c r="AB27" s="129">
        <f t="shared" si="2"/>
        <v>1.9706691109074245E-2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279</v>
      </c>
      <c r="Z28" s="125">
        <v>336</v>
      </c>
      <c r="AB28" s="129">
        <f t="shared" si="2"/>
        <v>5.1329055912007336E-2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216</v>
      </c>
      <c r="Z29" s="125">
        <v>198</v>
      </c>
      <c r="AB29" s="129">
        <f t="shared" si="2"/>
        <v>3.0247479376718608E-2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309</v>
      </c>
      <c r="Z30" s="125">
        <v>334</v>
      </c>
      <c r="AB30" s="129">
        <f t="shared" si="2"/>
        <v>5.1023525817293004E-2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348</v>
      </c>
      <c r="Z31" s="125">
        <v>361</v>
      </c>
      <c r="AB31" s="129">
        <f t="shared" si="2"/>
        <v>5.514818209593645E-2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25</v>
      </c>
      <c r="Z32" s="125">
        <v>32</v>
      </c>
      <c r="AB32" s="129">
        <f t="shared" si="2"/>
        <v>4.8884815154292697E-3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231</v>
      </c>
      <c r="Z33" s="125">
        <v>232</v>
      </c>
      <c r="AB33" s="129">
        <f t="shared" si="2"/>
        <v>3.5441490986862209E-2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6288</v>
      </c>
      <c r="Z34" s="132">
        <v>6546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2</v>
      </c>
      <c r="Y44" s="125">
        <v>7</v>
      </c>
      <c r="Z44" s="125">
        <v>3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82</v>
      </c>
      <c r="Y45" s="125">
        <v>75</v>
      </c>
      <c r="Z45" s="125">
        <v>106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229</v>
      </c>
      <c r="Y46" s="125">
        <v>230</v>
      </c>
      <c r="Z46" s="125">
        <v>227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331</v>
      </c>
      <c r="Y47" s="125">
        <v>320</v>
      </c>
      <c r="Z47" s="125">
        <v>340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315</v>
      </c>
      <c r="Y48" s="125">
        <v>320</v>
      </c>
      <c r="Z48" s="125">
        <v>405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Circular Head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335</v>
      </c>
      <c r="Y49" s="125">
        <v>302</v>
      </c>
      <c r="Z49" s="125">
        <v>333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288</v>
      </c>
      <c r="Y50" s="125">
        <v>270</v>
      </c>
      <c r="Z50" s="125">
        <v>322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308</v>
      </c>
      <c r="Y51" s="125">
        <v>284</v>
      </c>
      <c r="Z51" s="125">
        <v>261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293</v>
      </c>
      <c r="Y52" s="125">
        <v>294</v>
      </c>
      <c r="Z52" s="125">
        <v>304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328</v>
      </c>
      <c r="Y53" s="125">
        <v>309</v>
      </c>
      <c r="Z53" s="125">
        <v>318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317</v>
      </c>
      <c r="Y54" s="125">
        <v>343</v>
      </c>
      <c r="Z54" s="125">
        <v>333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242</v>
      </c>
      <c r="Y55" s="125">
        <v>233</v>
      </c>
      <c r="Z55" s="125">
        <v>263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139</v>
      </c>
      <c r="Y56" s="125">
        <v>154</v>
      </c>
      <c r="Z56" s="125">
        <v>167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66</v>
      </c>
      <c r="Y57" s="125">
        <v>68</v>
      </c>
      <c r="Z57" s="125">
        <v>66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26</v>
      </c>
      <c r="Y58" s="125">
        <v>22</v>
      </c>
      <c r="Z58" s="125">
        <v>32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17</v>
      </c>
      <c r="Y59" s="125">
        <v>17</v>
      </c>
      <c r="Z59" s="125">
        <v>15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2</v>
      </c>
      <c r="Y60" s="125">
        <v>3</v>
      </c>
      <c r="Z60" s="125">
        <v>11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3321</v>
      </c>
      <c r="Y61" s="125">
        <v>3253</v>
      </c>
      <c r="Z61" s="125">
        <v>3507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0</v>
      </c>
      <c r="Y63" s="125">
        <v>9</v>
      </c>
      <c r="Z63" s="125">
        <v>12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Circular Head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76</v>
      </c>
      <c r="Y64" s="125">
        <v>83</v>
      </c>
      <c r="Z64" s="125">
        <v>65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216</v>
      </c>
      <c r="Y65" s="125">
        <v>219</v>
      </c>
      <c r="Z65" s="125">
        <v>211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291</v>
      </c>
      <c r="Y66" s="125">
        <v>298</v>
      </c>
      <c r="Z66" s="125">
        <v>281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246</v>
      </c>
      <c r="Y67" s="125">
        <v>267</v>
      </c>
      <c r="Z67" s="125">
        <v>273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268</v>
      </c>
      <c r="Y68" s="125">
        <v>280</v>
      </c>
      <c r="Z68" s="125">
        <v>315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260</v>
      </c>
      <c r="Y69" s="125">
        <v>281</v>
      </c>
      <c r="Z69" s="125">
        <v>271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288</v>
      </c>
      <c r="Y70" s="125">
        <v>278</v>
      </c>
      <c r="Z70" s="125">
        <v>253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350</v>
      </c>
      <c r="Y71" s="125">
        <v>338</v>
      </c>
      <c r="Z71" s="125">
        <v>334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316</v>
      </c>
      <c r="Y72" s="125">
        <v>295</v>
      </c>
      <c r="Z72" s="125">
        <v>309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290</v>
      </c>
      <c r="Y73" s="125">
        <v>321</v>
      </c>
      <c r="Z73" s="125">
        <v>342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182</v>
      </c>
      <c r="Y74" s="125">
        <v>180</v>
      </c>
      <c r="Z74" s="125">
        <v>198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86</v>
      </c>
      <c r="Y75" s="125">
        <v>90</v>
      </c>
      <c r="Z75" s="125">
        <v>92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39</v>
      </c>
      <c r="Y76" s="125">
        <v>58</v>
      </c>
      <c r="Z76" s="125">
        <v>40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18</v>
      </c>
      <c r="Y77" s="125">
        <v>23</v>
      </c>
      <c r="Z77" s="125">
        <v>25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6</v>
      </c>
      <c r="Y78" s="125">
        <v>10</v>
      </c>
      <c r="Z78" s="125">
        <v>12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7</v>
      </c>
      <c r="Y79" s="125">
        <v>9</v>
      </c>
      <c r="Z79" s="125">
        <v>4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2946</v>
      </c>
      <c r="Y80" s="125">
        <v>3035</v>
      </c>
      <c r="Z80" s="125">
        <v>3040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Circular Head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226</v>
      </c>
      <c r="Y83" s="125">
        <v>231</v>
      </c>
      <c r="Z83" s="125">
        <v>262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103</v>
      </c>
      <c r="Y84" s="125">
        <v>101</v>
      </c>
      <c r="Z84" s="125">
        <v>104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6,546</v>
      </c>
      <c r="D85" s="96">
        <f t="shared" ref="D85:D90" si="4">AD4</f>
        <v>4.1030534351145009E-2</v>
      </c>
      <c r="E85" s="97">
        <f t="shared" ref="E85:E90" si="5">AD4</f>
        <v>4.1030534351145009E-2</v>
      </c>
      <c r="F85" s="96">
        <f t="shared" ref="F85:F90" si="6">AF4</f>
        <v>3.4613560929350307E-2</v>
      </c>
      <c r="G85" s="97">
        <f t="shared" ref="G85:G90" si="7">AF4</f>
        <v>3.4613560929350307E-2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314</v>
      </c>
      <c r="Y85" s="125">
        <v>303</v>
      </c>
      <c r="Z85" s="125">
        <v>322</v>
      </c>
    </row>
    <row r="86" spans="1:32" ht="15" customHeight="1" x14ac:dyDescent="0.25">
      <c r="A86" s="98" t="s">
        <v>4</v>
      </c>
      <c r="B86" s="95"/>
      <c r="C86" s="109" t="str">
        <f t="shared" si="3"/>
        <v>3,504</v>
      </c>
      <c r="D86" s="96">
        <f t="shared" si="4"/>
        <v>7.715954503535194E-2</v>
      </c>
      <c r="E86" s="97">
        <f t="shared" si="5"/>
        <v>7.715954503535194E-2</v>
      </c>
      <c r="F86" s="96">
        <f t="shared" si="6"/>
        <v>2.396259497369968E-2</v>
      </c>
      <c r="G86" s="97">
        <f t="shared" si="7"/>
        <v>2.396259497369968E-2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36</v>
      </c>
      <c r="Y86" s="125">
        <v>62</v>
      </c>
      <c r="Z86" s="125">
        <v>53</v>
      </c>
    </row>
    <row r="87" spans="1:32" ht="15" customHeight="1" x14ac:dyDescent="0.25">
      <c r="A87" s="98" t="s">
        <v>5</v>
      </c>
      <c r="B87" s="95"/>
      <c r="C87" s="109" t="str">
        <f t="shared" si="3"/>
        <v>3,037</v>
      </c>
      <c r="D87" s="96">
        <f t="shared" si="4"/>
        <v>6.5897858319607927E-4</v>
      </c>
      <c r="E87" s="97">
        <f t="shared" si="5"/>
        <v>6.5897858319607927E-4</v>
      </c>
      <c r="F87" s="96">
        <f t="shared" si="6"/>
        <v>4.4001375042970192E-2</v>
      </c>
      <c r="G87" s="97">
        <f t="shared" si="7"/>
        <v>4.4001375042970192E-2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44</v>
      </c>
      <c r="Y87" s="125">
        <v>42</v>
      </c>
      <c r="Z87" s="125">
        <v>40</v>
      </c>
    </row>
    <row r="88" spans="1:32" ht="15" customHeight="1" x14ac:dyDescent="0.25">
      <c r="A88" s="95" t="s">
        <v>6</v>
      </c>
      <c r="B88" s="95"/>
      <c r="C88" s="109" t="str">
        <f t="shared" si="3"/>
        <v>4,514</v>
      </c>
      <c r="D88" s="96">
        <f t="shared" si="4"/>
        <v>2.2192028985507317E-2</v>
      </c>
      <c r="E88" s="97">
        <f t="shared" si="5"/>
        <v>2.2192028985507317E-2</v>
      </c>
      <c r="F88" s="96">
        <f t="shared" si="6"/>
        <v>1.2788871438187188E-2</v>
      </c>
      <c r="G88" s="97">
        <f t="shared" si="7"/>
        <v>1.2788871438187188E-2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53</v>
      </c>
      <c r="Y88" s="125">
        <v>53</v>
      </c>
      <c r="Z88" s="125">
        <v>49</v>
      </c>
    </row>
    <row r="89" spans="1:32" ht="15" customHeight="1" x14ac:dyDescent="0.25">
      <c r="A89" s="95" t="s">
        <v>104</v>
      </c>
      <c r="B89" s="95"/>
      <c r="C89" s="146" t="str">
        <f t="shared" si="3"/>
        <v>$35,592</v>
      </c>
      <c r="D89" s="96">
        <f t="shared" si="4"/>
        <v>5.7519719302082217E-2</v>
      </c>
      <c r="E89" s="97">
        <f t="shared" si="5"/>
        <v>5.7519719302082217E-2</v>
      </c>
      <c r="F89" s="96">
        <f t="shared" si="6"/>
        <v>8.6157774853579783E-2</v>
      </c>
      <c r="G89" s="97">
        <f t="shared" si="7"/>
        <v>8.6157774853579783E-2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283</v>
      </c>
      <c r="Y89" s="125">
        <v>289</v>
      </c>
      <c r="Z89" s="125">
        <v>296</v>
      </c>
    </row>
    <row r="90" spans="1:32" ht="15" customHeight="1" x14ac:dyDescent="0.25">
      <c r="A90" s="95" t="s">
        <v>7</v>
      </c>
      <c r="B90" s="95"/>
      <c r="C90" s="109" t="str">
        <f t="shared" si="3"/>
        <v>$207.0 mil</v>
      </c>
      <c r="D90" s="96">
        <f t="shared" si="4"/>
        <v>7.7748866959329366E-2</v>
      </c>
      <c r="E90" s="97">
        <f t="shared" si="5"/>
        <v>7.7748866959329366E-2</v>
      </c>
      <c r="F90" s="96">
        <f t="shared" si="6"/>
        <v>0.16912433988510323</v>
      </c>
      <c r="G90" s="97">
        <f t="shared" si="7"/>
        <v>0.16912433988510323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731</v>
      </c>
      <c r="Y90" s="125">
        <v>712</v>
      </c>
      <c r="Z90" s="125">
        <v>709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2346</v>
      </c>
      <c r="Y91" s="125">
        <v>2355</v>
      </c>
      <c r="Z91" s="125">
        <v>2449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102</v>
      </c>
      <c r="Y93" s="125">
        <v>109</v>
      </c>
      <c r="Z93" s="125">
        <v>142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186</v>
      </c>
      <c r="Y94" s="125">
        <v>197</v>
      </c>
      <c r="Z94" s="125">
        <v>194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62</v>
      </c>
      <c r="Y95" s="125">
        <v>70</v>
      </c>
      <c r="Z95" s="125">
        <v>72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294</v>
      </c>
      <c r="Y96" s="125">
        <v>306</v>
      </c>
      <c r="Z96" s="125">
        <v>327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248</v>
      </c>
      <c r="Y97" s="125">
        <v>258</v>
      </c>
      <c r="Z97" s="125">
        <v>252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221</v>
      </c>
      <c r="Y98" s="125">
        <v>208</v>
      </c>
      <c r="Z98" s="125">
        <v>203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38</v>
      </c>
      <c r="Y99" s="125">
        <v>34</v>
      </c>
      <c r="Z99" s="125">
        <v>30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413</v>
      </c>
      <c r="Y100" s="125">
        <v>426</v>
      </c>
      <c r="Z100" s="125">
        <v>431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2040</v>
      </c>
      <c r="Y101" s="125">
        <v>2061</v>
      </c>
      <c r="Z101" s="125">
        <v>2065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4726</v>
      </c>
      <c r="Y104" s="125">
        <v>4810</v>
      </c>
      <c r="Z104" s="125">
        <v>5030</v>
      </c>
      <c r="AB104" s="122" t="str">
        <f>TEXT(Z104,"###,###")</f>
        <v>5,030</v>
      </c>
      <c r="AD104" s="143">
        <f>Z104/($Z$4)*100</f>
        <v>76.840818820653837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548</v>
      </c>
      <c r="Y105" s="125">
        <v>632</v>
      </c>
      <c r="Z105" s="125">
        <v>616</v>
      </c>
      <c r="AB105" s="122" t="str">
        <f>TEXT(Z105,"###,###")</f>
        <v>616</v>
      </c>
      <c r="AD105" s="143">
        <f>Z105/($Z$4)*100</f>
        <v>9.4103269172013455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5274</v>
      </c>
      <c r="Y106" s="132">
        <v>5442</v>
      </c>
      <c r="Z106" s="132">
        <v>5646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1155</v>
      </c>
      <c r="Y108" s="125">
        <v>1192</v>
      </c>
      <c r="Z108" s="125">
        <v>1367</v>
      </c>
      <c r="AB108" s="122" t="str">
        <f>TEXT(Z108,"###,###")</f>
        <v>1,367</v>
      </c>
      <c r="AD108" s="143">
        <f>Z108/($Z$4)*100</f>
        <v>20.882981973724412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1204</v>
      </c>
      <c r="Y109" s="125">
        <v>1300</v>
      </c>
      <c r="Z109" s="125">
        <v>1279</v>
      </c>
      <c r="AB109" s="122" t="str">
        <f>TEXT(Z109,"###,###")</f>
        <v>1,279</v>
      </c>
      <c r="AD109" s="143">
        <f>Z109/($Z$4)*100</f>
        <v>19.538649556981362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1461</v>
      </c>
      <c r="Y110" s="125">
        <v>1387</v>
      </c>
      <c r="Z110" s="125">
        <v>1575</v>
      </c>
      <c r="AB110" s="122" t="str">
        <f>TEXT(Z110,"###,###")</f>
        <v>1,575</v>
      </c>
      <c r="AD110" s="143">
        <f>Z110/($Z$4)*100</f>
        <v>24.060494958753438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1458</v>
      </c>
      <c r="Y111" s="125">
        <v>1563</v>
      </c>
      <c r="Z111" s="125">
        <v>1430</v>
      </c>
      <c r="AB111" s="122" t="str">
        <f>TEXT(Z111,"###,###")</f>
        <v>1,430</v>
      </c>
      <c r="AD111" s="143">
        <f>Z111/($Z$4)*100</f>
        <v>21.845401772074549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6267</v>
      </c>
      <c r="Y112" s="125">
        <v>6288</v>
      </c>
      <c r="Z112" s="125">
        <v>6547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40.659999999999997</v>
      </c>
      <c r="U118" s="144">
        <v>42.92</v>
      </c>
      <c r="V118" s="144">
        <v>43.92</v>
      </c>
      <c r="W118" s="144">
        <v>43.2</v>
      </c>
      <c r="X118" s="144">
        <v>43.28</v>
      </c>
      <c r="Y118" s="144">
        <v>42.67</v>
      </c>
      <c r="Z118" s="144">
        <v>42.72</v>
      </c>
      <c r="AB118" s="122" t="str">
        <f>TEXT(Z118,"##.0")</f>
        <v>42.7</v>
      </c>
    </row>
    <row r="120" spans="19:32" x14ac:dyDescent="0.25">
      <c r="S120" s="115" t="s">
        <v>106</v>
      </c>
      <c r="T120" s="125">
        <v>3263</v>
      </c>
      <c r="U120" s="125">
        <v>3231</v>
      </c>
      <c r="V120" s="125">
        <v>3309</v>
      </c>
      <c r="W120" s="125">
        <v>3259</v>
      </c>
      <c r="X120" s="125">
        <v>3298</v>
      </c>
      <c r="Y120" s="125">
        <v>3297</v>
      </c>
      <c r="Z120" s="125">
        <v>3398</v>
      </c>
      <c r="AB120" s="122" t="str">
        <f>TEXT(Z120,"###,###")</f>
        <v>3,398</v>
      </c>
    </row>
    <row r="121" spans="19:32" x14ac:dyDescent="0.25">
      <c r="S121" s="115" t="s">
        <v>107</v>
      </c>
      <c r="T121" s="125">
        <v>681</v>
      </c>
      <c r="U121" s="125">
        <v>680</v>
      </c>
      <c r="V121" s="125">
        <v>649</v>
      </c>
      <c r="W121" s="125">
        <v>637</v>
      </c>
      <c r="X121" s="125">
        <v>618</v>
      </c>
      <c r="Y121" s="125">
        <v>617</v>
      </c>
      <c r="Z121" s="125">
        <v>619</v>
      </c>
      <c r="AB121" s="122" t="str">
        <f>TEXT(Z121,"###,###")</f>
        <v>619</v>
      </c>
    </row>
    <row r="122" spans="19:32" x14ac:dyDescent="0.25">
      <c r="S122" s="115" t="s">
        <v>108</v>
      </c>
      <c r="T122" s="125">
        <v>514</v>
      </c>
      <c r="U122" s="125">
        <v>478</v>
      </c>
      <c r="V122" s="125">
        <v>483</v>
      </c>
      <c r="W122" s="125">
        <v>495</v>
      </c>
      <c r="X122" s="125">
        <v>479</v>
      </c>
      <c r="Y122" s="125">
        <v>502</v>
      </c>
      <c r="Z122" s="125">
        <v>497</v>
      </c>
      <c r="AB122" s="122" t="str">
        <f>TEXT(Z122,"###,###")</f>
        <v>497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3777</v>
      </c>
      <c r="U124" s="125">
        <v>3709</v>
      </c>
      <c r="V124" s="125">
        <v>3792</v>
      </c>
      <c r="W124" s="125">
        <v>3754</v>
      </c>
      <c r="X124" s="125">
        <v>3777</v>
      </c>
      <c r="Y124" s="125">
        <v>3799</v>
      </c>
      <c r="Z124" s="125">
        <v>3895</v>
      </c>
      <c r="AB124" s="122" t="str">
        <f>TEXT(Z124,"###,###")</f>
        <v>3,895</v>
      </c>
      <c r="AD124" s="139">
        <f>Z124/$Z$7*100</f>
        <v>86.287106778910058</v>
      </c>
    </row>
    <row r="125" spans="19:32" x14ac:dyDescent="0.25">
      <c r="S125" s="115" t="s">
        <v>110</v>
      </c>
      <c r="T125" s="125">
        <v>1195</v>
      </c>
      <c r="U125" s="125">
        <v>1158</v>
      </c>
      <c r="V125" s="125">
        <v>1132</v>
      </c>
      <c r="W125" s="125">
        <v>1132</v>
      </c>
      <c r="X125" s="125">
        <v>1097</v>
      </c>
      <c r="Y125" s="125">
        <v>1119</v>
      </c>
      <c r="Z125" s="125">
        <v>1116</v>
      </c>
      <c r="AB125" s="122" t="str">
        <f>TEXT(Z125,"###,###")</f>
        <v>1,116</v>
      </c>
      <c r="AD125" s="139">
        <f>Z125/$Z$7*100</f>
        <v>24.723083739477183</v>
      </c>
    </row>
    <row r="127" spans="19:32" x14ac:dyDescent="0.25">
      <c r="S127" s="115" t="s">
        <v>111</v>
      </c>
      <c r="T127" s="125">
        <v>2421</v>
      </c>
      <c r="U127" s="125">
        <v>2387</v>
      </c>
      <c r="V127" s="125">
        <v>2398</v>
      </c>
      <c r="W127" s="125">
        <v>2378</v>
      </c>
      <c r="X127" s="125">
        <v>2347</v>
      </c>
      <c r="Y127" s="125">
        <v>2355</v>
      </c>
      <c r="Z127" s="125">
        <v>2448</v>
      </c>
      <c r="AB127" s="122" t="str">
        <f>TEXT(Z127,"###,###")</f>
        <v>2,448</v>
      </c>
      <c r="AD127" s="139">
        <f>Z127/$Z$7*100</f>
        <v>54.231280460788653</v>
      </c>
    </row>
    <row r="128" spans="19:32" x14ac:dyDescent="0.25">
      <c r="S128" s="115" t="s">
        <v>112</v>
      </c>
      <c r="T128" s="125">
        <v>2040</v>
      </c>
      <c r="U128" s="125">
        <v>2001</v>
      </c>
      <c r="V128" s="125">
        <v>2044</v>
      </c>
      <c r="W128" s="125">
        <v>2014</v>
      </c>
      <c r="X128" s="125">
        <v>2045</v>
      </c>
      <c r="Y128" s="125">
        <v>2061</v>
      </c>
      <c r="Z128" s="125">
        <v>2066</v>
      </c>
      <c r="AB128" s="122" t="str">
        <f>TEXT(Z128,"###,###")</f>
        <v>2,066</v>
      </c>
      <c r="AD128" s="139">
        <f>Z128/$Z$7*100</f>
        <v>45.768719539211347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C3D01927-089C-4DB9-816D-DB27EEEC302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48" id="{D6736AD5-547C-4475-84B9-F407BC7B061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251" id="{80644DF7-E127-4243-8B2F-85591187D6A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254" id="{2F932229-A043-4AFC-A74D-71FB7284FEF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CADF6-32C5-4D85-AA22-7307F299E2BA}">
  <sheetPr codeName="Sheet71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Clarence</v>
      </c>
      <c r="T1" s="113"/>
      <c r="U1" s="113"/>
      <c r="V1" s="113"/>
      <c r="W1" s="113"/>
      <c r="X1" s="113"/>
      <c r="Y1" s="114" t="str">
        <f>Y3</f>
        <v>12.7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123</v>
      </c>
      <c r="Y3" s="118" t="s">
        <v>166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12.7 Clarence,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38317</v>
      </c>
      <c r="U4" s="121">
        <v>38203</v>
      </c>
      <c r="V4" s="121">
        <v>38927</v>
      </c>
      <c r="W4" s="121">
        <v>39275</v>
      </c>
      <c r="X4" s="121">
        <v>39657</v>
      </c>
      <c r="Y4" s="121">
        <v>41445</v>
      </c>
      <c r="Z4" s="121">
        <v>42256</v>
      </c>
      <c r="AB4" s="122" t="str">
        <f>TEXT(Z4,"###,###")</f>
        <v>42,256</v>
      </c>
      <c r="AD4" s="123">
        <f>Z4/Y4-1</f>
        <v>1.956810230425865E-2</v>
      </c>
      <c r="AF4" s="123">
        <f t="shared" ref="AF4:AF9" si="0">Z4/T4-1</f>
        <v>0.10280032361614944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18862</v>
      </c>
      <c r="U5" s="121">
        <v>18844</v>
      </c>
      <c r="V5" s="121">
        <v>19019</v>
      </c>
      <c r="W5" s="121">
        <v>19245</v>
      </c>
      <c r="X5" s="121">
        <v>19260</v>
      </c>
      <c r="Y5" s="121">
        <v>20145</v>
      </c>
      <c r="Z5" s="121">
        <v>20752</v>
      </c>
      <c r="AB5" s="122" t="str">
        <f>TEXT(Z5,"###,###")</f>
        <v>20,752</v>
      </c>
      <c r="AD5" s="123">
        <f t="shared" ref="AD5:AD9" si="1">Z5/Y5-1</f>
        <v>3.0131546289401845E-2</v>
      </c>
      <c r="AF5" s="123">
        <f t="shared" si="0"/>
        <v>0.10020146325946344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19455</v>
      </c>
      <c r="U6" s="121">
        <v>19359</v>
      </c>
      <c r="V6" s="121">
        <v>19908</v>
      </c>
      <c r="W6" s="121">
        <v>20030</v>
      </c>
      <c r="X6" s="121">
        <v>20397</v>
      </c>
      <c r="Y6" s="121">
        <v>21300</v>
      </c>
      <c r="Z6" s="121">
        <v>21504</v>
      </c>
      <c r="AB6" s="122" t="str">
        <f>TEXT(Z6,"###,###")</f>
        <v>21,504</v>
      </c>
      <c r="AD6" s="123">
        <f t="shared" si="1"/>
        <v>9.5774647887323372E-3</v>
      </c>
      <c r="AF6" s="123">
        <f t="shared" si="0"/>
        <v>0.10531996915959918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28456</v>
      </c>
      <c r="U7" s="121">
        <v>28321</v>
      </c>
      <c r="V7" s="121">
        <v>28534</v>
      </c>
      <c r="W7" s="121">
        <v>28775</v>
      </c>
      <c r="X7" s="121">
        <v>29060</v>
      </c>
      <c r="Y7" s="121">
        <v>30039</v>
      </c>
      <c r="Z7" s="121">
        <v>30760</v>
      </c>
      <c r="AB7" s="122" t="str">
        <f>TEXT(Z7,"###,###")</f>
        <v>30,760</v>
      </c>
      <c r="AD7" s="123">
        <f t="shared" si="1"/>
        <v>2.4002130563600677E-2</v>
      </c>
      <c r="AF7" s="123">
        <f t="shared" si="0"/>
        <v>8.0967107112735359E-2</v>
      </c>
    </row>
    <row r="8" spans="1:32" ht="17.25" customHeight="1" x14ac:dyDescent="0.25">
      <c r="A8" s="44" t="s">
        <v>13</v>
      </c>
      <c r="B8" s="45"/>
      <c r="C8" s="46"/>
      <c r="D8" s="47" t="str">
        <f>AB4</f>
        <v>42,256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30,760</v>
      </c>
      <c r="P8" s="48"/>
      <c r="S8" s="120" t="s">
        <v>88</v>
      </c>
      <c r="T8" s="121">
        <v>37402</v>
      </c>
      <c r="U8" s="121">
        <v>38615</v>
      </c>
      <c r="V8" s="121">
        <v>38503.5</v>
      </c>
      <c r="W8" s="121">
        <v>40175</v>
      </c>
      <c r="X8" s="121">
        <v>42057.45</v>
      </c>
      <c r="Y8" s="121">
        <v>42477.97</v>
      </c>
      <c r="Z8" s="121">
        <v>43516.99</v>
      </c>
      <c r="AB8" s="122" t="str">
        <f>TEXT(Z8,"$###,###")</f>
        <v>$43,517</v>
      </c>
      <c r="AD8" s="123">
        <f t="shared" si="1"/>
        <v>2.4460208432747432E-2</v>
      </c>
      <c r="AF8" s="123">
        <f t="shared" si="0"/>
        <v>0.16349366344045757</v>
      </c>
    </row>
    <row r="9" spans="1:32" x14ac:dyDescent="0.25">
      <c r="A9" s="52" t="s">
        <v>15</v>
      </c>
      <c r="B9" s="53"/>
      <c r="C9" s="54"/>
      <c r="D9" s="55">
        <f>AD104</f>
        <v>67.687429004165097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49.772431729518857</v>
      </c>
      <c r="P9" s="56" t="s">
        <v>89</v>
      </c>
      <c r="S9" s="120" t="s">
        <v>7</v>
      </c>
      <c r="T9" s="121">
        <v>1363729497</v>
      </c>
      <c r="U9" s="121">
        <v>1388744535</v>
      </c>
      <c r="V9" s="121">
        <v>1438223670</v>
      </c>
      <c r="W9" s="121">
        <v>1489906138</v>
      </c>
      <c r="X9" s="121">
        <v>1554108732</v>
      </c>
      <c r="Y9" s="121">
        <v>1642833620</v>
      </c>
      <c r="Z9" s="121">
        <v>1729663411</v>
      </c>
      <c r="AB9" s="122" t="str">
        <f>TEXT(Z9/1000000,"$#,###.0")&amp;" mil"</f>
        <v>$1,729.7 mil</v>
      </c>
      <c r="AD9" s="123">
        <f t="shared" si="1"/>
        <v>5.2853673033548043E-2</v>
      </c>
      <c r="AF9" s="123">
        <f t="shared" si="0"/>
        <v>0.26833321036539837</v>
      </c>
    </row>
    <row r="10" spans="1:32" x14ac:dyDescent="0.25">
      <c r="A10" s="52" t="s">
        <v>18</v>
      </c>
      <c r="B10" s="53"/>
      <c r="C10" s="54"/>
      <c r="D10" s="55">
        <f>AD105</f>
        <v>24.758614161302535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50.22756827048115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92.942132639791936</v>
      </c>
      <c r="P11" s="56" t="s">
        <v>89</v>
      </c>
      <c r="S11" s="120" t="s">
        <v>30</v>
      </c>
      <c r="T11" s="125">
        <v>34054</v>
      </c>
      <c r="U11" s="125">
        <v>34027</v>
      </c>
      <c r="V11" s="125">
        <v>34777</v>
      </c>
      <c r="W11" s="125">
        <v>35260</v>
      </c>
      <c r="X11" s="125">
        <v>35590</v>
      </c>
      <c r="Y11" s="125">
        <v>37335</v>
      </c>
      <c r="Z11" s="125">
        <v>37977</v>
      </c>
    </row>
    <row r="12" spans="1:32" ht="28.5" customHeight="1" x14ac:dyDescent="0.25">
      <c r="A12" s="52" t="s">
        <v>20</v>
      </c>
      <c r="B12" s="54"/>
      <c r="C12" s="54"/>
      <c r="D12" s="55">
        <f>AD108</f>
        <v>13.728227943960622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13.914174252275682</v>
      </c>
      <c r="P12" s="56" t="s">
        <v>89</v>
      </c>
      <c r="S12" s="120" t="s">
        <v>31</v>
      </c>
      <c r="T12" s="125">
        <v>4265</v>
      </c>
      <c r="U12" s="125">
        <v>4175</v>
      </c>
      <c r="V12" s="125">
        <v>4148</v>
      </c>
      <c r="W12" s="125">
        <v>4017</v>
      </c>
      <c r="X12" s="125">
        <v>4068</v>
      </c>
      <c r="Y12" s="125">
        <v>4110</v>
      </c>
      <c r="Z12" s="125">
        <v>4277</v>
      </c>
    </row>
    <row r="13" spans="1:32" ht="15" customHeight="1" x14ac:dyDescent="0.25">
      <c r="A13" s="52" t="s">
        <v>21</v>
      </c>
      <c r="B13" s="54"/>
      <c r="C13" s="54"/>
      <c r="D13" s="55">
        <f>AD109</f>
        <v>14.158936009087467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42.3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21.192256720939039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43.373722074971596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979</v>
      </c>
      <c r="Z15" s="125">
        <v>1013</v>
      </c>
      <c r="AB15" s="129">
        <f t="shared" ref="AB15:AB34" si="2">IF(Z15="np",0,Z15/$Z$34)</f>
        <v>2.3972926921620598E-2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64</v>
      </c>
      <c r="Z16" s="125">
        <v>70</v>
      </c>
      <c r="AB16" s="129">
        <f t="shared" si="2"/>
        <v>1.6565694812570996E-3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1753</v>
      </c>
      <c r="Z17" s="125">
        <v>1775</v>
      </c>
      <c r="AB17" s="129">
        <f t="shared" si="2"/>
        <v>4.2005868989019313E-2</v>
      </c>
    </row>
    <row r="18" spans="1:28" x14ac:dyDescent="0.25">
      <c r="A18" s="82" t="str">
        <f>$S$1&amp;" ("&amp;$T$2&amp;" to "&amp;$Z$2&amp;")"</f>
        <v>Clarence (2011-12 to 2017-18)</v>
      </c>
      <c r="B18" s="82"/>
      <c r="C18" s="82"/>
      <c r="D18" s="82"/>
      <c r="E18" s="82"/>
      <c r="F18" s="82"/>
      <c r="G18" s="82" t="str">
        <f>$S$1&amp;" ("&amp;$T$2&amp;" to "&amp;$Z$2&amp;")"</f>
        <v>Clarence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600</v>
      </c>
      <c r="Z18" s="125">
        <v>599</v>
      </c>
      <c r="AB18" s="129">
        <f t="shared" si="2"/>
        <v>1.4175501703900037E-2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2630</v>
      </c>
      <c r="Z19" s="125">
        <v>2908</v>
      </c>
      <c r="AB19" s="129">
        <f t="shared" si="2"/>
        <v>6.8818629307080645E-2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1127</v>
      </c>
      <c r="Z20" s="125">
        <v>1115</v>
      </c>
      <c r="AB20" s="129">
        <f t="shared" si="2"/>
        <v>2.6386785308595229E-2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3928</v>
      </c>
      <c r="Z21" s="125">
        <v>3997</v>
      </c>
      <c r="AB21" s="129">
        <f t="shared" si="2"/>
        <v>9.4590117379780389E-2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2881</v>
      </c>
      <c r="Z22" s="125">
        <v>3098</v>
      </c>
      <c r="AB22" s="129">
        <f t="shared" si="2"/>
        <v>7.3315032184778486E-2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1366</v>
      </c>
      <c r="Z23" s="125">
        <v>1493</v>
      </c>
      <c r="AB23" s="129">
        <f t="shared" si="2"/>
        <v>3.533226050738357E-2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510</v>
      </c>
      <c r="Z24" s="125">
        <v>543</v>
      </c>
      <c r="AB24" s="129">
        <f t="shared" si="2"/>
        <v>1.2850246118894359E-2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1457</v>
      </c>
      <c r="Z25" s="125">
        <v>1420</v>
      </c>
      <c r="AB25" s="129">
        <f t="shared" si="2"/>
        <v>3.360469519121545E-2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696</v>
      </c>
      <c r="Z26" s="125">
        <v>763</v>
      </c>
      <c r="AB26" s="129">
        <f t="shared" si="2"/>
        <v>1.8056607345702386E-2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2239</v>
      </c>
      <c r="Z27" s="125">
        <v>2416</v>
      </c>
      <c r="AB27" s="129">
        <f t="shared" si="2"/>
        <v>5.7175312381673608E-2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2567</v>
      </c>
      <c r="Z28" s="125">
        <v>2746</v>
      </c>
      <c r="AB28" s="129">
        <f t="shared" si="2"/>
        <v>6.4984854221885643E-2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3724</v>
      </c>
      <c r="Z29" s="125">
        <v>3584</v>
      </c>
      <c r="AB29" s="129">
        <f t="shared" si="2"/>
        <v>8.4816357440363505E-2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4170</v>
      </c>
      <c r="Z30" s="125">
        <v>4309</v>
      </c>
      <c r="AB30" s="129">
        <f t="shared" si="2"/>
        <v>0.10197368421052631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5377</v>
      </c>
      <c r="Z31" s="125">
        <v>5615</v>
      </c>
      <c r="AB31" s="129">
        <f t="shared" si="2"/>
        <v>0.13288053767512306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841</v>
      </c>
      <c r="Z32" s="125">
        <v>995</v>
      </c>
      <c r="AB32" s="129">
        <f t="shared" si="2"/>
        <v>2.3546951912154487E-2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1600</v>
      </c>
      <c r="Z33" s="125">
        <v>1695</v>
      </c>
      <c r="AB33" s="129">
        <f t="shared" si="2"/>
        <v>4.0112646724725483E-2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41445</v>
      </c>
      <c r="Z34" s="132">
        <v>42256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16</v>
      </c>
      <c r="Y44" s="125">
        <v>20</v>
      </c>
      <c r="Z44" s="125">
        <v>11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352</v>
      </c>
      <c r="Y45" s="125">
        <v>325</v>
      </c>
      <c r="Z45" s="125">
        <v>379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1117</v>
      </c>
      <c r="Y46" s="125">
        <v>1085</v>
      </c>
      <c r="Z46" s="125">
        <v>1108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1583</v>
      </c>
      <c r="Y47" s="125">
        <v>1757</v>
      </c>
      <c r="Z47" s="125">
        <v>1846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2050</v>
      </c>
      <c r="Y48" s="125">
        <v>2296</v>
      </c>
      <c r="Z48" s="125">
        <v>2443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Clarence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1989</v>
      </c>
      <c r="Y49" s="125">
        <v>2167</v>
      </c>
      <c r="Z49" s="125">
        <v>2288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1912</v>
      </c>
      <c r="Y50" s="125">
        <v>1976</v>
      </c>
      <c r="Z50" s="125">
        <v>2121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1980</v>
      </c>
      <c r="Y51" s="125">
        <v>1962</v>
      </c>
      <c r="Z51" s="125">
        <v>1925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1968</v>
      </c>
      <c r="Y52" s="125">
        <v>2063</v>
      </c>
      <c r="Z52" s="125">
        <v>2123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1941</v>
      </c>
      <c r="Y53" s="125">
        <v>1870</v>
      </c>
      <c r="Z53" s="125">
        <v>1828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1899</v>
      </c>
      <c r="Y54" s="125">
        <v>1998</v>
      </c>
      <c r="Z54" s="125">
        <v>1976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1281</v>
      </c>
      <c r="Y55" s="125">
        <v>1371</v>
      </c>
      <c r="Z55" s="125">
        <v>1457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730</v>
      </c>
      <c r="Y56" s="125">
        <v>738</v>
      </c>
      <c r="Z56" s="125">
        <v>726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253</v>
      </c>
      <c r="Y57" s="125">
        <v>313</v>
      </c>
      <c r="Z57" s="125">
        <v>328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95</v>
      </c>
      <c r="Y58" s="125">
        <v>109</v>
      </c>
      <c r="Z58" s="125">
        <v>98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45</v>
      </c>
      <c r="Y59" s="125">
        <v>48</v>
      </c>
      <c r="Z59" s="125">
        <v>46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46</v>
      </c>
      <c r="Y60" s="125">
        <v>46</v>
      </c>
      <c r="Z60" s="125">
        <v>46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19260</v>
      </c>
      <c r="Y61" s="125">
        <v>20145</v>
      </c>
      <c r="Z61" s="125">
        <v>20752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34</v>
      </c>
      <c r="Y63" s="125">
        <v>15</v>
      </c>
      <c r="Z63" s="125">
        <v>12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Clarence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519</v>
      </c>
      <c r="Y64" s="125">
        <v>488</v>
      </c>
      <c r="Z64" s="125">
        <v>491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1326</v>
      </c>
      <c r="Y65" s="125">
        <v>1328</v>
      </c>
      <c r="Z65" s="125">
        <v>1381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1626</v>
      </c>
      <c r="Y66" s="125">
        <v>1777</v>
      </c>
      <c r="Z66" s="125">
        <v>1807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2099</v>
      </c>
      <c r="Y67" s="125">
        <v>2268</v>
      </c>
      <c r="Z67" s="125">
        <v>2297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2113</v>
      </c>
      <c r="Y68" s="125">
        <v>2220</v>
      </c>
      <c r="Z68" s="125">
        <v>2327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1937</v>
      </c>
      <c r="Y69" s="125">
        <v>2079</v>
      </c>
      <c r="Z69" s="125">
        <v>2088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2122</v>
      </c>
      <c r="Y70" s="125">
        <v>2089</v>
      </c>
      <c r="Z70" s="125">
        <v>2076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2089</v>
      </c>
      <c r="Y71" s="125">
        <v>2216</v>
      </c>
      <c r="Z71" s="125">
        <v>2258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2167</v>
      </c>
      <c r="Y72" s="125">
        <v>2113</v>
      </c>
      <c r="Z72" s="125">
        <v>2086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2050</v>
      </c>
      <c r="Y73" s="125">
        <v>2241</v>
      </c>
      <c r="Z73" s="125">
        <v>2162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1343</v>
      </c>
      <c r="Y74" s="125">
        <v>1396</v>
      </c>
      <c r="Z74" s="125">
        <v>1434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551</v>
      </c>
      <c r="Y75" s="125">
        <v>607</v>
      </c>
      <c r="Z75" s="125">
        <v>610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193</v>
      </c>
      <c r="Y76" s="125">
        <v>227</v>
      </c>
      <c r="Z76" s="125">
        <v>233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103</v>
      </c>
      <c r="Y77" s="125">
        <v>108</v>
      </c>
      <c r="Z77" s="125">
        <v>98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54</v>
      </c>
      <c r="Y78" s="125">
        <v>58</v>
      </c>
      <c r="Z78" s="125">
        <v>56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69</v>
      </c>
      <c r="Y79" s="125">
        <v>70</v>
      </c>
      <c r="Z79" s="125">
        <v>66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20397</v>
      </c>
      <c r="Y80" s="125">
        <v>21300</v>
      </c>
      <c r="Z80" s="125">
        <v>21504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Clarence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1852</v>
      </c>
      <c r="Y83" s="125">
        <v>1924</v>
      </c>
      <c r="Z83" s="125">
        <v>1963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2168</v>
      </c>
      <c r="Y84" s="125">
        <v>2283</v>
      </c>
      <c r="Z84" s="125">
        <v>2406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42,256</v>
      </c>
      <c r="D85" s="96">
        <f t="shared" ref="D85:D90" si="4">AD4</f>
        <v>1.956810230425865E-2</v>
      </c>
      <c r="E85" s="97">
        <f t="shared" ref="E85:E90" si="5">AD4</f>
        <v>1.956810230425865E-2</v>
      </c>
      <c r="F85" s="96">
        <f t="shared" ref="F85:F90" si="6">AF4</f>
        <v>0.10280032361614944</v>
      </c>
      <c r="G85" s="97">
        <f t="shared" ref="G85:G90" si="7">AF4</f>
        <v>0.10280032361614944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2536</v>
      </c>
      <c r="Y85" s="125">
        <v>2696</v>
      </c>
      <c r="Z85" s="125">
        <v>2789</v>
      </c>
    </row>
    <row r="86" spans="1:32" ht="15" customHeight="1" x14ac:dyDescent="0.25">
      <c r="A86" s="98" t="s">
        <v>4</v>
      </c>
      <c r="B86" s="95"/>
      <c r="C86" s="109" t="str">
        <f t="shared" si="3"/>
        <v>20,752</v>
      </c>
      <c r="D86" s="96">
        <f t="shared" si="4"/>
        <v>3.0131546289401845E-2</v>
      </c>
      <c r="E86" s="97">
        <f t="shared" si="5"/>
        <v>3.0131546289401845E-2</v>
      </c>
      <c r="F86" s="96">
        <f t="shared" si="6"/>
        <v>0.10020146325946344</v>
      </c>
      <c r="G86" s="97">
        <f t="shared" si="7"/>
        <v>0.10020146325946344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1046</v>
      </c>
      <c r="Y86" s="125">
        <v>1143</v>
      </c>
      <c r="Z86" s="125">
        <v>1210</v>
      </c>
    </row>
    <row r="87" spans="1:32" ht="15" customHeight="1" x14ac:dyDescent="0.25">
      <c r="A87" s="98" t="s">
        <v>5</v>
      </c>
      <c r="B87" s="95"/>
      <c r="C87" s="109" t="str">
        <f t="shared" si="3"/>
        <v>21,504</v>
      </c>
      <c r="D87" s="96">
        <f t="shared" si="4"/>
        <v>9.5774647887323372E-3</v>
      </c>
      <c r="E87" s="97">
        <f t="shared" si="5"/>
        <v>9.5774647887323372E-3</v>
      </c>
      <c r="F87" s="96">
        <f t="shared" si="6"/>
        <v>0.10531996915959918</v>
      </c>
      <c r="G87" s="97">
        <f t="shared" si="7"/>
        <v>0.10531996915959918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889</v>
      </c>
      <c r="Y87" s="125">
        <v>970</v>
      </c>
      <c r="Z87" s="125">
        <v>970</v>
      </c>
    </row>
    <row r="88" spans="1:32" ht="15" customHeight="1" x14ac:dyDescent="0.25">
      <c r="A88" s="95" t="s">
        <v>6</v>
      </c>
      <c r="B88" s="95"/>
      <c r="C88" s="109" t="str">
        <f t="shared" si="3"/>
        <v>30,760</v>
      </c>
      <c r="D88" s="96">
        <f t="shared" si="4"/>
        <v>2.4002130563600677E-2</v>
      </c>
      <c r="E88" s="97">
        <f t="shared" si="5"/>
        <v>2.4002130563600677E-2</v>
      </c>
      <c r="F88" s="96">
        <f t="shared" si="6"/>
        <v>8.0967107112735359E-2</v>
      </c>
      <c r="G88" s="97">
        <f t="shared" si="7"/>
        <v>8.0967107112735359E-2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865</v>
      </c>
      <c r="Y88" s="125">
        <v>857</v>
      </c>
      <c r="Z88" s="125">
        <v>921</v>
      </c>
    </row>
    <row r="89" spans="1:32" ht="15" customHeight="1" x14ac:dyDescent="0.25">
      <c r="A89" s="95" t="s">
        <v>104</v>
      </c>
      <c r="B89" s="95"/>
      <c r="C89" s="146" t="str">
        <f t="shared" si="3"/>
        <v>$43,517</v>
      </c>
      <c r="D89" s="96">
        <f t="shared" si="4"/>
        <v>2.4460208432747432E-2</v>
      </c>
      <c r="E89" s="97">
        <f t="shared" si="5"/>
        <v>2.4460208432747432E-2</v>
      </c>
      <c r="F89" s="96">
        <f t="shared" si="6"/>
        <v>0.16349366344045757</v>
      </c>
      <c r="G89" s="97">
        <f t="shared" si="7"/>
        <v>0.16349366344045757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726</v>
      </c>
      <c r="Y89" s="125">
        <v>772</v>
      </c>
      <c r="Z89" s="125">
        <v>807</v>
      </c>
    </row>
    <row r="90" spans="1:32" ht="15" customHeight="1" x14ac:dyDescent="0.25">
      <c r="A90" s="95" t="s">
        <v>7</v>
      </c>
      <c r="B90" s="95"/>
      <c r="C90" s="109" t="str">
        <f t="shared" si="3"/>
        <v>$1,729.7 mil</v>
      </c>
      <c r="D90" s="96">
        <f t="shared" si="4"/>
        <v>5.2853673033548043E-2</v>
      </c>
      <c r="E90" s="97">
        <f t="shared" si="5"/>
        <v>5.2853673033548043E-2</v>
      </c>
      <c r="F90" s="96">
        <f t="shared" si="6"/>
        <v>0.26833321036539837</v>
      </c>
      <c r="G90" s="97">
        <f t="shared" si="7"/>
        <v>0.26833321036539837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1239</v>
      </c>
      <c r="Y90" s="125">
        <v>1334</v>
      </c>
      <c r="Z90" s="125">
        <v>1444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14300</v>
      </c>
      <c r="Y91" s="125">
        <v>14821</v>
      </c>
      <c r="Z91" s="125">
        <v>15310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1229</v>
      </c>
      <c r="Y93" s="125">
        <v>1308</v>
      </c>
      <c r="Z93" s="125">
        <v>1387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3176</v>
      </c>
      <c r="Y94" s="125">
        <v>3395</v>
      </c>
      <c r="Z94" s="125">
        <v>3534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443</v>
      </c>
      <c r="Y95" s="125">
        <v>457</v>
      </c>
      <c r="Z95" s="125">
        <v>483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2073</v>
      </c>
      <c r="Y96" s="125">
        <v>2253</v>
      </c>
      <c r="Z96" s="125">
        <v>2353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2964</v>
      </c>
      <c r="Y97" s="125">
        <v>3229</v>
      </c>
      <c r="Z97" s="125">
        <v>3211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1396</v>
      </c>
      <c r="Y98" s="125">
        <v>1456</v>
      </c>
      <c r="Z98" s="125">
        <v>1533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85</v>
      </c>
      <c r="Y99" s="125">
        <v>82</v>
      </c>
      <c r="Z99" s="125">
        <v>85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762</v>
      </c>
      <c r="Y100" s="125">
        <v>792</v>
      </c>
      <c r="Z100" s="125">
        <v>853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14760</v>
      </c>
      <c r="Y101" s="125">
        <v>15218</v>
      </c>
      <c r="Z101" s="125">
        <v>15450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25830</v>
      </c>
      <c r="Y104" s="125">
        <v>28077</v>
      </c>
      <c r="Z104" s="125">
        <v>28602</v>
      </c>
      <c r="AB104" s="122" t="str">
        <f>TEXT(Z104,"###,###")</f>
        <v>28,602</v>
      </c>
      <c r="AD104" s="143">
        <f>Z104/($Z$4)*100</f>
        <v>67.687429004165097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10290</v>
      </c>
      <c r="Y105" s="125">
        <v>10547</v>
      </c>
      <c r="Z105" s="125">
        <v>10462</v>
      </c>
      <c r="AB105" s="122" t="str">
        <f>TEXT(Z105,"###,###")</f>
        <v>10,462</v>
      </c>
      <c r="AD105" s="143">
        <f>Z105/($Z$4)*100</f>
        <v>24.758614161302535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36120</v>
      </c>
      <c r="Y106" s="132">
        <v>38624</v>
      </c>
      <c r="Z106" s="132">
        <v>39064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4463</v>
      </c>
      <c r="Y108" s="125">
        <v>5000</v>
      </c>
      <c r="Z108" s="125">
        <v>5801</v>
      </c>
      <c r="AB108" s="122" t="str">
        <f>TEXT(Z108,"###,###")</f>
        <v>5,801</v>
      </c>
      <c r="AD108" s="143">
        <f>Z108/($Z$4)*100</f>
        <v>13.728227943960622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5820</v>
      </c>
      <c r="Y109" s="125">
        <v>5976</v>
      </c>
      <c r="Z109" s="125">
        <v>5983</v>
      </c>
      <c r="AB109" s="122" t="str">
        <f>TEXT(Z109,"###,###")</f>
        <v>5,983</v>
      </c>
      <c r="AD109" s="143">
        <f>Z109/($Z$4)*100</f>
        <v>14.158936009087467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8937</v>
      </c>
      <c r="Y110" s="125">
        <v>9664</v>
      </c>
      <c r="Z110" s="125">
        <v>8955</v>
      </c>
      <c r="AB110" s="122" t="str">
        <f>TEXT(Z110,"###,###")</f>
        <v>8,955</v>
      </c>
      <c r="AD110" s="143">
        <f>Z110/($Z$4)*100</f>
        <v>21.192256720939039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16900</v>
      </c>
      <c r="Y111" s="125">
        <v>17984</v>
      </c>
      <c r="Z111" s="125">
        <v>18328</v>
      </c>
      <c r="AB111" s="122" t="str">
        <f>TEXT(Z111,"###,###")</f>
        <v>18,328</v>
      </c>
      <c r="AD111" s="143">
        <f>Z111/($Z$4)*100</f>
        <v>43.373722074971596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39657</v>
      </c>
      <c r="Y112" s="125">
        <v>41445</v>
      </c>
      <c r="Z112" s="125">
        <v>42256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45.21</v>
      </c>
      <c r="U118" s="144">
        <v>42.46</v>
      </c>
      <c r="V118" s="144">
        <v>44.61</v>
      </c>
      <c r="W118" s="144">
        <v>44.57</v>
      </c>
      <c r="X118" s="144">
        <v>43.46</v>
      </c>
      <c r="Y118" s="144">
        <v>42.46</v>
      </c>
      <c r="Z118" s="144">
        <v>42.33</v>
      </c>
      <c r="AB118" s="122" t="str">
        <f>TEXT(Z118,"##.0")</f>
        <v>42.3</v>
      </c>
    </row>
    <row r="120" spans="19:32" x14ac:dyDescent="0.25">
      <c r="S120" s="115" t="s">
        <v>106</v>
      </c>
      <c r="T120" s="125">
        <v>24193</v>
      </c>
      <c r="U120" s="125">
        <v>24149</v>
      </c>
      <c r="V120" s="125">
        <v>24384</v>
      </c>
      <c r="W120" s="125">
        <v>24760</v>
      </c>
      <c r="X120" s="125">
        <v>24993</v>
      </c>
      <c r="Y120" s="125">
        <v>25929</v>
      </c>
      <c r="Z120" s="125">
        <v>26481</v>
      </c>
      <c r="AB120" s="122" t="str">
        <f>TEXT(Z120,"###,###")</f>
        <v>26,481</v>
      </c>
    </row>
    <row r="121" spans="19:32" x14ac:dyDescent="0.25">
      <c r="S121" s="115" t="s">
        <v>107</v>
      </c>
      <c r="T121" s="125">
        <v>2261</v>
      </c>
      <c r="U121" s="125">
        <v>2245</v>
      </c>
      <c r="V121" s="125">
        <v>2209</v>
      </c>
      <c r="W121" s="125">
        <v>2082</v>
      </c>
      <c r="X121" s="125">
        <v>2113</v>
      </c>
      <c r="Y121" s="125">
        <v>2109</v>
      </c>
      <c r="Z121" s="125">
        <v>2172</v>
      </c>
      <c r="AB121" s="122" t="str">
        <f>TEXT(Z121,"###,###")</f>
        <v>2,172</v>
      </c>
    </row>
    <row r="122" spans="19:32" x14ac:dyDescent="0.25">
      <c r="S122" s="115" t="s">
        <v>108</v>
      </c>
      <c r="T122" s="125">
        <v>1999</v>
      </c>
      <c r="U122" s="125">
        <v>1927</v>
      </c>
      <c r="V122" s="125">
        <v>1942</v>
      </c>
      <c r="W122" s="125">
        <v>1933</v>
      </c>
      <c r="X122" s="125">
        <v>1959</v>
      </c>
      <c r="Y122" s="125">
        <v>2001</v>
      </c>
      <c r="Z122" s="125">
        <v>2108</v>
      </c>
      <c r="AB122" s="122" t="str">
        <f>TEXT(Z122,"###,###")</f>
        <v>2,108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26192</v>
      </c>
      <c r="U124" s="125">
        <v>26076</v>
      </c>
      <c r="V124" s="125">
        <v>26326</v>
      </c>
      <c r="W124" s="125">
        <v>26693</v>
      </c>
      <c r="X124" s="125">
        <v>26952</v>
      </c>
      <c r="Y124" s="125">
        <v>27930</v>
      </c>
      <c r="Z124" s="125">
        <v>28589</v>
      </c>
      <c r="AB124" s="122" t="str">
        <f>TEXT(Z124,"###,###")</f>
        <v>28,589</v>
      </c>
      <c r="AD124" s="139">
        <f>Z124/$Z$7*100</f>
        <v>92.942132639791936</v>
      </c>
    </row>
    <row r="125" spans="19:32" x14ac:dyDescent="0.25">
      <c r="S125" s="115" t="s">
        <v>110</v>
      </c>
      <c r="T125" s="125">
        <v>4260</v>
      </c>
      <c r="U125" s="125">
        <v>4172</v>
      </c>
      <c r="V125" s="125">
        <v>4151</v>
      </c>
      <c r="W125" s="125">
        <v>4015</v>
      </c>
      <c r="X125" s="125">
        <v>4072</v>
      </c>
      <c r="Y125" s="125">
        <v>4110</v>
      </c>
      <c r="Z125" s="125">
        <v>4280</v>
      </c>
      <c r="AB125" s="122" t="str">
        <f>TEXT(Z125,"###,###")</f>
        <v>4,280</v>
      </c>
      <c r="AD125" s="139">
        <f>Z125/$Z$7*100</f>
        <v>13.914174252275682</v>
      </c>
    </row>
    <row r="127" spans="19:32" x14ac:dyDescent="0.25">
      <c r="S127" s="115" t="s">
        <v>111</v>
      </c>
      <c r="T127" s="125">
        <v>14326</v>
      </c>
      <c r="U127" s="125">
        <v>14178</v>
      </c>
      <c r="V127" s="125">
        <v>14207</v>
      </c>
      <c r="W127" s="125">
        <v>14258</v>
      </c>
      <c r="X127" s="125">
        <v>14300</v>
      </c>
      <c r="Y127" s="125">
        <v>14821</v>
      </c>
      <c r="Z127" s="125">
        <v>15310</v>
      </c>
      <c r="AB127" s="122" t="str">
        <f>TEXT(Z127,"###,###")</f>
        <v>15,310</v>
      </c>
      <c r="AD127" s="139">
        <f>Z127/$Z$7*100</f>
        <v>49.772431729518857</v>
      </c>
    </row>
    <row r="128" spans="19:32" x14ac:dyDescent="0.25">
      <c r="S128" s="115" t="s">
        <v>112</v>
      </c>
      <c r="T128" s="125">
        <v>14130</v>
      </c>
      <c r="U128" s="125">
        <v>14143</v>
      </c>
      <c r="V128" s="125">
        <v>14327</v>
      </c>
      <c r="W128" s="125">
        <v>14517</v>
      </c>
      <c r="X128" s="125">
        <v>14760</v>
      </c>
      <c r="Y128" s="125">
        <v>15218</v>
      </c>
      <c r="Z128" s="125">
        <v>15450</v>
      </c>
      <c r="AB128" s="122" t="str">
        <f>TEXT(Z128,"###,###")</f>
        <v>15,450</v>
      </c>
      <c r="AD128" s="139">
        <f>Z128/$Z$7*100</f>
        <v>50.22756827048115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35" id="{537698E3-7FE6-4C91-90DC-0E6B6E7D7AD5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38" id="{E7CDF04C-4E2A-4C0F-A500-619BACD1AA7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241" id="{B64FAF5E-655E-4EAB-A87C-2A2D6F2A89B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244" id="{5DC09E0B-B006-4007-B989-655F0DBB56E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BB09C-3306-4B8A-9795-B34399F434CC}">
  <sheetPr codeName="Sheet72">
    <tabColor theme="4" tint="-0.249977111117893"/>
  </sheetPr>
  <dimension ref="A1:AF128"/>
  <sheetViews>
    <sheetView showGridLines="0" zoomScaleNormal="100" workbookViewId="0"/>
  </sheetViews>
  <sheetFormatPr defaultRowHeight="15" x14ac:dyDescent="0.25"/>
  <cols>
    <col min="1" max="1" width="9" style="105" customWidth="1"/>
    <col min="2" max="2" width="12.42578125" style="105" customWidth="1"/>
    <col min="3" max="3" width="11.7109375" style="105" customWidth="1"/>
    <col min="4" max="4" width="7.42578125" style="105" bestFit="1" customWidth="1"/>
    <col min="5" max="5" width="5" style="105" customWidth="1"/>
    <col min="6" max="6" width="6.28515625" style="105" customWidth="1"/>
    <col min="7" max="8" width="4.28515625" style="105" customWidth="1"/>
    <col min="9" max="9" width="2.85546875" style="105" customWidth="1"/>
    <col min="10" max="10" width="5.28515625" style="105" bestFit="1" customWidth="1"/>
    <col min="11" max="11" width="3.7109375" style="105" customWidth="1"/>
    <col min="12" max="12" width="6" style="105" customWidth="1"/>
    <col min="13" max="13" width="3.85546875" style="105" customWidth="1"/>
    <col min="14" max="14" width="6" style="105" customWidth="1"/>
    <col min="15" max="15" width="5.42578125" style="105" bestFit="1" customWidth="1"/>
    <col min="16" max="16" width="3.85546875" style="105" customWidth="1"/>
    <col min="17" max="18" width="6.140625" style="105" customWidth="1"/>
    <col min="19" max="19" width="43.140625" style="115" bestFit="1" customWidth="1"/>
    <col min="20" max="20" width="13.85546875" style="115" bestFit="1" customWidth="1"/>
    <col min="21" max="21" width="14" style="115" customWidth="1"/>
    <col min="22" max="26" width="13.85546875" style="115" bestFit="1" customWidth="1"/>
    <col min="27" max="27" width="4" style="115" customWidth="1"/>
    <col min="28" max="28" width="11.5703125" style="115" bestFit="1" customWidth="1"/>
    <col min="29" max="29" width="4.140625" style="115" customWidth="1"/>
    <col min="30" max="30" width="11.5703125" style="115" bestFit="1" customWidth="1"/>
    <col min="31" max="31" width="4.42578125" style="115" customWidth="1"/>
    <col min="32" max="32" width="10.28515625" style="115" bestFit="1" customWidth="1"/>
    <col min="33" max="33" width="4.85546875" style="105" customWidth="1"/>
    <col min="34" max="16384" width="9.140625" style="105"/>
  </cols>
  <sheetData>
    <row r="1" spans="1:32" ht="60" customHeight="1" x14ac:dyDescent="0.3">
      <c r="A1" s="6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S1" s="113" t="str">
        <f>U3</f>
        <v>Derwent Valley</v>
      </c>
      <c r="T1" s="113"/>
      <c r="U1" s="113"/>
      <c r="V1" s="113"/>
      <c r="W1" s="113"/>
      <c r="X1" s="113"/>
      <c r="Y1" s="114" t="str">
        <f>Y3</f>
        <v>12.8</v>
      </c>
      <c r="Z1" s="114"/>
      <c r="AB1" s="116"/>
      <c r="AC1" s="116"/>
      <c r="AD1" s="116"/>
      <c r="AE1" s="116"/>
      <c r="AF1" s="116"/>
    </row>
    <row r="2" spans="1:32" ht="19.5" customHeight="1" x14ac:dyDescent="0.3">
      <c r="A2" s="30" t="str">
        <f>'State data for spotlight'!$C$3&amp;" Jobs in Australia Spotlights by LGA"</f>
        <v>Tasmania Jobs in Australia Spotlights by LGA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S2" s="113"/>
      <c r="T2" s="117" t="s">
        <v>102</v>
      </c>
      <c r="U2" s="117" t="s">
        <v>61</v>
      </c>
      <c r="V2" s="117" t="s">
        <v>62</v>
      </c>
      <c r="W2" s="117" t="s">
        <v>63</v>
      </c>
      <c r="X2" s="117" t="s">
        <v>60</v>
      </c>
      <c r="Y2" s="117" t="s">
        <v>95</v>
      </c>
      <c r="Z2" s="117" t="s">
        <v>150</v>
      </c>
      <c r="AB2" s="151" t="str">
        <f>$Z$2</f>
        <v>2017-18</v>
      </c>
      <c r="AC2" s="151"/>
      <c r="AD2" s="151"/>
      <c r="AE2" s="151"/>
      <c r="AF2" s="151"/>
    </row>
    <row r="3" spans="1:32" ht="15" customHeight="1" x14ac:dyDescent="0.25">
      <c r="A3" s="32" t="s">
        <v>187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S3" s="112"/>
      <c r="U3" s="115" t="s">
        <v>124</v>
      </c>
      <c r="Y3" s="118" t="s">
        <v>167</v>
      </c>
      <c r="Z3" s="118"/>
      <c r="AB3" s="119" t="s">
        <v>25</v>
      </c>
      <c r="AD3" s="119" t="s">
        <v>26</v>
      </c>
      <c r="AF3" s="119" t="s">
        <v>147</v>
      </c>
    </row>
    <row r="4" spans="1:32" ht="15" customHeight="1" x14ac:dyDescent="0.25">
      <c r="A4" s="35" t="str">
        <f>"Table "&amp;$Y$3&amp;" "&amp;$U$3&amp;", "&amp;'State data for spotlight'!$C$3&amp;", "&amp;$Z$2</f>
        <v>Table 12.8 Derwent Valley, Tasmania, 2017-18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S4" s="120" t="s">
        <v>28</v>
      </c>
      <c r="T4" s="121">
        <v>6420</v>
      </c>
      <c r="U4" s="121">
        <v>6340</v>
      </c>
      <c r="V4" s="121">
        <v>6298</v>
      </c>
      <c r="W4" s="121">
        <v>6686</v>
      </c>
      <c r="X4" s="121">
        <v>6436</v>
      </c>
      <c r="Y4" s="121">
        <v>6694</v>
      </c>
      <c r="Z4" s="121">
        <v>7022</v>
      </c>
      <c r="AB4" s="122" t="str">
        <f>TEXT(Z4,"###,###")</f>
        <v>7,022</v>
      </c>
      <c r="AD4" s="123">
        <f>Z4/Y4-1</f>
        <v>4.8999103674932876E-2</v>
      </c>
      <c r="AF4" s="123">
        <f t="shared" ref="AF4:AF9" si="0">Z4/T4-1</f>
        <v>9.3769470404984512E-2</v>
      </c>
    </row>
    <row r="5" spans="1:32" ht="17.25" customHeight="1" x14ac:dyDescent="0.25">
      <c r="A5" s="40"/>
      <c r="B5" s="31"/>
      <c r="C5" s="31"/>
      <c r="D5" s="36"/>
      <c r="E5" s="36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S5" s="124" t="s">
        <v>85</v>
      </c>
      <c r="T5" s="121">
        <v>3462</v>
      </c>
      <c r="U5" s="121">
        <v>3412</v>
      </c>
      <c r="V5" s="121">
        <v>3333</v>
      </c>
      <c r="W5" s="121">
        <v>3523</v>
      </c>
      <c r="X5" s="121">
        <v>3378</v>
      </c>
      <c r="Y5" s="121">
        <v>3534</v>
      </c>
      <c r="Z5" s="121">
        <v>3734</v>
      </c>
      <c r="AB5" s="122" t="str">
        <f>TEXT(Z5,"###,###")</f>
        <v>3,734</v>
      </c>
      <c r="AD5" s="123">
        <f t="shared" ref="AD5:AD9" si="1">Z5/Y5-1</f>
        <v>5.6593095642331726E-2</v>
      </c>
      <c r="AF5" s="123">
        <f t="shared" si="0"/>
        <v>7.8567302137492856E-2</v>
      </c>
    </row>
    <row r="6" spans="1:32" ht="16.5" customHeight="1" x14ac:dyDescent="0.25">
      <c r="A6" s="42"/>
      <c r="B6" s="31"/>
      <c r="C6" s="31"/>
      <c r="D6" s="36"/>
      <c r="E6" s="36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S6" s="124" t="s">
        <v>86</v>
      </c>
      <c r="T6" s="121">
        <v>2959</v>
      </c>
      <c r="U6" s="121">
        <v>2928</v>
      </c>
      <c r="V6" s="121">
        <v>2965</v>
      </c>
      <c r="W6" s="121">
        <v>3166</v>
      </c>
      <c r="X6" s="121">
        <v>3060</v>
      </c>
      <c r="Y6" s="121">
        <v>3160</v>
      </c>
      <c r="Z6" s="121">
        <v>3295</v>
      </c>
      <c r="AB6" s="122" t="str">
        <f>TEXT(Z6,"###,###")</f>
        <v>3,295</v>
      </c>
      <c r="AD6" s="123">
        <f t="shared" si="1"/>
        <v>4.2721518987341778E-2</v>
      </c>
      <c r="AF6" s="123">
        <f t="shared" si="0"/>
        <v>0.11355187563365998</v>
      </c>
    </row>
    <row r="7" spans="1:32" ht="16.5" customHeight="1" thickBot="1" x14ac:dyDescent="0.3">
      <c r="A7" s="43" t="str">
        <f>"QUICK STATS for "&amp;Z2&amp;" *"</f>
        <v>QUICK STATS for 2017-18 *</v>
      </c>
      <c r="B7" s="31"/>
      <c r="C7" s="31"/>
      <c r="D7" s="42"/>
      <c r="E7" s="36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S7" s="120" t="s">
        <v>6</v>
      </c>
      <c r="T7" s="121">
        <v>4786</v>
      </c>
      <c r="U7" s="121">
        <v>4753</v>
      </c>
      <c r="V7" s="121">
        <v>4738</v>
      </c>
      <c r="W7" s="121">
        <v>4838</v>
      </c>
      <c r="X7" s="121">
        <v>4832</v>
      </c>
      <c r="Y7" s="121">
        <v>4955</v>
      </c>
      <c r="Z7" s="121">
        <v>5193</v>
      </c>
      <c r="AB7" s="122" t="str">
        <f>TEXT(Z7,"###,###")</f>
        <v>5,193</v>
      </c>
      <c r="AD7" s="123">
        <f t="shared" si="1"/>
        <v>4.803229061553993E-2</v>
      </c>
      <c r="AF7" s="123">
        <f t="shared" si="0"/>
        <v>8.5039699122440471E-2</v>
      </c>
    </row>
    <row r="8" spans="1:32" ht="17.25" customHeight="1" x14ac:dyDescent="0.25">
      <c r="A8" s="44" t="s">
        <v>13</v>
      </c>
      <c r="B8" s="45"/>
      <c r="C8" s="46"/>
      <c r="D8" s="47" t="str">
        <f>AB4</f>
        <v>7,022</v>
      </c>
      <c r="E8" s="48"/>
      <c r="F8" s="36"/>
      <c r="G8" s="44" t="s">
        <v>87</v>
      </c>
      <c r="H8" s="46"/>
      <c r="I8" s="45"/>
      <c r="J8" s="49"/>
      <c r="K8" s="45"/>
      <c r="L8" s="45"/>
      <c r="M8" s="50"/>
      <c r="N8" s="46"/>
      <c r="O8" s="51" t="str">
        <f>AB7</f>
        <v>5,193</v>
      </c>
      <c r="P8" s="48"/>
      <c r="S8" s="120" t="s">
        <v>88</v>
      </c>
      <c r="T8" s="121">
        <v>33143</v>
      </c>
      <c r="U8" s="121">
        <v>35018.5</v>
      </c>
      <c r="V8" s="121">
        <v>35436</v>
      </c>
      <c r="W8" s="121">
        <v>35785</v>
      </c>
      <c r="X8" s="121">
        <v>38440</v>
      </c>
      <c r="Y8" s="121">
        <v>39211</v>
      </c>
      <c r="Z8" s="121">
        <v>40895.47</v>
      </c>
      <c r="AB8" s="122" t="str">
        <f>TEXT(Z8,"$###,###")</f>
        <v>$40,895</v>
      </c>
      <c r="AD8" s="123">
        <f t="shared" si="1"/>
        <v>4.2959118614674496E-2</v>
      </c>
      <c r="AF8" s="123">
        <f t="shared" si="0"/>
        <v>0.23390972452704939</v>
      </c>
    </row>
    <row r="9" spans="1:32" x14ac:dyDescent="0.25">
      <c r="A9" s="52" t="s">
        <v>15</v>
      </c>
      <c r="B9" s="53"/>
      <c r="C9" s="54"/>
      <c r="D9" s="55">
        <f>AD104</f>
        <v>74.679578467673025</v>
      </c>
      <c r="E9" s="56" t="s">
        <v>89</v>
      </c>
      <c r="F9" s="36"/>
      <c r="G9" s="57" t="s">
        <v>85</v>
      </c>
      <c r="H9" s="54"/>
      <c r="I9" s="53"/>
      <c r="J9" s="54"/>
      <c r="K9" s="53"/>
      <c r="L9" s="53"/>
      <c r="M9" s="58"/>
      <c r="N9" s="54"/>
      <c r="O9" s="55">
        <f>AD127</f>
        <v>53.283265934912386</v>
      </c>
      <c r="P9" s="56" t="s">
        <v>89</v>
      </c>
      <c r="S9" s="120" t="s">
        <v>7</v>
      </c>
      <c r="T9" s="121">
        <v>190612457</v>
      </c>
      <c r="U9" s="121">
        <v>197220629</v>
      </c>
      <c r="V9" s="121">
        <v>205420841</v>
      </c>
      <c r="W9" s="121">
        <v>212210569</v>
      </c>
      <c r="X9" s="121">
        <v>219041307</v>
      </c>
      <c r="Y9" s="121">
        <v>229650746</v>
      </c>
      <c r="Z9" s="121">
        <v>250312890</v>
      </c>
      <c r="AB9" s="122" t="str">
        <f>TEXT(Z9/1000000,"$#,###.0")&amp;" mil"</f>
        <v>$250.3 mil</v>
      </c>
      <c r="AD9" s="123">
        <f t="shared" si="1"/>
        <v>8.9972030833289862E-2</v>
      </c>
      <c r="AF9" s="123">
        <f t="shared" si="0"/>
        <v>0.31320320790996359</v>
      </c>
    </row>
    <row r="10" spans="1:32" x14ac:dyDescent="0.25">
      <c r="A10" s="52" t="s">
        <v>18</v>
      </c>
      <c r="B10" s="53"/>
      <c r="C10" s="54"/>
      <c r="D10" s="55">
        <f>AD105</f>
        <v>16.960979777841072</v>
      </c>
      <c r="E10" s="56" t="s">
        <v>89</v>
      </c>
      <c r="F10" s="36"/>
      <c r="G10" s="57" t="s">
        <v>86</v>
      </c>
      <c r="H10" s="54"/>
      <c r="I10" s="53"/>
      <c r="J10" s="54"/>
      <c r="K10" s="53"/>
      <c r="L10" s="53"/>
      <c r="M10" s="58"/>
      <c r="N10" s="54"/>
      <c r="O10" s="55">
        <f>AD128</f>
        <v>46.813017523589444</v>
      </c>
      <c r="P10" s="56" t="s">
        <v>89</v>
      </c>
      <c r="S10" s="120"/>
    </row>
    <row r="11" spans="1:32" x14ac:dyDescent="0.25">
      <c r="A11" s="59" t="s">
        <v>19</v>
      </c>
      <c r="B11" s="53"/>
      <c r="C11" s="54"/>
      <c r="D11" s="60"/>
      <c r="E11" s="56"/>
      <c r="F11" s="36"/>
      <c r="G11" s="61" t="s">
        <v>90</v>
      </c>
      <c r="H11" s="62"/>
      <c r="I11" s="63"/>
      <c r="J11" s="63"/>
      <c r="K11" s="63"/>
      <c r="L11" s="63"/>
      <c r="M11" s="64"/>
      <c r="N11" s="54"/>
      <c r="O11" s="55">
        <f>AD124</f>
        <v>92.913537454265366</v>
      </c>
      <c r="P11" s="56" t="s">
        <v>89</v>
      </c>
      <c r="S11" s="120" t="s">
        <v>30</v>
      </c>
      <c r="T11" s="125">
        <v>5705</v>
      </c>
      <c r="U11" s="125">
        <v>5601</v>
      </c>
      <c r="V11" s="125">
        <v>5600</v>
      </c>
      <c r="W11" s="125">
        <v>5985</v>
      </c>
      <c r="X11" s="125">
        <v>5749</v>
      </c>
      <c r="Y11" s="125">
        <v>6005</v>
      </c>
      <c r="Z11" s="125">
        <v>6323</v>
      </c>
    </row>
    <row r="12" spans="1:32" ht="28.5" customHeight="1" x14ac:dyDescent="0.25">
      <c r="A12" s="52" t="s">
        <v>20</v>
      </c>
      <c r="B12" s="54"/>
      <c r="C12" s="54"/>
      <c r="D12" s="55">
        <f>AD108</f>
        <v>12.873825121048135</v>
      </c>
      <c r="E12" s="56" t="s">
        <v>89</v>
      </c>
      <c r="F12" s="36"/>
      <c r="G12" s="152" t="s">
        <v>91</v>
      </c>
      <c r="H12" s="153"/>
      <c r="I12" s="153"/>
      <c r="J12" s="153"/>
      <c r="K12" s="153"/>
      <c r="L12" s="153"/>
      <c r="M12" s="66"/>
      <c r="N12" s="54"/>
      <c r="O12" s="55">
        <f>AD125</f>
        <v>13.595224340458309</v>
      </c>
      <c r="P12" s="56" t="s">
        <v>89</v>
      </c>
      <c r="S12" s="120" t="s">
        <v>31</v>
      </c>
      <c r="T12" s="125">
        <v>716</v>
      </c>
      <c r="U12" s="125">
        <v>735</v>
      </c>
      <c r="V12" s="125">
        <v>699</v>
      </c>
      <c r="W12" s="125">
        <v>702</v>
      </c>
      <c r="X12" s="125">
        <v>688</v>
      </c>
      <c r="Y12" s="125">
        <v>689</v>
      </c>
      <c r="Z12" s="125">
        <v>706</v>
      </c>
    </row>
    <row r="13" spans="1:32" ht="15" customHeight="1" x14ac:dyDescent="0.25">
      <c r="A13" s="52" t="s">
        <v>21</v>
      </c>
      <c r="B13" s="54"/>
      <c r="C13" s="54"/>
      <c r="D13" s="55">
        <f>AD109</f>
        <v>14.426089433209913</v>
      </c>
      <c r="E13" s="56" t="s">
        <v>89</v>
      </c>
      <c r="F13" s="36"/>
      <c r="G13" s="61" t="s">
        <v>101</v>
      </c>
      <c r="H13" s="53"/>
      <c r="I13" s="64"/>
      <c r="J13" s="64"/>
      <c r="K13" s="67"/>
      <c r="L13" s="54"/>
      <c r="M13" s="64"/>
      <c r="N13" s="54"/>
      <c r="O13" s="60" t="str">
        <f>AB118</f>
        <v>42.1</v>
      </c>
      <c r="P13" s="56" t="s">
        <v>103</v>
      </c>
      <c r="S13" s="120"/>
      <c r="T13" s="120"/>
      <c r="AB13" s="126"/>
    </row>
    <row r="14" spans="1:32" ht="15" customHeight="1" x14ac:dyDescent="0.25">
      <c r="A14" s="52" t="s">
        <v>22</v>
      </c>
      <c r="B14" s="54"/>
      <c r="C14" s="54"/>
      <c r="D14" s="55">
        <f>AD110</f>
        <v>25.106807177442324</v>
      </c>
      <c r="E14" s="56" t="s">
        <v>89</v>
      </c>
      <c r="F14" s="36"/>
      <c r="G14" s="68"/>
      <c r="H14" s="54"/>
      <c r="I14" s="54"/>
      <c r="J14" s="54"/>
      <c r="K14" s="69"/>
      <c r="L14" s="54"/>
      <c r="M14" s="54"/>
      <c r="N14" s="54"/>
      <c r="O14" s="55"/>
      <c r="P14" s="56"/>
      <c r="S14" s="111" t="s">
        <v>32</v>
      </c>
      <c r="T14" s="111"/>
      <c r="U14" s="119"/>
      <c r="V14" s="119"/>
      <c r="W14" s="119"/>
      <c r="X14" s="119"/>
      <c r="Y14" s="119"/>
      <c r="Z14" s="119"/>
      <c r="AB14" s="111" t="s">
        <v>33</v>
      </c>
    </row>
    <row r="15" spans="1:32" ht="15" customHeight="1" thickBot="1" x14ac:dyDescent="0.3">
      <c r="A15" s="72" t="s">
        <v>23</v>
      </c>
      <c r="B15" s="73"/>
      <c r="C15" s="73"/>
      <c r="D15" s="74">
        <f>AD111</f>
        <v>39.105667900882942</v>
      </c>
      <c r="E15" s="75" t="s">
        <v>89</v>
      </c>
      <c r="F15" s="36"/>
      <c r="G15" s="76"/>
      <c r="H15" s="73"/>
      <c r="I15" s="73"/>
      <c r="J15" s="73"/>
      <c r="K15" s="77"/>
      <c r="L15" s="73"/>
      <c r="M15" s="73"/>
      <c r="N15" s="73"/>
      <c r="O15" s="74"/>
      <c r="P15" s="78"/>
      <c r="S15" s="127" t="s">
        <v>64</v>
      </c>
      <c r="T15" s="127"/>
      <c r="U15" s="128"/>
      <c r="V15" s="128"/>
      <c r="W15" s="128"/>
      <c r="X15" s="128"/>
      <c r="Y15" s="125">
        <v>571</v>
      </c>
      <c r="Z15" s="125">
        <v>598</v>
      </c>
      <c r="AB15" s="129">
        <f t="shared" ref="AB15:AB34" si="2">IF(Z15="np",0,Z15/$Z$34)</f>
        <v>8.5173052271756158E-2</v>
      </c>
    </row>
    <row r="16" spans="1:32" x14ac:dyDescent="0.25">
      <c r="A16" s="31"/>
      <c r="B16" s="31"/>
      <c r="C16" s="31"/>
      <c r="D16" s="3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S16" s="127" t="s">
        <v>65</v>
      </c>
      <c r="T16" s="127"/>
      <c r="U16" s="128"/>
      <c r="V16" s="128"/>
      <c r="W16" s="128"/>
      <c r="X16" s="128"/>
      <c r="Y16" s="125">
        <v>20</v>
      </c>
      <c r="Z16" s="125">
        <v>27</v>
      </c>
      <c r="AB16" s="129">
        <f t="shared" si="2"/>
        <v>3.8456060390257797E-3</v>
      </c>
    </row>
    <row r="17" spans="1:28" x14ac:dyDescent="0.25">
      <c r="A17" s="82" t="s">
        <v>8</v>
      </c>
      <c r="B17" s="82"/>
      <c r="C17" s="82"/>
      <c r="D17" s="82"/>
      <c r="E17" s="82"/>
      <c r="F17" s="82"/>
      <c r="G17" s="82" t="s">
        <v>9</v>
      </c>
      <c r="H17" s="82"/>
      <c r="I17" s="82"/>
      <c r="J17" s="82"/>
      <c r="K17" s="82"/>
      <c r="L17" s="82"/>
      <c r="M17" s="82"/>
      <c r="N17" s="82"/>
      <c r="O17" s="82"/>
      <c r="P17" s="82"/>
      <c r="S17" s="127" t="s">
        <v>66</v>
      </c>
      <c r="T17" s="127"/>
      <c r="U17" s="128"/>
      <c r="V17" s="128"/>
      <c r="W17" s="128"/>
      <c r="X17" s="128"/>
      <c r="Y17" s="125">
        <v>496</v>
      </c>
      <c r="Z17" s="125">
        <v>545</v>
      </c>
      <c r="AB17" s="129">
        <f t="shared" si="2"/>
        <v>7.7624270047001856E-2</v>
      </c>
    </row>
    <row r="18" spans="1:28" x14ac:dyDescent="0.25">
      <c r="A18" s="82" t="str">
        <f>$S$1&amp;" ("&amp;$T$2&amp;" to "&amp;$Z$2&amp;")"</f>
        <v>Derwent Valley (2011-12 to 2017-18)</v>
      </c>
      <c r="B18" s="82"/>
      <c r="C18" s="82"/>
      <c r="D18" s="82"/>
      <c r="E18" s="82"/>
      <c r="F18" s="82"/>
      <c r="G18" s="82" t="str">
        <f>$S$1&amp;" ("&amp;$T$2&amp;" to "&amp;$Z$2&amp;")"</f>
        <v>Derwent Valley (2011-12 to 2017-18)</v>
      </c>
      <c r="H18" s="82"/>
      <c r="I18" s="82"/>
      <c r="J18" s="82"/>
      <c r="K18" s="82"/>
      <c r="L18" s="82"/>
      <c r="M18" s="82"/>
      <c r="N18" s="82"/>
      <c r="O18" s="82"/>
      <c r="P18" s="82"/>
      <c r="S18" s="127" t="s">
        <v>67</v>
      </c>
      <c r="T18" s="127"/>
      <c r="U18" s="128"/>
      <c r="V18" s="128"/>
      <c r="W18" s="128"/>
      <c r="X18" s="128"/>
      <c r="Y18" s="125">
        <v>112</v>
      </c>
      <c r="Z18" s="125">
        <v>129</v>
      </c>
      <c r="AB18" s="129">
        <f t="shared" si="2"/>
        <v>1.8373451075345392E-2</v>
      </c>
    </row>
    <row r="19" spans="1:2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S19" s="127" t="s">
        <v>68</v>
      </c>
      <c r="T19" s="127"/>
      <c r="U19" s="128"/>
      <c r="V19" s="128"/>
      <c r="W19" s="128"/>
      <c r="X19" s="128"/>
      <c r="Y19" s="125">
        <v>495</v>
      </c>
      <c r="Z19" s="125">
        <v>562</v>
      </c>
      <c r="AB19" s="129">
        <f t="shared" si="2"/>
        <v>8.0045577553055122E-2</v>
      </c>
    </row>
    <row r="20" spans="1:2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S20" s="127" t="s">
        <v>69</v>
      </c>
      <c r="T20" s="127"/>
      <c r="U20" s="128"/>
      <c r="V20" s="128"/>
      <c r="W20" s="128"/>
      <c r="X20" s="128"/>
      <c r="Y20" s="125">
        <v>166</v>
      </c>
      <c r="Z20" s="125">
        <v>159</v>
      </c>
      <c r="AB20" s="129">
        <f t="shared" si="2"/>
        <v>2.2646346674262924E-2</v>
      </c>
    </row>
    <row r="21" spans="1:28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S21" s="127" t="s">
        <v>70</v>
      </c>
      <c r="T21" s="127"/>
      <c r="U21" s="128"/>
      <c r="V21" s="128"/>
      <c r="W21" s="128"/>
      <c r="X21" s="128"/>
      <c r="Y21" s="125">
        <v>624</v>
      </c>
      <c r="Z21" s="125">
        <v>629</v>
      </c>
      <c r="AB21" s="129">
        <f t="shared" si="2"/>
        <v>8.9588377723970949E-2</v>
      </c>
    </row>
    <row r="22" spans="1:28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S22" s="127" t="s">
        <v>71</v>
      </c>
      <c r="T22" s="127"/>
      <c r="U22" s="128"/>
      <c r="V22" s="128"/>
      <c r="W22" s="128"/>
      <c r="X22" s="128"/>
      <c r="Y22" s="125">
        <v>418</v>
      </c>
      <c r="Z22" s="125">
        <v>473</v>
      </c>
      <c r="AB22" s="129">
        <f t="shared" si="2"/>
        <v>6.736932060959977E-2</v>
      </c>
    </row>
    <row r="23" spans="1:2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S23" s="127" t="s">
        <v>72</v>
      </c>
      <c r="T23" s="127"/>
      <c r="U23" s="128"/>
      <c r="V23" s="128"/>
      <c r="W23" s="128"/>
      <c r="X23" s="128"/>
      <c r="Y23" s="125">
        <v>248</v>
      </c>
      <c r="Z23" s="125">
        <v>277</v>
      </c>
      <c r="AB23" s="129">
        <f t="shared" si="2"/>
        <v>3.9453069363338554E-2</v>
      </c>
    </row>
    <row r="24" spans="1:2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S24" s="127" t="s">
        <v>73</v>
      </c>
      <c r="T24" s="127"/>
      <c r="U24" s="128"/>
      <c r="V24" s="128"/>
      <c r="W24" s="128"/>
      <c r="X24" s="128"/>
      <c r="Y24" s="125">
        <v>40</v>
      </c>
      <c r="Z24" s="125">
        <v>52</v>
      </c>
      <c r="AB24" s="129">
        <f t="shared" si="2"/>
        <v>7.4063523714570575E-3</v>
      </c>
    </row>
    <row r="25" spans="1:2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S25" s="127" t="s">
        <v>74</v>
      </c>
      <c r="T25" s="127"/>
      <c r="U25" s="128"/>
      <c r="V25" s="128"/>
      <c r="W25" s="128"/>
      <c r="X25" s="128"/>
      <c r="Y25" s="125">
        <v>130</v>
      </c>
      <c r="Z25" s="125">
        <v>140</v>
      </c>
      <c r="AB25" s="129">
        <f t="shared" si="2"/>
        <v>1.9940179461615155E-2</v>
      </c>
    </row>
    <row r="26" spans="1:2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S26" s="127" t="s">
        <v>75</v>
      </c>
      <c r="T26" s="127"/>
      <c r="U26" s="128"/>
      <c r="V26" s="128"/>
      <c r="W26" s="128"/>
      <c r="X26" s="128"/>
      <c r="Y26" s="125">
        <v>94</v>
      </c>
      <c r="Z26" s="125">
        <v>97</v>
      </c>
      <c r="AB26" s="129">
        <f t="shared" si="2"/>
        <v>1.3815695769833358E-2</v>
      </c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S27" s="127" t="s">
        <v>76</v>
      </c>
      <c r="T27" s="127"/>
      <c r="U27" s="128"/>
      <c r="V27" s="128"/>
      <c r="W27" s="128"/>
      <c r="X27" s="128"/>
      <c r="Y27" s="125">
        <v>196</v>
      </c>
      <c r="Z27" s="125">
        <v>255</v>
      </c>
      <c r="AB27" s="129">
        <f t="shared" si="2"/>
        <v>3.6319612590799029E-2</v>
      </c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S28" s="127" t="s">
        <v>77</v>
      </c>
      <c r="T28" s="127"/>
      <c r="U28" s="128"/>
      <c r="V28" s="128"/>
      <c r="W28" s="128"/>
      <c r="X28" s="128"/>
      <c r="Y28" s="125">
        <v>468</v>
      </c>
      <c r="Z28" s="125">
        <v>548</v>
      </c>
      <c r="AB28" s="129">
        <f t="shared" si="2"/>
        <v>7.8051559606893611E-2</v>
      </c>
    </row>
    <row r="29" spans="1:2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S29" s="127" t="s">
        <v>78</v>
      </c>
      <c r="T29" s="127"/>
      <c r="U29" s="128"/>
      <c r="V29" s="128"/>
      <c r="W29" s="128"/>
      <c r="X29" s="128"/>
      <c r="Y29" s="125">
        <v>421</v>
      </c>
      <c r="Z29" s="125">
        <v>401</v>
      </c>
      <c r="AB29" s="129">
        <f t="shared" si="2"/>
        <v>5.7114371172197691E-2</v>
      </c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S30" s="127" t="s">
        <v>79</v>
      </c>
      <c r="T30" s="127"/>
      <c r="U30" s="128"/>
      <c r="V30" s="128"/>
      <c r="W30" s="128"/>
      <c r="X30" s="128"/>
      <c r="Y30" s="125">
        <v>358</v>
      </c>
      <c r="Z30" s="125">
        <v>406</v>
      </c>
      <c r="AB30" s="129">
        <f t="shared" si="2"/>
        <v>5.782652043868395E-2</v>
      </c>
    </row>
    <row r="31" spans="1:28" ht="15.75" customHeight="1" x14ac:dyDescent="0.25">
      <c r="A31" s="82" t="str">
        <f>"Distribution of employee jobs per industry "&amp;"("&amp;Z2&amp;") *"</f>
        <v>Distribution of employee jobs per industry (2017-18) *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S31" s="127" t="s">
        <v>80</v>
      </c>
      <c r="T31" s="127"/>
      <c r="U31" s="128"/>
      <c r="V31" s="128"/>
      <c r="W31" s="128"/>
      <c r="X31" s="128"/>
      <c r="Y31" s="125">
        <v>859</v>
      </c>
      <c r="Z31" s="125">
        <v>915</v>
      </c>
      <c r="AB31" s="129">
        <f t="shared" si="2"/>
        <v>0.13032331576698475</v>
      </c>
    </row>
    <row r="32" spans="1:2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S32" s="127" t="s">
        <v>81</v>
      </c>
      <c r="T32" s="127"/>
      <c r="U32" s="128"/>
      <c r="V32" s="128"/>
      <c r="W32" s="128"/>
      <c r="X32" s="128"/>
      <c r="Y32" s="125">
        <v>74</v>
      </c>
      <c r="Z32" s="125">
        <v>112</v>
      </c>
      <c r="AB32" s="129">
        <f t="shared" si="2"/>
        <v>1.5952143569292122E-2</v>
      </c>
    </row>
    <row r="33" spans="1:3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S33" s="127" t="s">
        <v>82</v>
      </c>
      <c r="T33" s="127"/>
      <c r="U33" s="128"/>
      <c r="V33" s="128"/>
      <c r="W33" s="128"/>
      <c r="X33" s="128"/>
      <c r="Y33" s="125">
        <v>291</v>
      </c>
      <c r="Z33" s="125">
        <v>304</v>
      </c>
      <c r="AB33" s="129">
        <f t="shared" si="2"/>
        <v>4.3298675402364338E-2</v>
      </c>
    </row>
    <row r="34" spans="1:3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S34" s="130" t="s">
        <v>83</v>
      </c>
      <c r="T34" s="130"/>
      <c r="U34" s="131"/>
      <c r="V34" s="131"/>
      <c r="W34" s="131"/>
      <c r="X34" s="131"/>
      <c r="Y34" s="132">
        <v>6694</v>
      </c>
      <c r="Z34" s="132">
        <v>7021</v>
      </c>
      <c r="AA34" s="133"/>
      <c r="AB34" s="134">
        <f t="shared" si="2"/>
        <v>1</v>
      </c>
    </row>
    <row r="35" spans="1:3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Y35" s="135"/>
      <c r="Z35" s="135"/>
      <c r="AB35" s="136"/>
      <c r="AC35" s="136"/>
      <c r="AD35" s="136"/>
      <c r="AE35" s="136"/>
      <c r="AF35" s="136"/>
    </row>
    <row r="36" spans="1:32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S36" s="120" t="s">
        <v>92</v>
      </c>
      <c r="T36" s="120"/>
      <c r="AB36" s="137" t="s">
        <v>25</v>
      </c>
      <c r="AC36" s="119"/>
      <c r="AD36" s="119" t="s">
        <v>26</v>
      </c>
      <c r="AF36" s="119" t="s">
        <v>147</v>
      </c>
    </row>
    <row r="37" spans="1:32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S37" s="124" t="s">
        <v>10</v>
      </c>
      <c r="T37" s="125"/>
      <c r="U37" s="125"/>
      <c r="V37" s="125"/>
      <c r="W37" s="125"/>
      <c r="X37" s="125"/>
      <c r="Y37" s="125"/>
      <c r="Z37" s="125"/>
      <c r="AB37" s="122" t="str">
        <f>TEXT(Z37,"###,###")</f>
        <v/>
      </c>
      <c r="AD37" s="123" t="e">
        <f>Z37/Y37-1</f>
        <v>#DIV/0!</v>
      </c>
      <c r="AF37" s="123" t="e">
        <f>Z37/T37-1</f>
        <v>#DIV/0!</v>
      </c>
    </row>
    <row r="38" spans="1:32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S38" s="124" t="s">
        <v>11</v>
      </c>
      <c r="T38" s="125"/>
      <c r="U38" s="125"/>
      <c r="V38" s="125"/>
      <c r="W38" s="125"/>
      <c r="X38" s="125"/>
      <c r="Y38" s="125"/>
      <c r="Z38" s="125"/>
      <c r="AB38" s="122" t="str">
        <f>TEXT(Z38,"###,###")</f>
        <v/>
      </c>
      <c r="AD38" s="123" t="e">
        <f>Z38/Y38-1</f>
        <v>#DIV/0!</v>
      </c>
      <c r="AF38" s="123" t="e">
        <f>Z38/T38-1</f>
        <v>#DIV/0!</v>
      </c>
    </row>
    <row r="39" spans="1:32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S39" s="124" t="s">
        <v>12</v>
      </c>
      <c r="Y39" s="125"/>
      <c r="Z39" s="125"/>
      <c r="AB39" s="122"/>
      <c r="AD39" s="129"/>
      <c r="AF39" s="122"/>
    </row>
    <row r="40" spans="1:32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S40" s="124" t="s">
        <v>34</v>
      </c>
      <c r="T40" s="125"/>
      <c r="U40" s="125"/>
      <c r="V40" s="125"/>
      <c r="W40" s="125"/>
      <c r="X40" s="125"/>
      <c r="Y40" s="125"/>
      <c r="Z40" s="125"/>
      <c r="AB40" s="137"/>
      <c r="AC40" s="119"/>
      <c r="AD40" s="119" t="s">
        <v>33</v>
      </c>
      <c r="AE40" s="119"/>
      <c r="AF40" s="119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AB41" s="138" t="s">
        <v>113</v>
      </c>
      <c r="AD41" s="139" t="e">
        <f>Z37/($Z$37+$Z$38)*100</f>
        <v>#DIV/0!</v>
      </c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S42" s="111" t="s">
        <v>35</v>
      </c>
      <c r="T42" s="111"/>
      <c r="AB42" s="138" t="s">
        <v>114</v>
      </c>
      <c r="AD42" s="139" t="e">
        <f>Z38/($Z$37+$Z$38)*100</f>
        <v>#DIV/0!</v>
      </c>
    </row>
    <row r="43" spans="1:32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S43" s="111" t="s">
        <v>36</v>
      </c>
      <c r="T43" s="111"/>
    </row>
    <row r="44" spans="1:32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S44" s="127" t="s">
        <v>37</v>
      </c>
      <c r="T44" s="127"/>
      <c r="U44" s="125">
        <v>0</v>
      </c>
      <c r="V44" s="125">
        <v>0</v>
      </c>
      <c r="W44" s="125">
        <v>0</v>
      </c>
      <c r="X44" s="125">
        <v>0</v>
      </c>
      <c r="Y44" s="125">
        <v>5</v>
      </c>
      <c r="Z44" s="125">
        <v>2</v>
      </c>
    </row>
    <row r="45" spans="1:3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S45" s="127" t="s">
        <v>38</v>
      </c>
      <c r="T45" s="127"/>
      <c r="U45" s="125">
        <v>0</v>
      </c>
      <c r="V45" s="125">
        <v>0</v>
      </c>
      <c r="W45" s="125">
        <v>0</v>
      </c>
      <c r="X45" s="125">
        <v>55</v>
      </c>
      <c r="Y45" s="125">
        <v>58</v>
      </c>
      <c r="Z45" s="125">
        <v>80</v>
      </c>
    </row>
    <row r="46" spans="1:3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S46" s="127" t="s">
        <v>39</v>
      </c>
      <c r="T46" s="127"/>
      <c r="U46" s="125">
        <v>0</v>
      </c>
      <c r="V46" s="125">
        <v>0</v>
      </c>
      <c r="W46" s="125">
        <v>0</v>
      </c>
      <c r="X46" s="125">
        <v>217</v>
      </c>
      <c r="Y46" s="125">
        <v>194</v>
      </c>
      <c r="Z46" s="125">
        <v>217</v>
      </c>
    </row>
    <row r="47" spans="1:3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S47" s="127" t="s">
        <v>40</v>
      </c>
      <c r="T47" s="127"/>
      <c r="U47" s="125">
        <v>0</v>
      </c>
      <c r="V47" s="125">
        <v>0</v>
      </c>
      <c r="W47" s="125">
        <v>0</v>
      </c>
      <c r="X47" s="125">
        <v>271</v>
      </c>
      <c r="Y47" s="125">
        <v>299</v>
      </c>
      <c r="Z47" s="125">
        <v>345</v>
      </c>
    </row>
    <row r="48" spans="1:32" ht="16.5" customHeight="1" x14ac:dyDescent="0.25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S48" s="127" t="s">
        <v>41</v>
      </c>
      <c r="T48" s="127"/>
      <c r="U48" s="125">
        <v>0</v>
      </c>
      <c r="V48" s="125">
        <v>0</v>
      </c>
      <c r="W48" s="125">
        <v>0</v>
      </c>
      <c r="X48" s="125">
        <v>342</v>
      </c>
      <c r="Y48" s="125">
        <v>365</v>
      </c>
      <c r="Z48" s="125">
        <v>389</v>
      </c>
    </row>
    <row r="49" spans="1:26" ht="15" customHeight="1" x14ac:dyDescent="0.25">
      <c r="A49" s="89" t="str">
        <f>"Number of jobs by age and sex of job holders in "&amp;S1&amp;" ("&amp;Z2&amp;") *"</f>
        <v>Number of jobs by age and sex of job holders in Derwent Valley (2017-18) *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S49" s="127" t="s">
        <v>42</v>
      </c>
      <c r="T49" s="127"/>
      <c r="U49" s="125">
        <v>0</v>
      </c>
      <c r="V49" s="125">
        <v>0</v>
      </c>
      <c r="W49" s="125">
        <v>0</v>
      </c>
      <c r="X49" s="125">
        <v>357</v>
      </c>
      <c r="Y49" s="125">
        <v>357</v>
      </c>
      <c r="Z49" s="125">
        <v>339</v>
      </c>
    </row>
    <row r="50" spans="1:26" ht="15" customHeight="1" x14ac:dyDescent="0.25">
      <c r="A50" s="5"/>
      <c r="S50" s="127" t="s">
        <v>43</v>
      </c>
      <c r="T50" s="127"/>
      <c r="U50" s="125">
        <v>0</v>
      </c>
      <c r="V50" s="125">
        <v>0</v>
      </c>
      <c r="W50" s="125">
        <v>0</v>
      </c>
      <c r="X50" s="125">
        <v>323</v>
      </c>
      <c r="Y50" s="125">
        <v>342</v>
      </c>
      <c r="Z50" s="125">
        <v>354</v>
      </c>
    </row>
    <row r="51" spans="1:26" ht="15" customHeight="1" x14ac:dyDescent="0.25">
      <c r="S51" s="127" t="s">
        <v>44</v>
      </c>
      <c r="T51" s="127"/>
      <c r="U51" s="125">
        <v>0</v>
      </c>
      <c r="V51" s="125">
        <v>0</v>
      </c>
      <c r="W51" s="125">
        <v>0</v>
      </c>
      <c r="X51" s="125">
        <v>358</v>
      </c>
      <c r="Y51" s="125">
        <v>388</v>
      </c>
      <c r="Z51" s="125">
        <v>440</v>
      </c>
    </row>
    <row r="52" spans="1:26" ht="15" customHeight="1" x14ac:dyDescent="0.25">
      <c r="A52" s="3"/>
      <c r="B52" s="3"/>
      <c r="C52" s="3"/>
      <c r="D52" s="4"/>
      <c r="E52" s="8"/>
      <c r="S52" s="127" t="s">
        <v>45</v>
      </c>
      <c r="T52" s="127"/>
      <c r="U52" s="125">
        <v>0</v>
      </c>
      <c r="V52" s="125">
        <v>0</v>
      </c>
      <c r="W52" s="125">
        <v>0</v>
      </c>
      <c r="X52" s="125">
        <v>321</v>
      </c>
      <c r="Y52" s="125">
        <v>367</v>
      </c>
      <c r="Z52" s="125">
        <v>370</v>
      </c>
    </row>
    <row r="53" spans="1:26" ht="15" customHeight="1" x14ac:dyDescent="0.25">
      <c r="A53" s="3"/>
      <c r="B53" s="3"/>
      <c r="C53" s="3"/>
      <c r="D53" s="4"/>
      <c r="E53" s="8"/>
      <c r="S53" s="127" t="s">
        <v>46</v>
      </c>
      <c r="T53" s="127"/>
      <c r="U53" s="125">
        <v>0</v>
      </c>
      <c r="V53" s="125">
        <v>0</v>
      </c>
      <c r="W53" s="125">
        <v>0</v>
      </c>
      <c r="X53" s="125">
        <v>380</v>
      </c>
      <c r="Y53" s="125">
        <v>338</v>
      </c>
      <c r="Z53" s="125">
        <v>336</v>
      </c>
    </row>
    <row r="54" spans="1:26" ht="15" customHeight="1" x14ac:dyDescent="0.25">
      <c r="A54" s="3"/>
      <c r="B54" s="3"/>
      <c r="C54" s="3"/>
      <c r="D54" s="4"/>
      <c r="E54" s="8"/>
      <c r="S54" s="127" t="s">
        <v>47</v>
      </c>
      <c r="T54" s="127"/>
      <c r="U54" s="125">
        <v>0</v>
      </c>
      <c r="V54" s="125">
        <v>0</v>
      </c>
      <c r="W54" s="125">
        <v>0</v>
      </c>
      <c r="X54" s="125">
        <v>367</v>
      </c>
      <c r="Y54" s="125">
        <v>418</v>
      </c>
      <c r="Z54" s="125">
        <v>395</v>
      </c>
    </row>
    <row r="55" spans="1:26" ht="15" customHeight="1" x14ac:dyDescent="0.25">
      <c r="A55" s="1"/>
      <c r="B55" s="1"/>
      <c r="C55" s="1"/>
      <c r="D55" s="1"/>
      <c r="E55" s="1"/>
      <c r="S55" s="127" t="s">
        <v>48</v>
      </c>
      <c r="T55" s="127"/>
      <c r="U55" s="125">
        <v>0</v>
      </c>
      <c r="V55" s="125">
        <v>0</v>
      </c>
      <c r="W55" s="125">
        <v>0</v>
      </c>
      <c r="X55" s="125">
        <v>221</v>
      </c>
      <c r="Y55" s="125">
        <v>208</v>
      </c>
      <c r="Z55" s="125">
        <v>241</v>
      </c>
    </row>
    <row r="56" spans="1:26" ht="15" customHeight="1" x14ac:dyDescent="0.25">
      <c r="A56" s="9"/>
      <c r="B56" s="3"/>
      <c r="C56" s="3"/>
      <c r="D56" s="3"/>
      <c r="E56" s="3"/>
      <c r="S56" s="127" t="s">
        <v>49</v>
      </c>
      <c r="T56" s="127"/>
      <c r="U56" s="125">
        <v>0</v>
      </c>
      <c r="V56" s="125">
        <v>0</v>
      </c>
      <c r="W56" s="125">
        <v>0</v>
      </c>
      <c r="X56" s="125">
        <v>91</v>
      </c>
      <c r="Y56" s="125">
        <v>126</v>
      </c>
      <c r="Z56" s="125">
        <v>124</v>
      </c>
    </row>
    <row r="57" spans="1:26" ht="15" customHeight="1" x14ac:dyDescent="0.25">
      <c r="A57" s="3"/>
      <c r="B57" s="3"/>
      <c r="C57" s="3"/>
      <c r="D57" s="3"/>
      <c r="E57" s="3"/>
      <c r="S57" s="127" t="s">
        <v>50</v>
      </c>
      <c r="T57" s="127"/>
      <c r="U57" s="125">
        <v>0</v>
      </c>
      <c r="V57" s="125">
        <v>0</v>
      </c>
      <c r="W57" s="125">
        <v>0</v>
      </c>
      <c r="X57" s="125">
        <v>50</v>
      </c>
      <c r="Y57" s="125">
        <v>44</v>
      </c>
      <c r="Z57" s="125">
        <v>43</v>
      </c>
    </row>
    <row r="58" spans="1:26" ht="15" customHeight="1" x14ac:dyDescent="0.25">
      <c r="A58" s="3"/>
      <c r="B58" s="3"/>
      <c r="C58" s="3"/>
      <c r="D58" s="10"/>
      <c r="E58" s="8"/>
      <c r="S58" s="127" t="s">
        <v>51</v>
      </c>
      <c r="T58" s="127"/>
      <c r="U58" s="125">
        <v>0</v>
      </c>
      <c r="V58" s="125">
        <v>0</v>
      </c>
      <c r="W58" s="125">
        <v>0</v>
      </c>
      <c r="X58" s="125">
        <v>13</v>
      </c>
      <c r="Y58" s="125">
        <v>17</v>
      </c>
      <c r="Z58" s="125">
        <v>21</v>
      </c>
    </row>
    <row r="59" spans="1:26" ht="15" customHeight="1" x14ac:dyDescent="0.25">
      <c r="A59" s="3"/>
      <c r="B59" s="3"/>
      <c r="C59" s="3"/>
      <c r="D59" s="10"/>
      <c r="E59" s="8"/>
      <c r="S59" s="127" t="s">
        <v>52</v>
      </c>
      <c r="T59" s="127"/>
      <c r="U59" s="125">
        <v>0</v>
      </c>
      <c r="V59" s="125">
        <v>0</v>
      </c>
      <c r="W59" s="125">
        <v>0</v>
      </c>
      <c r="X59" s="125">
        <v>7</v>
      </c>
      <c r="Y59" s="125">
        <v>8</v>
      </c>
      <c r="Z59" s="125">
        <v>6</v>
      </c>
    </row>
    <row r="60" spans="1:26" ht="15" customHeight="1" x14ac:dyDescent="0.25">
      <c r="A60" s="3"/>
      <c r="B60" s="3"/>
      <c r="C60" s="3"/>
      <c r="D60" s="10"/>
      <c r="E60" s="8"/>
      <c r="S60" s="127" t="s">
        <v>53</v>
      </c>
      <c r="T60" s="127"/>
      <c r="U60" s="125">
        <v>0</v>
      </c>
      <c r="V60" s="125">
        <v>0</v>
      </c>
      <c r="W60" s="125">
        <v>0</v>
      </c>
      <c r="X60" s="125">
        <v>0</v>
      </c>
      <c r="Y60" s="125">
        <v>7</v>
      </c>
      <c r="Z60" s="125">
        <v>5</v>
      </c>
    </row>
    <row r="61" spans="1:26" ht="15" customHeight="1" x14ac:dyDescent="0.25">
      <c r="S61" s="130" t="s">
        <v>54</v>
      </c>
      <c r="T61" s="130"/>
      <c r="U61" s="125">
        <v>0</v>
      </c>
      <c r="V61" s="125">
        <v>0</v>
      </c>
      <c r="W61" s="125">
        <v>0</v>
      </c>
      <c r="X61" s="125">
        <v>3375</v>
      </c>
      <c r="Y61" s="125">
        <v>3534</v>
      </c>
      <c r="Z61" s="125">
        <v>3730</v>
      </c>
    </row>
    <row r="62" spans="1:26" x14ac:dyDescent="0.25">
      <c r="S62" s="111" t="s">
        <v>55</v>
      </c>
      <c r="T62" s="111"/>
    </row>
    <row r="63" spans="1:26" ht="15.75" customHeight="1" x14ac:dyDescent="0.25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S63" s="127" t="s">
        <v>37</v>
      </c>
      <c r="T63" s="127"/>
      <c r="U63" s="125">
        <v>0</v>
      </c>
      <c r="V63" s="125">
        <v>0</v>
      </c>
      <c r="W63" s="125">
        <v>0</v>
      </c>
      <c r="X63" s="125">
        <v>0</v>
      </c>
      <c r="Y63" s="125">
        <v>3</v>
      </c>
      <c r="Z63" s="125">
        <v>11</v>
      </c>
    </row>
    <row r="64" spans="1:26" ht="15.75" customHeight="1" x14ac:dyDescent="0.25">
      <c r="A64" s="89" t="str">
        <f>"Number of employed persons per occupation of main job by sex in "&amp;S1&amp;" ("&amp;Z2&amp;") *"</f>
        <v>Number of employed persons per occupation of main job by sex in Derwent Valley (2017-18) *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127" t="s">
        <v>38</v>
      </c>
      <c r="T64" s="127"/>
      <c r="U64" s="125">
        <v>0</v>
      </c>
      <c r="V64" s="125">
        <v>0</v>
      </c>
      <c r="W64" s="125">
        <v>0</v>
      </c>
      <c r="X64" s="125">
        <v>76</v>
      </c>
      <c r="Y64" s="125">
        <v>64</v>
      </c>
      <c r="Z64" s="125">
        <v>79</v>
      </c>
    </row>
    <row r="65" spans="19:26" x14ac:dyDescent="0.25">
      <c r="S65" s="127" t="s">
        <v>39</v>
      </c>
      <c r="T65" s="127"/>
      <c r="U65" s="125">
        <v>0</v>
      </c>
      <c r="V65" s="125">
        <v>0</v>
      </c>
      <c r="W65" s="125">
        <v>0</v>
      </c>
      <c r="X65" s="125">
        <v>252</v>
      </c>
      <c r="Y65" s="125">
        <v>236</v>
      </c>
      <c r="Z65" s="125">
        <v>241</v>
      </c>
    </row>
    <row r="66" spans="19:26" x14ac:dyDescent="0.25">
      <c r="S66" s="127" t="s">
        <v>40</v>
      </c>
      <c r="T66" s="127"/>
      <c r="U66" s="125">
        <v>0</v>
      </c>
      <c r="V66" s="125">
        <v>0</v>
      </c>
      <c r="W66" s="125">
        <v>0</v>
      </c>
      <c r="X66" s="125">
        <v>241</v>
      </c>
      <c r="Y66" s="125">
        <v>248</v>
      </c>
      <c r="Z66" s="125">
        <v>305</v>
      </c>
    </row>
    <row r="67" spans="19:26" x14ac:dyDescent="0.25">
      <c r="S67" s="127" t="s">
        <v>41</v>
      </c>
      <c r="T67" s="127"/>
      <c r="U67" s="125">
        <v>0</v>
      </c>
      <c r="V67" s="125">
        <v>0</v>
      </c>
      <c r="W67" s="125">
        <v>0</v>
      </c>
      <c r="X67" s="125">
        <v>301</v>
      </c>
      <c r="Y67" s="125">
        <v>359</v>
      </c>
      <c r="Z67" s="125">
        <v>344</v>
      </c>
    </row>
    <row r="68" spans="19:26" x14ac:dyDescent="0.25">
      <c r="S68" s="127" t="s">
        <v>42</v>
      </c>
      <c r="T68" s="127"/>
      <c r="U68" s="125">
        <v>0</v>
      </c>
      <c r="V68" s="125">
        <v>0</v>
      </c>
      <c r="W68" s="125">
        <v>0</v>
      </c>
      <c r="X68" s="125">
        <v>269</v>
      </c>
      <c r="Y68" s="125">
        <v>276</v>
      </c>
      <c r="Z68" s="125">
        <v>295</v>
      </c>
    </row>
    <row r="69" spans="19:26" x14ac:dyDescent="0.25">
      <c r="S69" s="127" t="s">
        <v>43</v>
      </c>
      <c r="T69" s="127"/>
      <c r="U69" s="125">
        <v>0</v>
      </c>
      <c r="V69" s="125">
        <v>0</v>
      </c>
      <c r="W69" s="125">
        <v>0</v>
      </c>
      <c r="X69" s="125">
        <v>302</v>
      </c>
      <c r="Y69" s="125">
        <v>299</v>
      </c>
      <c r="Z69" s="125">
        <v>332</v>
      </c>
    </row>
    <row r="70" spans="19:26" x14ac:dyDescent="0.25">
      <c r="S70" s="127" t="s">
        <v>44</v>
      </c>
      <c r="T70" s="127"/>
      <c r="U70" s="125">
        <v>0</v>
      </c>
      <c r="V70" s="125">
        <v>0</v>
      </c>
      <c r="W70" s="125">
        <v>0</v>
      </c>
      <c r="X70" s="125">
        <v>317</v>
      </c>
      <c r="Y70" s="125">
        <v>330</v>
      </c>
      <c r="Z70" s="125">
        <v>319</v>
      </c>
    </row>
    <row r="71" spans="19:26" x14ac:dyDescent="0.25">
      <c r="S71" s="127" t="s">
        <v>45</v>
      </c>
      <c r="T71" s="127"/>
      <c r="U71" s="125">
        <v>0</v>
      </c>
      <c r="V71" s="125">
        <v>0</v>
      </c>
      <c r="W71" s="125">
        <v>0</v>
      </c>
      <c r="X71" s="125">
        <v>361</v>
      </c>
      <c r="Y71" s="125">
        <v>343</v>
      </c>
      <c r="Z71" s="125">
        <v>361</v>
      </c>
    </row>
    <row r="72" spans="19:26" x14ac:dyDescent="0.25">
      <c r="S72" s="127" t="s">
        <v>46</v>
      </c>
      <c r="T72" s="127"/>
      <c r="U72" s="125">
        <v>0</v>
      </c>
      <c r="V72" s="125">
        <v>0</v>
      </c>
      <c r="W72" s="125">
        <v>0</v>
      </c>
      <c r="X72" s="125">
        <v>346</v>
      </c>
      <c r="Y72" s="125">
        <v>383</v>
      </c>
      <c r="Z72" s="125">
        <v>341</v>
      </c>
    </row>
    <row r="73" spans="19:26" x14ac:dyDescent="0.25">
      <c r="S73" s="127" t="s">
        <v>47</v>
      </c>
      <c r="T73" s="127"/>
      <c r="U73" s="125">
        <v>0</v>
      </c>
      <c r="V73" s="125">
        <v>0</v>
      </c>
      <c r="W73" s="125">
        <v>0</v>
      </c>
      <c r="X73" s="125">
        <v>298</v>
      </c>
      <c r="Y73" s="125">
        <v>294</v>
      </c>
      <c r="Z73" s="125">
        <v>323</v>
      </c>
    </row>
    <row r="74" spans="19:26" x14ac:dyDescent="0.25">
      <c r="S74" s="127" t="s">
        <v>48</v>
      </c>
      <c r="T74" s="127"/>
      <c r="U74" s="125">
        <v>0</v>
      </c>
      <c r="V74" s="125">
        <v>0</v>
      </c>
      <c r="W74" s="125">
        <v>0</v>
      </c>
      <c r="X74" s="125">
        <v>178</v>
      </c>
      <c r="Y74" s="125">
        <v>210</v>
      </c>
      <c r="Z74" s="125">
        <v>212</v>
      </c>
    </row>
    <row r="75" spans="19:26" x14ac:dyDescent="0.25">
      <c r="S75" s="127" t="s">
        <v>49</v>
      </c>
      <c r="T75" s="127"/>
      <c r="U75" s="125">
        <v>0</v>
      </c>
      <c r="V75" s="125">
        <v>0</v>
      </c>
      <c r="W75" s="125">
        <v>0</v>
      </c>
      <c r="X75" s="125">
        <v>81</v>
      </c>
      <c r="Y75" s="125">
        <v>69</v>
      </c>
      <c r="Z75" s="125">
        <v>83</v>
      </c>
    </row>
    <row r="76" spans="19:26" x14ac:dyDescent="0.25">
      <c r="S76" s="127" t="s">
        <v>50</v>
      </c>
      <c r="T76" s="127"/>
      <c r="U76" s="125">
        <v>0</v>
      </c>
      <c r="V76" s="125">
        <v>0</v>
      </c>
      <c r="W76" s="125">
        <v>0</v>
      </c>
      <c r="X76" s="125">
        <v>27</v>
      </c>
      <c r="Y76" s="125">
        <v>29</v>
      </c>
      <c r="Z76" s="125">
        <v>42</v>
      </c>
    </row>
    <row r="77" spans="19:26" x14ac:dyDescent="0.25">
      <c r="S77" s="127" t="s">
        <v>51</v>
      </c>
      <c r="T77" s="127"/>
      <c r="U77" s="125">
        <v>0</v>
      </c>
      <c r="V77" s="125">
        <v>0</v>
      </c>
      <c r="W77" s="125">
        <v>0</v>
      </c>
      <c r="X77" s="125">
        <v>9</v>
      </c>
      <c r="Y77" s="125">
        <v>9</v>
      </c>
      <c r="Z77" s="125">
        <v>9</v>
      </c>
    </row>
    <row r="78" spans="19:26" x14ac:dyDescent="0.25">
      <c r="S78" s="127" t="s">
        <v>52</v>
      </c>
      <c r="T78" s="127"/>
      <c r="U78" s="125">
        <v>0</v>
      </c>
      <c r="V78" s="125">
        <v>0</v>
      </c>
      <c r="W78" s="125">
        <v>0</v>
      </c>
      <c r="X78" s="125">
        <v>5</v>
      </c>
      <c r="Y78" s="125">
        <v>6</v>
      </c>
      <c r="Z78" s="125">
        <v>8</v>
      </c>
    </row>
    <row r="79" spans="19:26" x14ac:dyDescent="0.25">
      <c r="S79" s="127" t="s">
        <v>53</v>
      </c>
      <c r="T79" s="127"/>
      <c r="U79" s="125">
        <v>0</v>
      </c>
      <c r="V79" s="125">
        <v>0</v>
      </c>
      <c r="W79" s="125">
        <v>0</v>
      </c>
      <c r="X79" s="125">
        <v>0</v>
      </c>
      <c r="Y79" s="125">
        <v>5</v>
      </c>
      <c r="Z79" s="125">
        <v>0</v>
      </c>
    </row>
    <row r="80" spans="19:26" x14ac:dyDescent="0.25">
      <c r="S80" s="130" t="s">
        <v>54</v>
      </c>
      <c r="T80" s="130"/>
      <c r="U80" s="125">
        <v>0</v>
      </c>
      <c r="V80" s="125">
        <v>0</v>
      </c>
      <c r="W80" s="125">
        <v>0</v>
      </c>
      <c r="X80" s="125">
        <v>3065</v>
      </c>
      <c r="Y80" s="125">
        <v>3160</v>
      </c>
      <c r="Z80" s="125">
        <v>3290</v>
      </c>
    </row>
    <row r="81" spans="1:32" x14ac:dyDescent="0.25">
      <c r="S81" s="140" t="s">
        <v>56</v>
      </c>
      <c r="T81" s="140"/>
      <c r="Y81" s="135"/>
      <c r="Z81" s="135"/>
      <c r="AB81" s="141"/>
      <c r="AC81" s="141"/>
      <c r="AD81" s="141"/>
      <c r="AE81" s="141"/>
      <c r="AF81" s="141"/>
    </row>
    <row r="82" spans="1:32" ht="15.75" customHeight="1" x14ac:dyDescent="0.25">
      <c r="A82" s="92"/>
      <c r="B82" s="92"/>
      <c r="C82" s="154" t="str">
        <f>S1</f>
        <v>Derwent Valley</v>
      </c>
      <c r="D82" s="154"/>
      <c r="E82" s="154"/>
      <c r="F82" s="154"/>
      <c r="G82" s="154"/>
      <c r="H82" s="93"/>
      <c r="I82" s="93"/>
      <c r="J82" s="155" t="str">
        <f>'State data for spotlight'!A1</f>
        <v>Tasmania</v>
      </c>
      <c r="K82" s="155"/>
      <c r="L82" s="155"/>
      <c r="M82" s="155"/>
      <c r="N82" s="155"/>
      <c r="O82" s="155"/>
      <c r="S82" s="142" t="s">
        <v>36</v>
      </c>
      <c r="T82" s="142"/>
    </row>
    <row r="83" spans="1:32" ht="15" customHeight="1" x14ac:dyDescent="0.25">
      <c r="A83" s="92"/>
      <c r="B83" s="92"/>
      <c r="C83" s="94"/>
      <c r="D83" s="156" t="s">
        <v>0</v>
      </c>
      <c r="E83" s="156"/>
      <c r="F83" s="156" t="s">
        <v>157</v>
      </c>
      <c r="G83" s="156"/>
      <c r="H83" s="94"/>
      <c r="I83" s="94"/>
      <c r="J83" s="94"/>
      <c r="K83" s="94"/>
      <c r="L83" s="156" t="s">
        <v>0</v>
      </c>
      <c r="M83" s="156"/>
      <c r="N83" s="156" t="s">
        <v>157</v>
      </c>
      <c r="O83" s="156"/>
      <c r="S83" s="127" t="s">
        <v>57</v>
      </c>
      <c r="T83" s="127"/>
      <c r="U83" s="125">
        <v>0</v>
      </c>
      <c r="V83" s="125">
        <v>0</v>
      </c>
      <c r="W83" s="125">
        <v>0</v>
      </c>
      <c r="X83" s="125">
        <v>181</v>
      </c>
      <c r="Y83" s="125">
        <v>186</v>
      </c>
      <c r="Z83" s="125">
        <v>193</v>
      </c>
      <c r="AD83" s="129"/>
    </row>
    <row r="84" spans="1:32" ht="15" customHeight="1" x14ac:dyDescent="0.25">
      <c r="A84" s="92"/>
      <c r="B84" s="92"/>
      <c r="C84" s="108" t="s">
        <v>1</v>
      </c>
      <c r="D84" s="156" t="s">
        <v>2</v>
      </c>
      <c r="E84" s="156"/>
      <c r="F84" s="156" t="s">
        <v>158</v>
      </c>
      <c r="G84" s="156"/>
      <c r="H84" s="94"/>
      <c r="I84" s="94"/>
      <c r="J84" s="94"/>
      <c r="K84" s="108" t="s">
        <v>1</v>
      </c>
      <c r="L84" s="156" t="s">
        <v>2</v>
      </c>
      <c r="M84" s="156"/>
      <c r="N84" s="156" t="s">
        <v>158</v>
      </c>
      <c r="O84" s="156"/>
      <c r="S84" s="127" t="s">
        <v>58</v>
      </c>
      <c r="T84" s="127"/>
      <c r="U84" s="125">
        <v>0</v>
      </c>
      <c r="V84" s="125">
        <v>0</v>
      </c>
      <c r="W84" s="125">
        <v>0</v>
      </c>
      <c r="X84" s="125">
        <v>138</v>
      </c>
      <c r="Y84" s="125">
        <v>143</v>
      </c>
      <c r="Z84" s="125">
        <v>150</v>
      </c>
    </row>
    <row r="85" spans="1:32" ht="15" customHeight="1" x14ac:dyDescent="0.25">
      <c r="A85" s="95" t="s">
        <v>3</v>
      </c>
      <c r="B85" s="95"/>
      <c r="C85" s="109" t="str">
        <f t="shared" ref="C85:C90" si="3">AB4</f>
        <v>7,022</v>
      </c>
      <c r="D85" s="96">
        <f t="shared" ref="D85:D90" si="4">AD4</f>
        <v>4.8999103674932876E-2</v>
      </c>
      <c r="E85" s="97">
        <f t="shared" ref="E85:E90" si="5">AD4</f>
        <v>4.8999103674932876E-2</v>
      </c>
      <c r="F85" s="96">
        <f t="shared" ref="F85:F90" si="6">AF4</f>
        <v>9.3769470404984512E-2</v>
      </c>
      <c r="G85" s="97">
        <f t="shared" ref="G85:G90" si="7">AF4</f>
        <v>9.3769470404984512E-2</v>
      </c>
      <c r="H85" s="107"/>
      <c r="I85" s="107"/>
      <c r="J85" s="150" t="str">
        <f>'State data for spotlight'!J4</f>
        <v>397,798</v>
      </c>
      <c r="K85" s="150"/>
      <c r="L85" s="96">
        <f>'State data for spotlight'!L4</f>
        <v>2.7861969174321377E-2</v>
      </c>
      <c r="M85" s="97">
        <f>'State data for spotlight'!L4</f>
        <v>2.7861969174321377E-2</v>
      </c>
      <c r="N85" s="96">
        <f>'State data for spotlight'!N4</f>
        <v>5.9980601564665115E-2</v>
      </c>
      <c r="O85" s="97">
        <f>'State data for spotlight'!N4</f>
        <v>5.9980601564665115E-2</v>
      </c>
      <c r="S85" s="127" t="s">
        <v>151</v>
      </c>
      <c r="T85" s="127"/>
      <c r="U85" s="125">
        <v>0</v>
      </c>
      <c r="V85" s="125">
        <v>0</v>
      </c>
      <c r="W85" s="125">
        <v>0</v>
      </c>
      <c r="X85" s="125">
        <v>499</v>
      </c>
      <c r="Y85" s="125">
        <v>542</v>
      </c>
      <c r="Z85" s="125">
        <v>587</v>
      </c>
    </row>
    <row r="86" spans="1:32" ht="15" customHeight="1" x14ac:dyDescent="0.25">
      <c r="A86" s="98" t="s">
        <v>4</v>
      </c>
      <c r="B86" s="95"/>
      <c r="C86" s="109" t="str">
        <f t="shared" si="3"/>
        <v>3,734</v>
      </c>
      <c r="D86" s="96">
        <f t="shared" si="4"/>
        <v>5.6593095642331726E-2</v>
      </c>
      <c r="E86" s="97">
        <f t="shared" si="5"/>
        <v>5.6593095642331726E-2</v>
      </c>
      <c r="F86" s="96">
        <f t="shared" si="6"/>
        <v>7.8567302137492856E-2</v>
      </c>
      <c r="G86" s="97">
        <f t="shared" si="7"/>
        <v>7.8567302137492856E-2</v>
      </c>
      <c r="H86" s="107"/>
      <c r="I86" s="107"/>
      <c r="J86" s="150" t="str">
        <f>'State data for spotlight'!J5</f>
        <v>203,002</v>
      </c>
      <c r="K86" s="150"/>
      <c r="L86" s="96">
        <f>'State data for spotlight'!L5</f>
        <v>3.5798475401304097E-2</v>
      </c>
      <c r="M86" s="97">
        <f>'State data for spotlight'!L5</f>
        <v>3.5798475401304097E-2</v>
      </c>
      <c r="N86" s="96">
        <f>'State data for spotlight'!N5</f>
        <v>4.8044358169502699E-2</v>
      </c>
      <c r="O86" s="97">
        <f>'State data for spotlight'!N5</f>
        <v>4.8044358169502699E-2</v>
      </c>
      <c r="S86" s="127" t="s">
        <v>152</v>
      </c>
      <c r="T86" s="127"/>
      <c r="U86" s="125">
        <v>0</v>
      </c>
      <c r="V86" s="125">
        <v>0</v>
      </c>
      <c r="W86" s="125">
        <v>0</v>
      </c>
      <c r="X86" s="125">
        <v>162</v>
      </c>
      <c r="Y86" s="125">
        <v>180</v>
      </c>
      <c r="Z86" s="125">
        <v>182</v>
      </c>
    </row>
    <row r="87" spans="1:32" ht="15" customHeight="1" x14ac:dyDescent="0.25">
      <c r="A87" s="98" t="s">
        <v>5</v>
      </c>
      <c r="B87" s="95"/>
      <c r="C87" s="109" t="str">
        <f t="shared" si="3"/>
        <v>3,295</v>
      </c>
      <c r="D87" s="96">
        <f t="shared" si="4"/>
        <v>4.2721518987341778E-2</v>
      </c>
      <c r="E87" s="97">
        <f t="shared" si="5"/>
        <v>4.2721518987341778E-2</v>
      </c>
      <c r="F87" s="96">
        <f t="shared" si="6"/>
        <v>0.11355187563365998</v>
      </c>
      <c r="G87" s="97">
        <f t="shared" si="7"/>
        <v>0.11355187563365998</v>
      </c>
      <c r="H87" s="107"/>
      <c r="I87" s="107"/>
      <c r="J87" s="150" t="str">
        <f>'State data for spotlight'!J6</f>
        <v>194,791</v>
      </c>
      <c r="K87" s="150"/>
      <c r="L87" s="96">
        <f>'State data for spotlight'!L6</f>
        <v>1.9693344989504258E-2</v>
      </c>
      <c r="M87" s="97">
        <f>'State data for spotlight'!L6</f>
        <v>1.9693344989504258E-2</v>
      </c>
      <c r="N87" s="96">
        <f>'State data for spotlight'!N6</f>
        <v>7.2684920040530399E-2</v>
      </c>
      <c r="O87" s="97">
        <f>'State data for spotlight'!N6</f>
        <v>7.2684920040530399E-2</v>
      </c>
      <c r="S87" s="127" t="s">
        <v>153</v>
      </c>
      <c r="T87" s="127"/>
      <c r="U87" s="125">
        <v>0</v>
      </c>
      <c r="V87" s="125">
        <v>0</v>
      </c>
      <c r="W87" s="125">
        <v>0</v>
      </c>
      <c r="X87" s="125">
        <v>81</v>
      </c>
      <c r="Y87" s="125">
        <v>81</v>
      </c>
      <c r="Z87" s="125">
        <v>87</v>
      </c>
    </row>
    <row r="88" spans="1:32" ht="15" customHeight="1" x14ac:dyDescent="0.25">
      <c r="A88" s="95" t="s">
        <v>6</v>
      </c>
      <c r="B88" s="95"/>
      <c r="C88" s="109" t="str">
        <f t="shared" si="3"/>
        <v>5,193</v>
      </c>
      <c r="D88" s="96">
        <f t="shared" si="4"/>
        <v>4.803229061553993E-2</v>
      </c>
      <c r="E88" s="97">
        <f t="shared" si="5"/>
        <v>4.803229061553993E-2</v>
      </c>
      <c r="F88" s="96">
        <f t="shared" si="6"/>
        <v>8.5039699122440471E-2</v>
      </c>
      <c r="G88" s="97">
        <f t="shared" si="7"/>
        <v>8.5039699122440471E-2</v>
      </c>
      <c r="H88" s="107"/>
      <c r="I88" s="107"/>
      <c r="J88" s="150" t="str">
        <f>'State data for spotlight'!J7</f>
        <v>281,185</v>
      </c>
      <c r="K88" s="150"/>
      <c r="L88" s="96">
        <f>'State data for spotlight'!L7</f>
        <v>2.2096937180577703E-2</v>
      </c>
      <c r="M88" s="97">
        <f>'State data for spotlight'!L7</f>
        <v>2.2096937180577703E-2</v>
      </c>
      <c r="N88" s="96">
        <f>'State data for spotlight'!N7</f>
        <v>4.183108245799283E-2</v>
      </c>
      <c r="O88" s="97">
        <f>'State data for spotlight'!N7</f>
        <v>4.183108245799283E-2</v>
      </c>
      <c r="S88" s="127" t="s">
        <v>154</v>
      </c>
      <c r="T88" s="127"/>
      <c r="U88" s="125">
        <v>0</v>
      </c>
      <c r="V88" s="125">
        <v>0</v>
      </c>
      <c r="W88" s="125">
        <v>0</v>
      </c>
      <c r="X88" s="125">
        <v>98</v>
      </c>
      <c r="Y88" s="125">
        <v>108</v>
      </c>
      <c r="Z88" s="125">
        <v>117</v>
      </c>
    </row>
    <row r="89" spans="1:32" ht="15" customHeight="1" x14ac:dyDescent="0.25">
      <c r="A89" s="95" t="s">
        <v>104</v>
      </c>
      <c r="B89" s="95"/>
      <c r="C89" s="146" t="str">
        <f t="shared" si="3"/>
        <v>$40,895</v>
      </c>
      <c r="D89" s="96">
        <f t="shared" si="4"/>
        <v>4.2959118614674496E-2</v>
      </c>
      <c r="E89" s="97">
        <f t="shared" si="5"/>
        <v>4.2959118614674496E-2</v>
      </c>
      <c r="F89" s="96">
        <f t="shared" si="6"/>
        <v>0.23390972452704939</v>
      </c>
      <c r="G89" s="97">
        <f t="shared" si="7"/>
        <v>0.23390972452704939</v>
      </c>
      <c r="H89" s="145"/>
      <c r="I89" s="145"/>
      <c r="J89" s="145"/>
      <c r="K89" s="146" t="str">
        <f>'State data for spotlight'!J8</f>
        <v>$37,982</v>
      </c>
      <c r="L89" s="96">
        <f>'State data for spotlight'!L8</f>
        <v>2.0493296434616726E-2</v>
      </c>
      <c r="M89" s="97">
        <f>'State data for spotlight'!L8</f>
        <v>2.0493296434616726E-2</v>
      </c>
      <c r="N89" s="96">
        <f>'State data for spotlight'!N8</f>
        <v>0.12182827775644611</v>
      </c>
      <c r="O89" s="97">
        <f>'State data for spotlight'!N8</f>
        <v>0.12182827775644611</v>
      </c>
      <c r="S89" s="127" t="s">
        <v>155</v>
      </c>
      <c r="T89" s="127"/>
      <c r="U89" s="125">
        <v>0</v>
      </c>
      <c r="V89" s="125">
        <v>0</v>
      </c>
      <c r="W89" s="125">
        <v>0</v>
      </c>
      <c r="X89" s="125">
        <v>366</v>
      </c>
      <c r="Y89" s="125">
        <v>390</v>
      </c>
      <c r="Z89" s="125">
        <v>402</v>
      </c>
    </row>
    <row r="90" spans="1:32" ht="15" customHeight="1" x14ac:dyDescent="0.25">
      <c r="A90" s="95" t="s">
        <v>7</v>
      </c>
      <c r="B90" s="95"/>
      <c r="C90" s="109" t="str">
        <f t="shared" si="3"/>
        <v>$250.3 mil</v>
      </c>
      <c r="D90" s="96">
        <f t="shared" si="4"/>
        <v>8.9972030833289862E-2</v>
      </c>
      <c r="E90" s="97">
        <f t="shared" si="5"/>
        <v>8.9972030833289862E-2</v>
      </c>
      <c r="F90" s="96">
        <f t="shared" si="6"/>
        <v>0.31320320790996359</v>
      </c>
      <c r="G90" s="97">
        <f t="shared" si="7"/>
        <v>0.31320320790996359</v>
      </c>
      <c r="H90" s="107"/>
      <c r="I90" s="107"/>
      <c r="J90" s="107"/>
      <c r="K90" s="109" t="str">
        <f>'State data for spotlight'!J9</f>
        <v>$14.4 bil</v>
      </c>
      <c r="L90" s="96">
        <f>'State data for spotlight'!L9</f>
        <v>5.5171987789161214E-2</v>
      </c>
      <c r="M90" s="97">
        <f>'State data for spotlight'!L9</f>
        <v>5.5171987789161214E-2</v>
      </c>
      <c r="N90" s="96">
        <f>'State data for spotlight'!N9</f>
        <v>0.21843209852171586</v>
      </c>
      <c r="O90" s="97">
        <f>'State data for spotlight'!N9</f>
        <v>0.21843209852171586</v>
      </c>
      <c r="S90" s="127" t="s">
        <v>59</v>
      </c>
      <c r="T90" s="127"/>
      <c r="U90" s="125">
        <v>0</v>
      </c>
      <c r="V90" s="125">
        <v>0</v>
      </c>
      <c r="W90" s="125">
        <v>0</v>
      </c>
      <c r="X90" s="125">
        <v>491</v>
      </c>
      <c r="Y90" s="125">
        <v>476</v>
      </c>
      <c r="Z90" s="125">
        <v>521</v>
      </c>
    </row>
    <row r="91" spans="1:32" ht="15" customHeight="1" x14ac:dyDescent="0.25">
      <c r="S91" s="130" t="s">
        <v>54</v>
      </c>
      <c r="T91" s="130"/>
      <c r="U91" s="125">
        <v>0</v>
      </c>
      <c r="V91" s="125">
        <v>0</v>
      </c>
      <c r="W91" s="125">
        <v>0</v>
      </c>
      <c r="X91" s="125">
        <v>2551</v>
      </c>
      <c r="Y91" s="125">
        <v>2635</v>
      </c>
      <c r="Z91" s="125">
        <v>2764</v>
      </c>
    </row>
    <row r="92" spans="1:32" ht="15" customHeight="1" x14ac:dyDescent="0.25">
      <c r="A92" s="26" t="s">
        <v>186</v>
      </c>
      <c r="S92" s="142" t="s">
        <v>55</v>
      </c>
      <c r="T92" s="142"/>
    </row>
    <row r="93" spans="1:32" ht="15" customHeight="1" x14ac:dyDescent="0.25">
      <c r="A93" s="110" t="s">
        <v>189</v>
      </c>
      <c r="S93" s="127" t="s">
        <v>57</v>
      </c>
      <c r="T93" s="127"/>
      <c r="U93" s="125">
        <v>0</v>
      </c>
      <c r="V93" s="125">
        <v>0</v>
      </c>
      <c r="W93" s="125">
        <v>0</v>
      </c>
      <c r="X93" s="125">
        <v>117</v>
      </c>
      <c r="Y93" s="125">
        <v>140</v>
      </c>
      <c r="Z93" s="125">
        <v>159</v>
      </c>
    </row>
    <row r="94" spans="1:32" ht="15" customHeight="1" x14ac:dyDescent="0.25">
      <c r="S94" s="127" t="s">
        <v>58</v>
      </c>
      <c r="T94" s="127"/>
      <c r="U94" s="125">
        <v>0</v>
      </c>
      <c r="V94" s="125">
        <v>0</v>
      </c>
      <c r="W94" s="125">
        <v>0</v>
      </c>
      <c r="X94" s="125">
        <v>260</v>
      </c>
      <c r="Y94" s="125">
        <v>264</v>
      </c>
      <c r="Z94" s="125">
        <v>275</v>
      </c>
    </row>
    <row r="95" spans="1:32" ht="15" customHeight="1" x14ac:dyDescent="0.25">
      <c r="A95" s="26" t="s">
        <v>188</v>
      </c>
      <c r="S95" s="127" t="s">
        <v>151</v>
      </c>
      <c r="T95" s="127"/>
      <c r="U95" s="125">
        <v>0</v>
      </c>
      <c r="V95" s="125">
        <v>0</v>
      </c>
      <c r="W95" s="125">
        <v>0</v>
      </c>
      <c r="X95" s="125">
        <v>97</v>
      </c>
      <c r="Y95" s="125">
        <v>89</v>
      </c>
      <c r="Z95" s="125">
        <v>99</v>
      </c>
    </row>
    <row r="96" spans="1:32" ht="15" customHeight="1" x14ac:dyDescent="0.25">
      <c r="S96" s="127" t="s">
        <v>152</v>
      </c>
      <c r="T96" s="127"/>
      <c r="U96" s="125">
        <v>0</v>
      </c>
      <c r="V96" s="125">
        <v>0</v>
      </c>
      <c r="W96" s="125">
        <v>0</v>
      </c>
      <c r="X96" s="125">
        <v>489</v>
      </c>
      <c r="Y96" s="125">
        <v>529</v>
      </c>
      <c r="Z96" s="125">
        <v>570</v>
      </c>
    </row>
    <row r="97" spans="1:32" ht="15" customHeight="1" x14ac:dyDescent="0.25">
      <c r="S97" s="127" t="s">
        <v>153</v>
      </c>
      <c r="T97" s="127"/>
      <c r="U97" s="125">
        <v>0</v>
      </c>
      <c r="V97" s="125">
        <v>0</v>
      </c>
      <c r="W97" s="125">
        <v>0</v>
      </c>
      <c r="X97" s="125">
        <v>348</v>
      </c>
      <c r="Y97" s="125">
        <v>387</v>
      </c>
      <c r="Z97" s="125">
        <v>411</v>
      </c>
    </row>
    <row r="98" spans="1:32" ht="15" customHeight="1" x14ac:dyDescent="0.25">
      <c r="S98" s="127" t="s">
        <v>154</v>
      </c>
      <c r="T98" s="127"/>
      <c r="U98" s="125">
        <v>0</v>
      </c>
      <c r="V98" s="125">
        <v>0</v>
      </c>
      <c r="W98" s="125">
        <v>0</v>
      </c>
      <c r="X98" s="125">
        <v>295</v>
      </c>
      <c r="Y98" s="125">
        <v>293</v>
      </c>
      <c r="Z98" s="125">
        <v>313</v>
      </c>
    </row>
    <row r="99" spans="1:32" ht="15" customHeight="1" x14ac:dyDescent="0.25">
      <c r="S99" s="127" t="s">
        <v>155</v>
      </c>
      <c r="T99" s="127"/>
      <c r="U99" s="125">
        <v>0</v>
      </c>
      <c r="V99" s="125">
        <v>0</v>
      </c>
      <c r="W99" s="125">
        <v>0</v>
      </c>
      <c r="X99" s="125">
        <v>23</v>
      </c>
      <c r="Y99" s="125">
        <v>25</v>
      </c>
      <c r="Z99" s="125">
        <v>21</v>
      </c>
    </row>
    <row r="100" spans="1:32" x14ac:dyDescent="0.25">
      <c r="A100" s="27"/>
      <c r="S100" s="127" t="s">
        <v>59</v>
      </c>
      <c r="T100" s="127"/>
      <c r="U100" s="125">
        <v>0</v>
      </c>
      <c r="V100" s="125">
        <v>0</v>
      </c>
      <c r="W100" s="125">
        <v>0</v>
      </c>
      <c r="X100" s="125">
        <v>235</v>
      </c>
      <c r="Y100" s="125">
        <v>228</v>
      </c>
      <c r="Z100" s="125">
        <v>262</v>
      </c>
    </row>
    <row r="101" spans="1:32" x14ac:dyDescent="0.25">
      <c r="S101" s="130" t="s">
        <v>54</v>
      </c>
      <c r="T101" s="130"/>
      <c r="U101" s="125">
        <v>0</v>
      </c>
      <c r="V101" s="125">
        <v>0</v>
      </c>
      <c r="W101" s="125">
        <v>0</v>
      </c>
      <c r="X101" s="125">
        <v>2282</v>
      </c>
      <c r="Y101" s="125">
        <v>2320</v>
      </c>
      <c r="Z101" s="125">
        <v>2432</v>
      </c>
    </row>
    <row r="102" spans="1:32" x14ac:dyDescent="0.25">
      <c r="A102" s="28"/>
      <c r="S102" s="127"/>
      <c r="T102" s="127"/>
      <c r="Y102" s="135"/>
      <c r="Z102" s="135"/>
      <c r="AB102" s="141"/>
      <c r="AC102" s="141"/>
      <c r="AD102" s="141"/>
      <c r="AE102" s="141"/>
      <c r="AF102" s="141"/>
    </row>
    <row r="103" spans="1:32" x14ac:dyDescent="0.25">
      <c r="A103" s="29"/>
      <c r="S103" s="140" t="s">
        <v>14</v>
      </c>
      <c r="T103" s="140"/>
      <c r="U103" s="119" t="s">
        <v>61</v>
      </c>
      <c r="V103" s="119" t="s">
        <v>62</v>
      </c>
      <c r="W103" s="119" t="s">
        <v>63</v>
      </c>
      <c r="X103" s="119" t="s">
        <v>60</v>
      </c>
      <c r="Y103" s="119" t="s">
        <v>95</v>
      </c>
      <c r="Z103" s="119" t="s">
        <v>95</v>
      </c>
      <c r="AB103" s="137" t="s">
        <v>25</v>
      </c>
      <c r="AC103" s="119"/>
      <c r="AD103" s="119" t="s">
        <v>33</v>
      </c>
      <c r="AE103" s="119"/>
      <c r="AF103" s="119"/>
    </row>
    <row r="104" spans="1:32" x14ac:dyDescent="0.25">
      <c r="S104" s="127" t="s">
        <v>15</v>
      </c>
      <c r="T104" s="127"/>
      <c r="U104" s="125">
        <v>0</v>
      </c>
      <c r="V104" s="125">
        <v>0</v>
      </c>
      <c r="W104" s="125">
        <v>0</v>
      </c>
      <c r="X104" s="125">
        <v>4594</v>
      </c>
      <c r="Y104" s="125">
        <v>4960</v>
      </c>
      <c r="Z104" s="125">
        <v>5244</v>
      </c>
      <c r="AB104" s="122" t="str">
        <f>TEXT(Z104,"###,###")</f>
        <v>5,244</v>
      </c>
      <c r="AD104" s="143">
        <f>Z104/($Z$4)*100</f>
        <v>74.679578467673025</v>
      </c>
      <c r="AF104" s="122"/>
    </row>
    <row r="105" spans="1:32" x14ac:dyDescent="0.25">
      <c r="S105" s="127" t="s">
        <v>18</v>
      </c>
      <c r="T105" s="127"/>
      <c r="U105" s="125">
        <v>0</v>
      </c>
      <c r="V105" s="125">
        <v>0</v>
      </c>
      <c r="W105" s="125">
        <v>0</v>
      </c>
      <c r="X105" s="125">
        <v>1175</v>
      </c>
      <c r="Y105" s="125">
        <v>1158</v>
      </c>
      <c r="Z105" s="125">
        <v>1191</v>
      </c>
      <c r="AB105" s="122" t="str">
        <f>TEXT(Z105,"###,###")</f>
        <v>1,191</v>
      </c>
      <c r="AD105" s="143">
        <f>Z105/($Z$4)*100</f>
        <v>16.960979777841072</v>
      </c>
      <c r="AF105" s="122"/>
    </row>
    <row r="106" spans="1:32" x14ac:dyDescent="0.25">
      <c r="S106" s="130" t="s">
        <v>54</v>
      </c>
      <c r="T106" s="130"/>
      <c r="U106" s="132">
        <v>0</v>
      </c>
      <c r="V106" s="132">
        <v>0</v>
      </c>
      <c r="W106" s="132">
        <v>0</v>
      </c>
      <c r="X106" s="132">
        <v>5769</v>
      </c>
      <c r="Y106" s="132">
        <v>6118</v>
      </c>
      <c r="Z106" s="132">
        <v>6435</v>
      </c>
      <c r="AB106" s="122"/>
      <c r="AD106" s="143"/>
      <c r="AF106" s="122"/>
    </row>
    <row r="107" spans="1:32" x14ac:dyDescent="0.25">
      <c r="S107" s="140" t="s">
        <v>19</v>
      </c>
      <c r="T107" s="140"/>
      <c r="U107" s="125"/>
      <c r="V107" s="125"/>
      <c r="W107" s="125"/>
      <c r="X107" s="125"/>
      <c r="Y107" s="125"/>
      <c r="Z107" s="125"/>
    </row>
    <row r="108" spans="1:32" x14ac:dyDescent="0.25">
      <c r="S108" s="127" t="s">
        <v>20</v>
      </c>
      <c r="T108" s="127"/>
      <c r="U108" s="125">
        <v>0</v>
      </c>
      <c r="V108" s="125">
        <v>0</v>
      </c>
      <c r="W108" s="125">
        <v>0</v>
      </c>
      <c r="X108" s="125">
        <v>617</v>
      </c>
      <c r="Y108" s="125">
        <v>761</v>
      </c>
      <c r="Z108" s="125">
        <v>904</v>
      </c>
      <c r="AB108" s="122" t="str">
        <f>TEXT(Z108,"###,###")</f>
        <v>904</v>
      </c>
      <c r="AD108" s="143">
        <f>Z108/($Z$4)*100</f>
        <v>12.873825121048135</v>
      </c>
      <c r="AF108" s="122"/>
    </row>
    <row r="109" spans="1:32" x14ac:dyDescent="0.25">
      <c r="S109" s="127" t="s">
        <v>21</v>
      </c>
      <c r="T109" s="127"/>
      <c r="U109" s="125">
        <v>0</v>
      </c>
      <c r="V109" s="125">
        <v>0</v>
      </c>
      <c r="W109" s="125">
        <v>0</v>
      </c>
      <c r="X109" s="125">
        <v>1007</v>
      </c>
      <c r="Y109" s="125">
        <v>1017</v>
      </c>
      <c r="Z109" s="125">
        <v>1013</v>
      </c>
      <c r="AB109" s="122" t="str">
        <f>TEXT(Z109,"###,###")</f>
        <v>1,013</v>
      </c>
      <c r="AD109" s="143">
        <f>Z109/($Z$4)*100</f>
        <v>14.426089433209913</v>
      </c>
      <c r="AF109" s="122"/>
    </row>
    <row r="110" spans="1:32" x14ac:dyDescent="0.25">
      <c r="S110" s="127" t="s">
        <v>22</v>
      </c>
      <c r="T110" s="127"/>
      <c r="U110" s="125">
        <v>0</v>
      </c>
      <c r="V110" s="125">
        <v>0</v>
      </c>
      <c r="W110" s="125">
        <v>0</v>
      </c>
      <c r="X110" s="125">
        <v>1637</v>
      </c>
      <c r="Y110" s="125">
        <v>1724</v>
      </c>
      <c r="Z110" s="125">
        <v>1763</v>
      </c>
      <c r="AB110" s="122" t="str">
        <f>TEXT(Z110,"###,###")</f>
        <v>1,763</v>
      </c>
      <c r="AD110" s="143">
        <f>Z110/($Z$4)*100</f>
        <v>25.106807177442324</v>
      </c>
      <c r="AF110" s="122"/>
    </row>
    <row r="111" spans="1:32" x14ac:dyDescent="0.25">
      <c r="S111" s="127" t="s">
        <v>23</v>
      </c>
      <c r="T111" s="127"/>
      <c r="U111" s="125">
        <v>0</v>
      </c>
      <c r="V111" s="125">
        <v>0</v>
      </c>
      <c r="W111" s="125">
        <v>0</v>
      </c>
      <c r="X111" s="125">
        <v>2503</v>
      </c>
      <c r="Y111" s="125">
        <v>2616</v>
      </c>
      <c r="Z111" s="125">
        <v>2746</v>
      </c>
      <c r="AB111" s="122" t="str">
        <f>TEXT(Z111,"###,###")</f>
        <v>2,746</v>
      </c>
      <c r="AD111" s="143">
        <f>Z111/($Z$4)*100</f>
        <v>39.105667900882942</v>
      </c>
      <c r="AF111" s="122"/>
    </row>
    <row r="112" spans="1:32" x14ac:dyDescent="0.25">
      <c r="S112" s="130" t="s">
        <v>54</v>
      </c>
      <c r="T112" s="130"/>
      <c r="U112" s="125">
        <v>0</v>
      </c>
      <c r="V112" s="125">
        <v>0</v>
      </c>
      <c r="W112" s="125">
        <v>0</v>
      </c>
      <c r="X112" s="125">
        <v>6435</v>
      </c>
      <c r="Y112" s="125">
        <v>6694</v>
      </c>
      <c r="Z112" s="125">
        <v>7025</v>
      </c>
    </row>
    <row r="113" spans="19:32" x14ac:dyDescent="0.25">
      <c r="AB113" s="137" t="s">
        <v>25</v>
      </c>
      <c r="AC113" s="119"/>
      <c r="AD113" s="119" t="s">
        <v>148</v>
      </c>
      <c r="AF113" s="119" t="s">
        <v>149</v>
      </c>
    </row>
    <row r="114" spans="19:32" x14ac:dyDescent="0.25">
      <c r="S114" s="127" t="s">
        <v>93</v>
      </c>
      <c r="T114" s="125"/>
      <c r="U114" s="125"/>
      <c r="V114" s="125"/>
      <c r="W114" s="125"/>
      <c r="X114" s="125"/>
      <c r="Y114" s="125"/>
      <c r="Z114" s="125"/>
      <c r="AB114" s="122" t="str">
        <f>TEXT(Z114,"###,###")</f>
        <v/>
      </c>
      <c r="AD114" s="123" t="e">
        <f>Z114/Y114-1</f>
        <v>#DIV/0!</v>
      </c>
      <c r="AF114" s="123" t="e">
        <f>Z114/T114-1</f>
        <v>#DIV/0!</v>
      </c>
    </row>
    <row r="115" spans="19:32" x14ac:dyDescent="0.25">
      <c r="S115" s="127" t="s">
        <v>94</v>
      </c>
      <c r="T115" s="125"/>
      <c r="U115" s="125"/>
      <c r="V115" s="125"/>
      <c r="W115" s="125"/>
      <c r="X115" s="125"/>
      <c r="Y115" s="125"/>
      <c r="Z115" s="125"/>
      <c r="AB115" s="122" t="str">
        <f>TEXT(Z115,"###,###")</f>
        <v/>
      </c>
      <c r="AD115" s="123" t="e">
        <f>Z115/Y115-1</f>
        <v>#DIV/0!</v>
      </c>
      <c r="AF115" s="123" t="e">
        <f>Z115/T115-1</f>
        <v>#DIV/0!</v>
      </c>
    </row>
    <row r="116" spans="19:32" x14ac:dyDescent="0.25">
      <c r="S116" s="130" t="s">
        <v>54</v>
      </c>
      <c r="T116" s="132"/>
      <c r="U116" s="132"/>
      <c r="V116" s="132"/>
      <c r="W116" s="132"/>
      <c r="X116" s="132"/>
      <c r="Y116" s="132"/>
      <c r="Z116" s="132"/>
    </row>
    <row r="118" spans="19:32" x14ac:dyDescent="0.25">
      <c r="S118" s="115" t="s">
        <v>105</v>
      </c>
      <c r="T118" s="144">
        <v>40.51</v>
      </c>
      <c r="U118" s="144">
        <v>38.93</v>
      </c>
      <c r="V118" s="144">
        <v>39.979999999999997</v>
      </c>
      <c r="W118" s="144">
        <v>43.12</v>
      </c>
      <c r="X118" s="144">
        <v>40.130000000000003</v>
      </c>
      <c r="Y118" s="144">
        <v>42.16</v>
      </c>
      <c r="Z118" s="144">
        <v>42.12</v>
      </c>
      <c r="AB118" s="122" t="str">
        <f>TEXT(Z118,"##.0")</f>
        <v>42.1</v>
      </c>
    </row>
    <row r="120" spans="19:32" x14ac:dyDescent="0.25">
      <c r="S120" s="115" t="s">
        <v>106</v>
      </c>
      <c r="T120" s="125">
        <v>4065</v>
      </c>
      <c r="U120" s="125">
        <v>4014</v>
      </c>
      <c r="V120" s="125">
        <v>4039</v>
      </c>
      <c r="W120" s="125">
        <v>4139</v>
      </c>
      <c r="X120" s="125">
        <v>4146</v>
      </c>
      <c r="Y120" s="125">
        <v>4266</v>
      </c>
      <c r="Z120" s="125">
        <v>4490</v>
      </c>
      <c r="AB120" s="122" t="str">
        <f>TEXT(Z120,"###,###")</f>
        <v>4,490</v>
      </c>
    </row>
    <row r="121" spans="19:32" x14ac:dyDescent="0.25">
      <c r="S121" s="115" t="s">
        <v>107</v>
      </c>
      <c r="T121" s="125">
        <v>388</v>
      </c>
      <c r="U121" s="125">
        <v>390</v>
      </c>
      <c r="V121" s="125">
        <v>379</v>
      </c>
      <c r="W121" s="125">
        <v>384</v>
      </c>
      <c r="X121" s="125">
        <v>373</v>
      </c>
      <c r="Y121" s="125">
        <v>379</v>
      </c>
      <c r="Z121" s="125">
        <v>371</v>
      </c>
      <c r="AB121" s="122" t="str">
        <f>TEXT(Z121,"###,###")</f>
        <v>371</v>
      </c>
    </row>
    <row r="122" spans="19:32" x14ac:dyDescent="0.25">
      <c r="S122" s="115" t="s">
        <v>108</v>
      </c>
      <c r="T122" s="125">
        <v>336</v>
      </c>
      <c r="U122" s="125">
        <v>346</v>
      </c>
      <c r="V122" s="125">
        <v>318</v>
      </c>
      <c r="W122" s="125">
        <v>319</v>
      </c>
      <c r="X122" s="125">
        <v>312</v>
      </c>
      <c r="Y122" s="125">
        <v>310</v>
      </c>
      <c r="Z122" s="125">
        <v>335</v>
      </c>
      <c r="AB122" s="122" t="str">
        <f>TEXT(Z122,"###,###")</f>
        <v>335</v>
      </c>
    </row>
    <row r="123" spans="19:32" x14ac:dyDescent="0.25">
      <c r="AB123" s="137" t="s">
        <v>25</v>
      </c>
      <c r="AC123" s="119"/>
      <c r="AD123" s="119" t="s">
        <v>33</v>
      </c>
      <c r="AE123" s="119"/>
      <c r="AF123" s="119"/>
    </row>
    <row r="124" spans="19:32" x14ac:dyDescent="0.25">
      <c r="S124" s="115" t="s">
        <v>109</v>
      </c>
      <c r="T124" s="125">
        <v>4401</v>
      </c>
      <c r="U124" s="125">
        <v>4360</v>
      </c>
      <c r="V124" s="125">
        <v>4357</v>
      </c>
      <c r="W124" s="125">
        <v>4458</v>
      </c>
      <c r="X124" s="125">
        <v>4458</v>
      </c>
      <c r="Y124" s="125">
        <v>4576</v>
      </c>
      <c r="Z124" s="125">
        <v>4825</v>
      </c>
      <c r="AB124" s="122" t="str">
        <f>TEXT(Z124,"###,###")</f>
        <v>4,825</v>
      </c>
      <c r="AD124" s="139">
        <f>Z124/$Z$7*100</f>
        <v>92.913537454265366</v>
      </c>
    </row>
    <row r="125" spans="19:32" x14ac:dyDescent="0.25">
      <c r="S125" s="115" t="s">
        <v>110</v>
      </c>
      <c r="T125" s="125">
        <v>724</v>
      </c>
      <c r="U125" s="125">
        <v>736</v>
      </c>
      <c r="V125" s="125">
        <v>697</v>
      </c>
      <c r="W125" s="125">
        <v>703</v>
      </c>
      <c r="X125" s="125">
        <v>685</v>
      </c>
      <c r="Y125" s="125">
        <v>689</v>
      </c>
      <c r="Z125" s="125">
        <v>706</v>
      </c>
      <c r="AB125" s="122" t="str">
        <f>TEXT(Z125,"###,###")</f>
        <v>706</v>
      </c>
      <c r="AD125" s="139">
        <f>Z125/$Z$7*100</f>
        <v>13.595224340458309</v>
      </c>
    </row>
    <row r="127" spans="19:32" x14ac:dyDescent="0.25">
      <c r="S127" s="115" t="s">
        <v>111</v>
      </c>
      <c r="T127" s="125">
        <v>2556</v>
      </c>
      <c r="U127" s="125">
        <v>2531</v>
      </c>
      <c r="V127" s="125">
        <v>2519</v>
      </c>
      <c r="W127" s="125">
        <v>2565</v>
      </c>
      <c r="X127" s="125">
        <v>2553</v>
      </c>
      <c r="Y127" s="125">
        <v>2635</v>
      </c>
      <c r="Z127" s="125">
        <v>2767</v>
      </c>
      <c r="AB127" s="122" t="str">
        <f>TEXT(Z127,"###,###")</f>
        <v>2,767</v>
      </c>
      <c r="AD127" s="139">
        <f>Z127/$Z$7*100</f>
        <v>53.283265934912386</v>
      </c>
    </row>
    <row r="128" spans="19:32" x14ac:dyDescent="0.25">
      <c r="S128" s="115" t="s">
        <v>112</v>
      </c>
      <c r="T128" s="125">
        <v>2223</v>
      </c>
      <c r="U128" s="125">
        <v>2226</v>
      </c>
      <c r="V128" s="125">
        <v>2222</v>
      </c>
      <c r="W128" s="125">
        <v>2273</v>
      </c>
      <c r="X128" s="125">
        <v>2276</v>
      </c>
      <c r="Y128" s="125">
        <v>2320</v>
      </c>
      <c r="Z128" s="125">
        <v>2431</v>
      </c>
      <c r="AB128" s="122" t="str">
        <f>TEXT(Z128,"###,###")</f>
        <v>2,431</v>
      </c>
      <c r="AD128" s="139">
        <f>Z128/$Z$7*100</f>
        <v>46.813017523589444</v>
      </c>
    </row>
  </sheetData>
  <sheetProtection selectLockedCells="1"/>
  <mergeCells count="16">
    <mergeCell ref="J86:K86"/>
    <mergeCell ref="J87:K87"/>
    <mergeCell ref="J88:K88"/>
    <mergeCell ref="AB2:AF2"/>
    <mergeCell ref="G12:L12"/>
    <mergeCell ref="C82:G82"/>
    <mergeCell ref="J82:O82"/>
    <mergeCell ref="D83:E83"/>
    <mergeCell ref="F83:G83"/>
    <mergeCell ref="L83:M83"/>
    <mergeCell ref="N83:O83"/>
    <mergeCell ref="D84:E84"/>
    <mergeCell ref="F84:G84"/>
    <mergeCell ref="L84:M84"/>
    <mergeCell ref="N84:O84"/>
    <mergeCell ref="J85:K85"/>
  </mergeCells>
  <pageMargins left="0.43307086614173229" right="0.23622047244094491" top="0.51181102362204722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25" id="{BAECD4FA-B910-4EF9-A89F-26BC89106FA3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E85:E90</xm:sqref>
        </x14:conditionalFormatting>
        <x14:conditionalFormatting xmlns:xm="http://schemas.microsoft.com/office/excel/2006/main">
          <x14:cfRule type="iconSet" priority="228" id="{9FD18912-37CF-404F-AF41-12B9E6D33298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G85:G90</xm:sqref>
        </x14:conditionalFormatting>
        <x14:conditionalFormatting xmlns:xm="http://schemas.microsoft.com/office/excel/2006/main">
          <x14:cfRule type="iconSet" priority="231" id="{104AEA36-36FC-4220-A158-B109F4645A3F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M85:M90</xm:sqref>
        </x14:conditionalFormatting>
        <x14:conditionalFormatting xmlns:xm="http://schemas.microsoft.com/office/excel/2006/main">
          <x14:cfRule type="iconSet" priority="234" id="{1C595F2A-3F86-475E-AAA0-BCFA77D8B046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O85:O90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29</vt:i4>
      </vt:variant>
    </vt:vector>
  </HeadingPairs>
  <TitlesOfParts>
    <vt:vector size="60" baseType="lpstr">
      <vt:lpstr>Contents</vt:lpstr>
      <vt:lpstr>Table 12.1</vt:lpstr>
      <vt:lpstr>Table 12.2</vt:lpstr>
      <vt:lpstr>Table 12.3</vt:lpstr>
      <vt:lpstr>Table 12.4</vt:lpstr>
      <vt:lpstr>Table 12.5</vt:lpstr>
      <vt:lpstr>Table 12.6</vt:lpstr>
      <vt:lpstr>Table 12.7</vt:lpstr>
      <vt:lpstr>Table 12.8</vt:lpstr>
      <vt:lpstr>Table 12.9</vt:lpstr>
      <vt:lpstr>Table 12.10</vt:lpstr>
      <vt:lpstr>Table 12.11</vt:lpstr>
      <vt:lpstr>Table 12.12</vt:lpstr>
      <vt:lpstr>Table 12.13</vt:lpstr>
      <vt:lpstr>Table 12.14</vt:lpstr>
      <vt:lpstr>Table 12.15</vt:lpstr>
      <vt:lpstr>Table 12.16</vt:lpstr>
      <vt:lpstr>Table 12.17</vt:lpstr>
      <vt:lpstr>Table 12.18</vt:lpstr>
      <vt:lpstr>Table 12.19</vt:lpstr>
      <vt:lpstr>Table 12.20</vt:lpstr>
      <vt:lpstr>Table 12.21</vt:lpstr>
      <vt:lpstr>Table 12.22</vt:lpstr>
      <vt:lpstr>Table 12.23</vt:lpstr>
      <vt:lpstr>Table 12.24</vt:lpstr>
      <vt:lpstr>Table 12.25</vt:lpstr>
      <vt:lpstr>Table 12.26</vt:lpstr>
      <vt:lpstr>Table 12.27</vt:lpstr>
      <vt:lpstr>Table 12.28</vt:lpstr>
      <vt:lpstr>Table 12.29</vt:lpstr>
      <vt:lpstr>State data for spotlight</vt:lpstr>
      <vt:lpstr>'Table 12.1'!Print_Area</vt:lpstr>
      <vt:lpstr>'Table 12.10'!Print_Area</vt:lpstr>
      <vt:lpstr>'Table 12.11'!Print_Area</vt:lpstr>
      <vt:lpstr>'Table 12.12'!Print_Area</vt:lpstr>
      <vt:lpstr>'Table 12.13'!Print_Area</vt:lpstr>
      <vt:lpstr>'Table 12.14'!Print_Area</vt:lpstr>
      <vt:lpstr>'Table 12.15'!Print_Area</vt:lpstr>
      <vt:lpstr>'Table 12.16'!Print_Area</vt:lpstr>
      <vt:lpstr>'Table 12.17'!Print_Area</vt:lpstr>
      <vt:lpstr>'Table 12.18'!Print_Area</vt:lpstr>
      <vt:lpstr>'Table 12.19'!Print_Area</vt:lpstr>
      <vt:lpstr>'Table 12.2'!Print_Area</vt:lpstr>
      <vt:lpstr>'Table 12.20'!Print_Area</vt:lpstr>
      <vt:lpstr>'Table 12.21'!Print_Area</vt:lpstr>
      <vt:lpstr>'Table 12.22'!Print_Area</vt:lpstr>
      <vt:lpstr>'Table 12.23'!Print_Area</vt:lpstr>
      <vt:lpstr>'Table 12.24'!Print_Area</vt:lpstr>
      <vt:lpstr>'Table 12.25'!Print_Area</vt:lpstr>
      <vt:lpstr>'Table 12.26'!Print_Area</vt:lpstr>
      <vt:lpstr>'Table 12.27'!Print_Area</vt:lpstr>
      <vt:lpstr>'Table 12.28'!Print_Area</vt:lpstr>
      <vt:lpstr>'Table 12.29'!Print_Area</vt:lpstr>
      <vt:lpstr>'Table 12.3'!Print_Area</vt:lpstr>
      <vt:lpstr>'Table 12.4'!Print_Area</vt:lpstr>
      <vt:lpstr>'Table 12.5'!Print_Area</vt:lpstr>
      <vt:lpstr>'Table 12.6'!Print_Area</vt:lpstr>
      <vt:lpstr>'Table 12.7'!Print_Area</vt:lpstr>
      <vt:lpstr>'Table 12.8'!Print_Area</vt:lpstr>
      <vt:lpstr>'Table 12.9'!Print_Area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Wade1</dc:creator>
  <cp:lastModifiedBy>Son Chu</cp:lastModifiedBy>
  <cp:lastPrinted>2019-07-12T00:48:45Z</cp:lastPrinted>
  <dcterms:created xsi:type="dcterms:W3CDTF">2019-07-02T01:38:47Z</dcterms:created>
  <dcterms:modified xsi:type="dcterms:W3CDTF">2021-02-18T11:47:41Z</dcterms:modified>
</cp:coreProperties>
</file>