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3.xml" ContentType="application/vnd.openxmlformats-officedocument.drawingml.chartshapes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S:\LEED\2018 LEED Project\Output\2019 JIA Publication\Table Shells\LGA spotlights final XLSX version\"/>
    </mc:Choice>
  </mc:AlternateContent>
  <bookViews>
    <workbookView xWindow="0" yWindow="0" windowWidth="28800" windowHeight="12300" activeTab="1"/>
  </bookViews>
  <sheets>
    <sheet name="Contents" sheetId="3" r:id="rId1"/>
    <sheet name="Table 14.1" sheetId="1" r:id="rId2"/>
    <sheet name="State data for spotlight" sheetId="2" state="hidden" r:id="rId3"/>
  </sheets>
  <definedNames>
    <definedName name="_AMO_UniqueIdentifier" hidden="1">"'2995e12c-7f92-4103-a2d1-a1d598d57c6f'"</definedName>
    <definedName name="_xlnm.Print_Area" localSheetId="1">'Table 14.1'!$A$1:$P$98</definedName>
  </definedName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4" i="1" l="1"/>
  <c r="D8" i="1"/>
  <c r="I52" i="2"/>
  <c r="I51" i="2"/>
  <c r="I50" i="2"/>
  <c r="I49" i="2"/>
  <c r="I47" i="2"/>
  <c r="I46" i="2"/>
  <c r="I45" i="2"/>
  <c r="I44" i="2"/>
  <c r="I39" i="2"/>
  <c r="G1" i="2"/>
  <c r="I2" i="2"/>
  <c r="A1" i="2"/>
  <c r="AA110" i="1"/>
  <c r="A31" i="1"/>
  <c r="A4" i="1"/>
  <c r="AA2" i="1"/>
  <c r="A2" i="1"/>
  <c r="Y1" i="1"/>
  <c r="S1" i="1"/>
  <c r="C82" i="1"/>
  <c r="A49" i="1"/>
  <c r="AC8" i="1"/>
  <c r="AE5" i="1"/>
  <c r="AA5" i="1"/>
  <c r="C86" i="1"/>
  <c r="G18" i="1"/>
  <c r="AA18" i="1"/>
  <c r="AA22" i="1"/>
  <c r="AA26" i="1"/>
  <c r="AA30" i="1"/>
  <c r="AE37" i="1"/>
  <c r="AA37" i="1"/>
  <c r="C89" i="1"/>
  <c r="AC5" i="1"/>
  <c r="AE8" i="1"/>
  <c r="AA8" i="1"/>
  <c r="C93" i="1"/>
  <c r="AA31" i="1"/>
  <c r="AC37" i="1"/>
  <c r="AE114" i="1"/>
  <c r="AA114" i="1"/>
  <c r="C91" i="1"/>
  <c r="K55" i="2"/>
  <c r="I55" i="2"/>
  <c r="I4" i="2"/>
  <c r="M8" i="2"/>
  <c r="I8" i="2"/>
  <c r="K8" i="2"/>
  <c r="M55" i="2"/>
  <c r="AA122" i="1"/>
  <c r="AA118" i="1"/>
  <c r="O13" i="1"/>
  <c r="A7" i="1"/>
  <c r="AA17" i="1"/>
  <c r="A18" i="1"/>
  <c r="AA19" i="1"/>
  <c r="AA23" i="1"/>
  <c r="AA27" i="1"/>
  <c r="AA32" i="1"/>
  <c r="AA34" i="1"/>
  <c r="A64" i="1"/>
  <c r="AC110" i="1"/>
  <c r="D14" i="1"/>
  <c r="AC114" i="1"/>
  <c r="I17" i="2"/>
  <c r="I21" i="2"/>
  <c r="I25" i="2"/>
  <c r="I29" i="2"/>
  <c r="I33" i="2"/>
  <c r="M6" i="2"/>
  <c r="M4" i="2"/>
  <c r="K56" i="2"/>
  <c r="K6" i="2"/>
  <c r="K4" i="2"/>
  <c r="I6" i="2"/>
  <c r="M37" i="2"/>
  <c r="I37" i="2"/>
  <c r="M56" i="2"/>
  <c r="I56" i="2"/>
  <c r="I16" i="2"/>
  <c r="I20" i="2"/>
  <c r="I24" i="2"/>
  <c r="I28" i="2"/>
  <c r="I32" i="2"/>
  <c r="I34" i="2"/>
  <c r="K38" i="2"/>
  <c r="M38" i="2"/>
  <c r="I38" i="2"/>
  <c r="K7" i="2"/>
  <c r="M7" i="2"/>
  <c r="I7" i="2"/>
  <c r="K37" i="2"/>
  <c r="D91" i="1"/>
  <c r="E91" i="1"/>
  <c r="AA108" i="1"/>
  <c r="AC108" i="1"/>
  <c r="D12" i="1"/>
  <c r="AA105" i="1"/>
  <c r="AC105" i="1"/>
  <c r="D10" i="1"/>
  <c r="AC38" i="1"/>
  <c r="AA38" i="1"/>
  <c r="C90" i="1"/>
  <c r="AC42" i="1"/>
  <c r="O14" i="1"/>
  <c r="AE38" i="1"/>
  <c r="AC9" i="1"/>
  <c r="AA9" i="1"/>
  <c r="C94" i="1"/>
  <c r="AE9" i="1"/>
  <c r="AC4" i="1"/>
  <c r="AE4" i="1"/>
  <c r="C85" i="1"/>
  <c r="AC109" i="1"/>
  <c r="D13" i="1"/>
  <c r="AA109" i="1"/>
  <c r="AC115" i="1"/>
  <c r="AA115" i="1"/>
  <c r="C92" i="1"/>
  <c r="AE115" i="1"/>
  <c r="AA120" i="1"/>
  <c r="AC128" i="1"/>
  <c r="O10" i="1"/>
  <c r="AA128" i="1"/>
  <c r="F91" i="1"/>
  <c r="G91" i="1"/>
  <c r="D89" i="1"/>
  <c r="E89" i="1"/>
  <c r="G93" i="1"/>
  <c r="F93" i="1"/>
  <c r="E86" i="1"/>
  <c r="D86" i="1"/>
  <c r="F89" i="1"/>
  <c r="G89" i="1"/>
  <c r="G86" i="1"/>
  <c r="F86" i="1"/>
  <c r="E93" i="1"/>
  <c r="D93" i="1"/>
  <c r="I30" i="2"/>
  <c r="I26" i="2"/>
  <c r="I22" i="2"/>
  <c r="I18" i="2"/>
  <c r="K9" i="2"/>
  <c r="I9" i="2"/>
  <c r="M9" i="2"/>
  <c r="K5" i="2"/>
  <c r="I5" i="2"/>
  <c r="M5" i="2"/>
  <c r="I31" i="2"/>
  <c r="I27" i="2"/>
  <c r="I23" i="2"/>
  <c r="I19" i="2"/>
  <c r="I15" i="2"/>
  <c r="AA29" i="1"/>
  <c r="AA25" i="1"/>
  <c r="AA21" i="1"/>
  <c r="AA15" i="1"/>
  <c r="AC7" i="1"/>
  <c r="AE7" i="1"/>
  <c r="AA7" i="1"/>
  <c r="AC6" i="1"/>
  <c r="AA6" i="1"/>
  <c r="C87" i="1"/>
  <c r="AE6" i="1"/>
  <c r="AC104" i="1"/>
  <c r="D9" i="1"/>
  <c r="AA104" i="1"/>
  <c r="AC111" i="1"/>
  <c r="D15" i="1"/>
  <c r="AA111" i="1"/>
  <c r="AA121" i="1"/>
  <c r="AA127" i="1"/>
  <c r="AC127" i="1"/>
  <c r="O9" i="1"/>
  <c r="AA33" i="1"/>
  <c r="AA16" i="1"/>
  <c r="AC41" i="1"/>
  <c r="O15" i="1"/>
  <c r="AA28" i="1"/>
  <c r="AA24" i="1"/>
  <c r="AA20" i="1"/>
  <c r="AA125" i="1"/>
  <c r="AC125" i="1"/>
  <c r="O12" i="1"/>
  <c r="F87" i="1"/>
  <c r="G87" i="1"/>
  <c r="D87" i="1"/>
  <c r="E87" i="1"/>
  <c r="G88" i="1"/>
  <c r="F88" i="1"/>
  <c r="AC124" i="1"/>
  <c r="O11" i="1"/>
  <c r="AA124" i="1"/>
  <c r="E85" i="1"/>
  <c r="D85" i="1"/>
  <c r="F94" i="1"/>
  <c r="G94" i="1"/>
  <c r="D94" i="1"/>
  <c r="E94" i="1"/>
  <c r="E90" i="1"/>
  <c r="D90" i="1"/>
  <c r="C88" i="1"/>
  <c r="O8" i="1"/>
  <c r="E88" i="1"/>
  <c r="D88" i="1"/>
  <c r="G92" i="1"/>
  <c r="F92" i="1"/>
  <c r="E92" i="1"/>
  <c r="D92" i="1"/>
  <c r="G85" i="1"/>
  <c r="F85" i="1"/>
  <c r="G90" i="1"/>
  <c r="F90" i="1"/>
</calcChain>
</file>

<file path=xl/sharedStrings.xml><?xml version="1.0" encoding="utf-8"?>
<sst xmlns="http://schemas.openxmlformats.org/spreadsheetml/2006/main" count="276" uniqueCount="131">
  <si>
    <t xml:space="preserve">            Australian Bureau of Statistics</t>
  </si>
  <si>
    <t>Released at 11.30am (Canberra time) 1 August 2019</t>
  </si>
  <si>
    <t>Formatted</t>
  </si>
  <si>
    <t>1 year mv</t>
  </si>
  <si>
    <t>6 year mv</t>
  </si>
  <si>
    <t>Total jobs</t>
  </si>
  <si>
    <t>The following statistics are sourced from the Linked Employer-Employee Dataset (LEED)</t>
  </si>
  <si>
    <t>Males</t>
  </si>
  <si>
    <t>and based on administrative/tax data containing over 18 million records each year.</t>
  </si>
  <si>
    <t>Females</t>
  </si>
  <si>
    <t>Employed persons</t>
  </si>
  <si>
    <t>Number of jobs</t>
  </si>
  <si>
    <t>Employed Persons</t>
  </si>
  <si>
    <t>Duration adjusted median income (jobs)</t>
  </si>
  <si>
    <t>Private sector entities</t>
  </si>
  <si>
    <t>%</t>
  </si>
  <si>
    <t>Total employment income</t>
  </si>
  <si>
    <t>Public sector entities</t>
  </si>
  <si>
    <t>Employment size</t>
  </si>
  <si>
    <t>Employees</t>
  </si>
  <si>
    <t>Employee jobs</t>
  </si>
  <si>
    <t>Fewer than 5 employees</t>
  </si>
  <si>
    <t>Owner Managers of Unincorporated Enterprises</t>
  </si>
  <si>
    <t>OMUE jobs</t>
  </si>
  <si>
    <t>5–19 employees</t>
  </si>
  <si>
    <t>Average age of employed persons</t>
  </si>
  <si>
    <t>Yrs</t>
  </si>
  <si>
    <t>20–199 employees</t>
  </si>
  <si>
    <t>Multiple Job Holders</t>
  </si>
  <si>
    <t>Jobs per industry</t>
  </si>
  <si>
    <t>Distribution</t>
  </si>
  <si>
    <t>200 or more employees</t>
  </si>
  <si>
    <t>Single Jobs Holders</t>
  </si>
  <si>
    <t>Number of jobs and employed persons in</t>
  </si>
  <si>
    <t>Median employee income per job in</t>
  </si>
  <si>
    <t>Persons</t>
  </si>
  <si>
    <t>5 year mv</t>
  </si>
  <si>
    <t>Single job holders</t>
  </si>
  <si>
    <t>Multiple job holders</t>
  </si>
  <si>
    <t>OMUEs</t>
  </si>
  <si>
    <t>Total job holders</t>
  </si>
  <si>
    <t>Single job</t>
  </si>
  <si>
    <t>Jobs by age/sex</t>
  </si>
  <si>
    <t>Multi job</t>
  </si>
  <si>
    <t>Male</t>
  </si>
  <si>
    <t>14 years and under</t>
  </si>
  <si>
    <t>15 to 17 years</t>
  </si>
  <si>
    <t>18 to 20 years</t>
  </si>
  <si>
    <t>21 to 24 years</t>
  </si>
  <si>
    <t>25 to 29 years</t>
  </si>
  <si>
    <t>30 to 34 years</t>
  </si>
  <si>
    <t>35 to 39 years</t>
  </si>
  <si>
    <t>40 to 44 years</t>
  </si>
  <si>
    <t>45 to 49 years</t>
  </si>
  <si>
    <t>50 to 54 years</t>
  </si>
  <si>
    <t>55 to 59 years</t>
  </si>
  <si>
    <t>60 to 64 years</t>
  </si>
  <si>
    <t>65 to 69 years</t>
  </si>
  <si>
    <t>70 to 74 years</t>
  </si>
  <si>
    <t>75 to 79 years</t>
  </si>
  <si>
    <t>80 to 84 years</t>
  </si>
  <si>
    <t>85 years and over</t>
  </si>
  <si>
    <t>Total</t>
  </si>
  <si>
    <t>Female</t>
  </si>
  <si>
    <t>Employed persons by occupation</t>
  </si>
  <si>
    <t>Change in</t>
  </si>
  <si>
    <t>Managers</t>
  </si>
  <si>
    <t>Number</t>
  </si>
  <si>
    <t>last year</t>
  </si>
  <si>
    <t>last 6 years</t>
  </si>
  <si>
    <t>Professionals</t>
  </si>
  <si>
    <t>Jobs</t>
  </si>
  <si>
    <t>Technicians and Trades Workers</t>
  </si>
  <si>
    <t>Held by men</t>
  </si>
  <si>
    <t>Community and Personal Service Workers</t>
  </si>
  <si>
    <t>Held by women</t>
  </si>
  <si>
    <t>Clerical and Administrative Workers</t>
  </si>
  <si>
    <t>Sales Workers</t>
  </si>
  <si>
    <t>Machinery Operators and Drivers</t>
  </si>
  <si>
    <t>Labourers</t>
  </si>
  <si>
    <t>Median income per job</t>
  </si>
  <si>
    <t>* Totals may differ from the sum of their components due to missing information and perturbation.</t>
  </si>
  <si>
    <t>© Commonwealth of Australia 2019</t>
  </si>
  <si>
    <t>Type of organisation</t>
  </si>
  <si>
    <t>Multi jobs male</t>
  </si>
  <si>
    <t>Multi jobs female</t>
  </si>
  <si>
    <t>Persons average age</t>
  </si>
  <si>
    <t>Persons employees</t>
  </si>
  <si>
    <t>Persons OMUEs</t>
  </si>
  <si>
    <t>Persons both employees and OMUEs</t>
  </si>
  <si>
    <t>Employees plus both emp/OMUE</t>
  </si>
  <si>
    <t>OMUEs plus both emp/OMUE</t>
  </si>
  <si>
    <t>Employed persons male</t>
  </si>
  <si>
    <t>Employed persons female</t>
  </si>
  <si>
    <t>Spotlight</t>
  </si>
  <si>
    <t>Duration adjusted median income</t>
  </si>
  <si>
    <t>Incorporated</t>
  </si>
  <si>
    <t>Unincorporated</t>
  </si>
  <si>
    <t>Australian Capital Territory</t>
  </si>
  <si>
    <t>Agriculture, forestry and fishing</t>
  </si>
  <si>
    <t>Mining</t>
  </si>
  <si>
    <t>Manufacturing</t>
  </si>
  <si>
    <t>Electricity, gas, water and waste services</t>
  </si>
  <si>
    <t>Construction</t>
  </si>
  <si>
    <t>Wholesale trade</t>
  </si>
  <si>
    <t>Retail trade</t>
  </si>
  <si>
    <t>Accommodation and food services</t>
  </si>
  <si>
    <t>Transport, postal and warehousing</t>
  </si>
  <si>
    <t>Information media and telecommunications</t>
  </si>
  <si>
    <t>Financial and insurance services</t>
  </si>
  <si>
    <t>Rental, hiring and real estate services</t>
  </si>
  <si>
    <t>Professional, scientific and technical services</t>
  </si>
  <si>
    <t>Administrative and support services</t>
  </si>
  <si>
    <t>Public administration and safety</t>
  </si>
  <si>
    <t>Education and training</t>
  </si>
  <si>
    <t>Health care and social assistance</t>
  </si>
  <si>
    <t>Arts and recreation services</t>
  </si>
  <si>
    <t>Other services</t>
  </si>
  <si>
    <t>Total all services</t>
  </si>
  <si>
    <t>2012-13</t>
  </si>
  <si>
    <t>2013-14</t>
  </si>
  <si>
    <t>2014-15</t>
  </si>
  <si>
    <t>2015-16</t>
  </si>
  <si>
    <t>2016-17</t>
  </si>
  <si>
    <t>Contents</t>
  </si>
  <si>
    <t>Tables</t>
  </si>
  <si>
    <r>
      <t xml:space="preserve">More information available from the </t>
    </r>
    <r>
      <rPr>
        <b/>
        <u/>
        <sz val="12"/>
        <color indexed="12"/>
        <rFont val="Arial"/>
        <family val="2"/>
      </rPr>
      <t>ABS website</t>
    </r>
  </si>
  <si>
    <t>Inquiries</t>
  </si>
  <si>
    <t>Further information about these and related statistics is available from the ABS website www.abs.gov.au, or contact the National Information and Referral Service on 1300 135 070.</t>
  </si>
  <si>
    <t>6160.0 Jobs in Australia - Table 14 Australian Capital Territory Spotlight 2016-17</t>
  </si>
  <si>
    <t>2011-12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</si>
</sst>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0.0%"/>
    <numFmt numFmtId="166" formatCode="#,##0.0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Arial"/>
      <family val="2"/>
    </font>
    <font>
      <sz val="28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0"/>
      <name val="Arial"/>
      <family val="2"/>
    </font>
    <font>
      <b/>
      <sz val="8"/>
      <color theme="1"/>
      <name val="Arial"/>
      <family val="2"/>
    </font>
    <font>
      <sz val="8"/>
      <color theme="0"/>
      <name val="Arial"/>
      <family val="2"/>
    </font>
    <font>
      <sz val="9"/>
      <color rgb="FF000000"/>
      <name val="Arial"/>
      <family val="2"/>
    </font>
    <font>
      <u/>
      <sz val="10"/>
      <color indexed="12"/>
      <name val="Arial"/>
      <family val="2"/>
    </font>
    <font>
      <u/>
      <sz val="8"/>
      <color indexed="12"/>
      <name val="Arial"/>
      <family val="2"/>
    </font>
    <font>
      <sz val="10"/>
      <color theme="1"/>
      <name val="Arial"/>
      <family val="2"/>
    </font>
    <font>
      <sz val="8"/>
      <color rgb="FF6E6E73"/>
      <name val="Segoe UI"/>
      <family val="2"/>
    </font>
    <font>
      <b/>
      <sz val="12"/>
      <name val="Arial"/>
      <family val="2"/>
    </font>
    <font>
      <b/>
      <sz val="8"/>
      <name val="Arial"/>
      <family val="2"/>
    </font>
    <font>
      <sz val="8"/>
      <color theme="1"/>
      <name val="Calibri"/>
      <family val="2"/>
      <scheme val="minor"/>
    </font>
    <font>
      <b/>
      <u/>
      <sz val="12"/>
      <color indexed="12"/>
      <name val="Arial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3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E6E6E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55"/>
      </bottom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3" fillId="0" borderId="0" applyNumberFormat="0" applyFill="0" applyBorder="0" applyAlignment="0" applyProtection="0"/>
    <xf numFmtId="0" fontId="4" fillId="0" borderId="3" applyNumberFormat="0" applyFill="0" applyAlignment="0" applyProtection="0"/>
    <xf numFmtId="0" fontId="5" fillId="0" borderId="0"/>
    <xf numFmtId="0" fontId="21" fillId="0" borderId="0" applyNumberFormat="0" applyFill="0" applyBorder="0" applyAlignment="0" applyProtection="0">
      <alignment vertical="top"/>
      <protection locked="0"/>
    </xf>
  </cellStyleXfs>
  <cellXfs count="160">
    <xf numFmtId="0" fontId="0" fillId="0" borderId="0" xfId="0"/>
    <xf numFmtId="0" fontId="6" fillId="3" borderId="0" xfId="6" applyFont="1" applyFill="1" applyAlignment="1">
      <alignment vertical="center"/>
    </xf>
    <xf numFmtId="0" fontId="7" fillId="0" borderId="0" xfId="6" applyFont="1" applyFill="1" applyProtection="1">
      <protection locked="0" hidden="1"/>
    </xf>
    <xf numFmtId="0" fontId="0" fillId="0" borderId="0" xfId="0" applyFill="1" applyProtection="1">
      <protection locked="0" hidden="1"/>
    </xf>
    <xf numFmtId="0" fontId="8" fillId="0" borderId="0" xfId="6" applyFont="1" applyBorder="1" applyAlignment="1" applyProtection="1">
      <alignment vertical="center"/>
      <protection locked="0" hidden="1"/>
    </xf>
    <xf numFmtId="0" fontId="0" fillId="0" borderId="0" xfId="0" applyAlignment="1">
      <alignment horizontal="center"/>
    </xf>
    <xf numFmtId="0" fontId="3" fillId="0" borderId="2" xfId="3" applyAlignment="1">
      <alignment horizontal="right"/>
    </xf>
    <xf numFmtId="0" fontId="3" fillId="0" borderId="2" xfId="3" applyFill="1" applyAlignment="1">
      <alignment horizontal="right"/>
    </xf>
    <xf numFmtId="0" fontId="9" fillId="0" borderId="0" xfId="0" applyFont="1" applyProtection="1">
      <protection locked="0" hidden="1"/>
    </xf>
    <xf numFmtId="0" fontId="0" fillId="0" borderId="0" xfId="0" applyProtection="1">
      <protection locked="0" hidden="1"/>
    </xf>
    <xf numFmtId="0" fontId="3" fillId="0" borderId="0" xfId="4"/>
    <xf numFmtId="0" fontId="0" fillId="0" borderId="0" xfId="0" applyAlignment="1">
      <alignment horizontal="right"/>
    </xf>
    <xf numFmtId="2" fontId="0" fillId="0" borderId="0" xfId="1" applyNumberFormat="1" applyFont="1"/>
    <xf numFmtId="0" fontId="0" fillId="0" borderId="0" xfId="0" applyFont="1" applyFill="1" applyAlignment="1" applyProtection="1">
      <alignment horizontal="left"/>
      <protection locked="0" hidden="1"/>
    </xf>
    <xf numFmtId="0" fontId="3" fillId="0" borderId="0" xfId="4" applyAlignment="1">
      <alignment horizontal="left" indent="1"/>
    </xf>
    <xf numFmtId="0" fontId="0" fillId="0" borderId="0" xfId="0" applyFont="1" applyFill="1" applyAlignment="1" applyProtection="1">
      <alignment horizontal="left" vertical="center" indent="1"/>
      <protection locked="0" hidden="1"/>
    </xf>
    <xf numFmtId="0" fontId="10" fillId="0" borderId="0" xfId="0" applyFont="1" applyFill="1" applyProtection="1">
      <protection locked="0" hidden="1"/>
    </xf>
    <xf numFmtId="0" fontId="11" fillId="0" borderId="4" xfId="0" applyFont="1" applyFill="1" applyBorder="1" applyAlignment="1" applyProtection="1">
      <alignment vertical="center"/>
      <protection locked="0" hidden="1"/>
    </xf>
    <xf numFmtId="0" fontId="12" fillId="0" borderId="5" xfId="0" applyFont="1" applyFill="1" applyBorder="1" applyProtection="1">
      <protection locked="0" hidden="1"/>
    </xf>
    <xf numFmtId="0" fontId="13" fillId="0" borderId="5" xfId="0" applyFont="1" applyBorder="1" applyProtection="1">
      <protection locked="0" hidden="1"/>
    </xf>
    <xf numFmtId="3" fontId="11" fillId="0" borderId="5" xfId="0" applyNumberFormat="1" applyFont="1" applyFill="1" applyBorder="1" applyAlignment="1" applyProtection="1">
      <alignment horizontal="right"/>
      <protection locked="0" hidden="1"/>
    </xf>
    <xf numFmtId="0" fontId="12" fillId="0" borderId="6" xfId="0" applyFont="1" applyFill="1" applyBorder="1" applyAlignment="1" applyProtection="1">
      <alignment horizontal="right"/>
      <protection locked="0" hidden="1"/>
    </xf>
    <xf numFmtId="0" fontId="12" fillId="0" borderId="5" xfId="0" applyFont="1" applyFill="1" applyBorder="1" applyAlignment="1" applyProtection="1">
      <alignment vertical="center"/>
      <protection locked="0" hidden="1"/>
    </xf>
    <xf numFmtId="0" fontId="12" fillId="0" borderId="5" xfId="0" applyFont="1" applyFill="1" applyBorder="1" applyAlignment="1" applyProtection="1">
      <alignment horizontal="center" vertical="center"/>
      <protection locked="0" hidden="1"/>
    </xf>
    <xf numFmtId="0" fontId="11" fillId="0" borderId="5" xfId="0" applyFont="1" applyFill="1" applyBorder="1" applyAlignment="1" applyProtection="1">
      <alignment horizontal="right"/>
      <protection locked="0" hidden="1"/>
    </xf>
    <xf numFmtId="0" fontId="13" fillId="0" borderId="7" xfId="0" applyFont="1" applyBorder="1" applyAlignment="1" applyProtection="1">
      <alignment horizontal="left" indent="1"/>
      <protection locked="0" hidden="1"/>
    </xf>
    <xf numFmtId="0" fontId="12" fillId="0" borderId="0" xfId="0" applyFont="1" applyFill="1" applyBorder="1" applyProtection="1">
      <protection locked="0" hidden="1"/>
    </xf>
    <xf numFmtId="0" fontId="13" fillId="0" borderId="0" xfId="0" applyFont="1" applyBorder="1" applyProtection="1">
      <protection locked="0" hidden="1"/>
    </xf>
    <xf numFmtId="164" fontId="12" fillId="0" borderId="0" xfId="0" applyNumberFormat="1" applyFont="1" applyFill="1" applyBorder="1" applyAlignment="1" applyProtection="1">
      <alignment horizontal="right"/>
      <protection locked="0" hidden="1"/>
    </xf>
    <xf numFmtId="0" fontId="12" fillId="0" borderId="8" xfId="0" applyFont="1" applyFill="1" applyBorder="1" applyAlignment="1" applyProtection="1">
      <alignment horizontal="center"/>
      <protection locked="0" hidden="1"/>
    </xf>
    <xf numFmtId="0" fontId="12" fillId="0" borderId="7" xfId="0" applyFont="1" applyFill="1" applyBorder="1" applyAlignment="1" applyProtection="1">
      <alignment horizontal="left" indent="2"/>
      <protection locked="0" hidden="1"/>
    </xf>
    <xf numFmtId="0" fontId="12" fillId="0" borderId="0" xfId="0" applyFont="1" applyFill="1" applyBorder="1" applyAlignment="1" applyProtection="1">
      <alignment horizontal="center"/>
      <protection locked="0" hidden="1"/>
    </xf>
    <xf numFmtId="0" fontId="10" fillId="0" borderId="7" xfId="0" applyFont="1" applyBorder="1" applyProtection="1">
      <protection locked="0" hidden="1"/>
    </xf>
    <xf numFmtId="0" fontId="12" fillId="0" borderId="0" xfId="0" applyFont="1" applyFill="1" applyBorder="1" applyAlignment="1" applyProtection="1">
      <alignment horizontal="right"/>
      <protection locked="0" hidden="1"/>
    </xf>
    <xf numFmtId="0" fontId="12" fillId="0" borderId="7" xfId="0" applyFont="1" applyFill="1" applyBorder="1" applyAlignment="1" applyProtection="1">
      <alignment horizontal="left" vertical="center" indent="1"/>
      <protection locked="0" hidden="1"/>
    </xf>
    <xf numFmtId="0" fontId="13" fillId="0" borderId="0" xfId="0" applyFont="1" applyBorder="1" applyAlignment="1" applyProtection="1">
      <alignment horizontal="left" indent="1"/>
      <protection locked="0" hidden="1"/>
    </xf>
    <xf numFmtId="0" fontId="12" fillId="0" borderId="0" xfId="0" applyFont="1" applyBorder="1" applyAlignment="1" applyProtection="1">
      <alignment horizontal="left" indent="1"/>
      <protection locked="0" hidden="1"/>
    </xf>
    <xf numFmtId="0" fontId="12" fillId="0" borderId="0" xfId="0" applyFont="1" applyBorder="1" applyProtection="1">
      <protection locked="0" hidden="1"/>
    </xf>
    <xf numFmtId="3" fontId="0" fillId="0" borderId="0" xfId="0" applyNumberFormat="1"/>
    <xf numFmtId="0" fontId="12" fillId="0" borderId="0" xfId="0" applyFont="1" applyFill="1" applyBorder="1" applyAlignment="1" applyProtection="1">
      <alignment vertical="center" wrapText="1"/>
      <protection locked="0" hidden="1"/>
    </xf>
    <xf numFmtId="0" fontId="12" fillId="0" borderId="0" xfId="0" applyFont="1" applyBorder="1" applyAlignment="1" applyProtection="1">
      <alignment horizontal="right"/>
      <protection locked="0" hidden="1"/>
    </xf>
    <xf numFmtId="0" fontId="12" fillId="0" borderId="7" xfId="0" applyFont="1" applyBorder="1" applyAlignment="1" applyProtection="1">
      <alignment horizontal="left" indent="1"/>
      <protection locked="0" hidden="1"/>
    </xf>
    <xf numFmtId="0" fontId="13" fillId="0" borderId="0" xfId="0" applyFont="1" applyBorder="1" applyAlignment="1" applyProtection="1">
      <alignment horizontal="right"/>
      <protection locked="0" hidden="1"/>
    </xf>
    <xf numFmtId="0" fontId="3" fillId="0" borderId="2" xfId="3"/>
    <xf numFmtId="0" fontId="3" fillId="0" borderId="2" xfId="3" applyFont="1" applyAlignment="1">
      <alignment horizontal="right"/>
    </xf>
    <xf numFmtId="0" fontId="13" fillId="0" borderId="9" xfId="0" applyFont="1" applyFill="1" applyBorder="1" applyAlignment="1" applyProtection="1">
      <alignment horizontal="left" indent="1"/>
      <protection locked="0" hidden="1"/>
    </xf>
    <xf numFmtId="0" fontId="13" fillId="0" borderId="10" xfId="0" applyFont="1" applyBorder="1" applyProtection="1">
      <protection locked="0" hidden="1"/>
    </xf>
    <xf numFmtId="164" fontId="12" fillId="0" borderId="10" xfId="0" applyNumberFormat="1" applyFont="1" applyFill="1" applyBorder="1" applyAlignment="1" applyProtection="1">
      <alignment horizontal="right"/>
      <protection locked="0" hidden="1"/>
    </xf>
    <xf numFmtId="0" fontId="12" fillId="0" borderId="11" xfId="0" applyFont="1" applyFill="1" applyBorder="1" applyAlignment="1" applyProtection="1">
      <alignment horizontal="center"/>
      <protection locked="0" hidden="1"/>
    </xf>
    <xf numFmtId="0" fontId="12" fillId="0" borderId="9" xfId="0" applyFont="1" applyFill="1" applyBorder="1" applyAlignment="1" applyProtection="1">
      <alignment horizontal="left" vertical="center" indent="1"/>
      <protection locked="0" hidden="1"/>
    </xf>
    <xf numFmtId="0" fontId="13" fillId="0" borderId="10" xfId="0" applyFont="1" applyBorder="1" applyAlignment="1" applyProtection="1">
      <alignment horizontal="right"/>
      <protection locked="0" hidden="1"/>
    </xf>
    <xf numFmtId="0" fontId="13" fillId="0" borderId="11" xfId="0" applyFont="1" applyBorder="1" applyAlignment="1" applyProtection="1">
      <alignment horizontal="center"/>
      <protection locked="0" hidden="1"/>
    </xf>
    <xf numFmtId="0" fontId="0" fillId="0" borderId="0" xfId="0" applyAlignment="1">
      <alignment horizontal="left" indent="1"/>
    </xf>
    <xf numFmtId="4" fontId="0" fillId="0" borderId="0" xfId="0" applyNumberFormat="1"/>
    <xf numFmtId="165" fontId="0" fillId="0" borderId="0" xfId="1" applyNumberFormat="1" applyFont="1"/>
    <xf numFmtId="0" fontId="10" fillId="0" borderId="0" xfId="0" applyFont="1" applyFill="1" applyAlignment="1" applyProtection="1">
      <protection locked="0" hidden="1"/>
    </xf>
    <xf numFmtId="0" fontId="0" fillId="0" borderId="0" xfId="0" applyFill="1"/>
    <xf numFmtId="0" fontId="10" fillId="0" borderId="0" xfId="0" applyFont="1" applyFill="1" applyAlignment="1"/>
    <xf numFmtId="0" fontId="4" fillId="0" borderId="3" xfId="5" applyAlignment="1">
      <alignment horizontal="left" indent="1"/>
    </xf>
    <xf numFmtId="4" fontId="4" fillId="0" borderId="3" xfId="5" applyNumberFormat="1"/>
    <xf numFmtId="3" fontId="4" fillId="0" borderId="3" xfId="5" applyNumberFormat="1"/>
    <xf numFmtId="9" fontId="4" fillId="0" borderId="3" xfId="5" applyNumberFormat="1"/>
    <xf numFmtId="2" fontId="0" fillId="0" borderId="0" xfId="0" applyNumberFormat="1"/>
    <xf numFmtId="9" fontId="3" fillId="0" borderId="2" xfId="3" applyNumberFormat="1" applyAlignment="1">
      <alignment horizontal="right"/>
    </xf>
    <xf numFmtId="0" fontId="10" fillId="0" borderId="0" xfId="0" applyFont="1" applyAlignment="1"/>
    <xf numFmtId="0" fontId="10" fillId="0" borderId="0" xfId="0" applyFont="1" applyAlignment="1" applyProtection="1">
      <protection locked="0" hidden="1"/>
    </xf>
    <xf numFmtId="0" fontId="14" fillId="0" borderId="0" xfId="0" applyFont="1"/>
    <xf numFmtId="0" fontId="15" fillId="0" borderId="0" xfId="0" applyFont="1" applyFill="1"/>
    <xf numFmtId="0" fontId="15" fillId="0" borderId="0" xfId="0" applyFont="1" applyFill="1" applyAlignment="1">
      <alignment horizontal="right"/>
    </xf>
    <xf numFmtId="165" fontId="15" fillId="0" borderId="0" xfId="1" applyNumberFormat="1" applyFont="1" applyFill="1" applyAlignment="1">
      <alignment horizontal="center"/>
    </xf>
    <xf numFmtId="0" fontId="14" fillId="0" borderId="0" xfId="0" applyFont="1" applyFill="1"/>
    <xf numFmtId="3" fontId="15" fillId="0" borderId="0" xfId="0" applyNumberFormat="1" applyFont="1" applyFill="1" applyAlignment="1">
      <alignment horizontal="right"/>
    </xf>
    <xf numFmtId="0" fontId="3" fillId="0" borderId="2" xfId="3" applyAlignment="1">
      <alignment horizontal="left"/>
    </xf>
    <xf numFmtId="0" fontId="0" fillId="0" borderId="0" xfId="0" applyAlignment="1"/>
    <xf numFmtId="0" fontId="16" fillId="4" borderId="0" xfId="0" applyFont="1" applyFill="1" applyProtection="1">
      <protection locked="0" hidden="1"/>
    </xf>
    <xf numFmtId="0" fontId="18" fillId="4" borderId="0" xfId="0" applyFont="1" applyFill="1" applyProtection="1">
      <protection locked="0" hidden="1"/>
    </xf>
    <xf numFmtId="0" fontId="16" fillId="4" borderId="0" xfId="0" applyFont="1" applyFill="1" applyAlignment="1" applyProtection="1">
      <alignment horizontal="right"/>
      <protection locked="0" hidden="1"/>
    </xf>
    <xf numFmtId="0" fontId="19" fillId="4" borderId="0" xfId="0" applyFont="1" applyFill="1" applyAlignment="1" applyProtection="1">
      <alignment horizontal="right"/>
      <protection locked="0" hidden="1"/>
    </xf>
    <xf numFmtId="0" fontId="16" fillId="0" borderId="0" xfId="0" applyFont="1" applyFill="1" applyProtection="1">
      <protection locked="0" hidden="1"/>
    </xf>
    <xf numFmtId="0" fontId="16" fillId="0" borderId="0" xfId="0" applyFont="1" applyFill="1" applyAlignment="1" applyProtection="1">
      <alignment horizontal="right"/>
      <protection locked="0" hidden="1"/>
    </xf>
    <xf numFmtId="165" fontId="16" fillId="0" borderId="0" xfId="0" applyNumberFormat="1" applyFont="1" applyFill="1" applyAlignment="1" applyProtection="1">
      <alignment horizontal="right"/>
      <protection locked="0" hidden="1"/>
    </xf>
    <xf numFmtId="9" fontId="16" fillId="0" borderId="0" xfId="0" applyNumberFormat="1" applyFont="1" applyFill="1" applyAlignment="1" applyProtection="1">
      <alignment horizontal="center"/>
      <protection locked="0" hidden="1"/>
    </xf>
    <xf numFmtId="0" fontId="16" fillId="0" borderId="0" xfId="0" applyFont="1" applyAlignment="1" applyProtection="1">
      <alignment horizontal="right"/>
      <protection locked="0" hidden="1"/>
    </xf>
    <xf numFmtId="0" fontId="16" fillId="0" borderId="0" xfId="0" applyFont="1" applyFill="1" applyAlignment="1" applyProtection="1">
      <alignment horizontal="left" indent="1"/>
      <protection locked="0" hidden="1"/>
    </xf>
    <xf numFmtId="0" fontId="16" fillId="0" borderId="0" xfId="0" applyFont="1" applyProtection="1">
      <protection locked="0" hidden="1"/>
    </xf>
    <xf numFmtId="0" fontId="5" fillId="0" borderId="0" xfId="0" applyFont="1" applyBorder="1" applyProtection="1">
      <protection locked="0" hidden="1"/>
    </xf>
    <xf numFmtId="0" fontId="20" fillId="0" borderId="0" xfId="0" applyFont="1" applyAlignment="1">
      <alignment vertical="center"/>
    </xf>
    <xf numFmtId="0" fontId="22" fillId="0" borderId="0" xfId="7" applyFont="1" applyAlignment="1" applyProtection="1"/>
    <xf numFmtId="0" fontId="23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2" fillId="2" borderId="1" xfId="2" applyFill="1"/>
    <xf numFmtId="0" fontId="2" fillId="2" borderId="1" xfId="2" applyFill="1" applyAlignment="1">
      <alignment horizontal="center"/>
    </xf>
    <xf numFmtId="0" fontId="2" fillId="2" borderId="1" xfId="2" applyFill="1" applyAlignment="1">
      <alignment horizontal="right"/>
    </xf>
    <xf numFmtId="9" fontId="0" fillId="0" borderId="0" xfId="1" applyFont="1"/>
    <xf numFmtId="0" fontId="0" fillId="0" borderId="0" xfId="0" applyAlignment="1">
      <alignment horizontal="left" indent="2"/>
    </xf>
    <xf numFmtId="0" fontId="25" fillId="0" borderId="0" xfId="6" applyFont="1" applyFill="1"/>
    <xf numFmtId="0" fontId="8" fillId="0" borderId="0" xfId="6" applyFont="1" applyBorder="1" applyAlignment="1">
      <alignment vertical="center"/>
    </xf>
    <xf numFmtId="0" fontId="25" fillId="0" borderId="0" xfId="6" applyFont="1" applyBorder="1" applyAlignment="1">
      <alignment horizontal="left"/>
    </xf>
    <xf numFmtId="0" fontId="26" fillId="0" borderId="0" xfId="6" applyFont="1"/>
    <xf numFmtId="0" fontId="27" fillId="0" borderId="0" xfId="0" applyFont="1"/>
    <xf numFmtId="0" fontId="21" fillId="0" borderId="0" xfId="7" applyAlignment="1" applyProtection="1">
      <alignment horizontal="right"/>
    </xf>
    <xf numFmtId="0" fontId="12" fillId="0" borderId="0" xfId="7" applyFont="1" applyFill="1" applyAlignment="1" applyProtection="1">
      <alignment horizontal="left" wrapText="1"/>
    </xf>
    <xf numFmtId="0" fontId="5" fillId="0" borderId="12" xfId="6" applyBorder="1" applyAlignment="1" applyProtection="1">
      <alignment wrapText="1"/>
      <protection locked="0"/>
    </xf>
    <xf numFmtId="0" fontId="5" fillId="0" borderId="12" xfId="6" applyBorder="1" applyAlignment="1">
      <alignment wrapText="1"/>
    </xf>
    <xf numFmtId="0" fontId="25" fillId="0" borderId="0" xfId="7" applyFont="1" applyAlignment="1" applyProtection="1"/>
    <xf numFmtId="0" fontId="21" fillId="0" borderId="0" xfId="7" applyAlignment="1" applyProtection="1"/>
    <xf numFmtId="0" fontId="5" fillId="0" borderId="0" xfId="6" applyFont="1" applyBorder="1" applyAlignment="1">
      <alignment horizontal="left"/>
    </xf>
    <xf numFmtId="0" fontId="25" fillId="0" borderId="0" xfId="6" applyFont="1"/>
    <xf numFmtId="0" fontId="5" fillId="0" borderId="0" xfId="6"/>
    <xf numFmtId="0" fontId="31" fillId="5" borderId="0" xfId="2" applyFont="1" applyFill="1" applyBorder="1" applyProtection="1">
      <protection hidden="1"/>
    </xf>
    <xf numFmtId="0" fontId="31" fillId="5" borderId="0" xfId="2" applyFont="1" applyFill="1" applyBorder="1" applyAlignment="1" applyProtection="1">
      <alignment horizontal="center"/>
      <protection hidden="1"/>
    </xf>
    <xf numFmtId="0" fontId="30" fillId="5" borderId="0" xfId="0" applyFont="1" applyFill="1" applyBorder="1"/>
    <xf numFmtId="0" fontId="31" fillId="5" borderId="0" xfId="2" applyFont="1" applyFill="1" applyBorder="1" applyAlignment="1"/>
    <xf numFmtId="0" fontId="31" fillId="5" borderId="0" xfId="2" applyFont="1" applyFill="1" applyBorder="1" applyAlignment="1" applyProtection="1">
      <alignment horizontal="right"/>
      <protection hidden="1"/>
    </xf>
    <xf numFmtId="0" fontId="30" fillId="5" borderId="0" xfId="0" applyFont="1" applyFill="1" applyBorder="1" applyAlignment="1">
      <alignment horizontal="center"/>
    </xf>
    <xf numFmtId="0" fontId="29" fillId="5" borderId="0" xfId="3" applyFont="1" applyFill="1" applyBorder="1" applyAlignment="1">
      <alignment horizontal="right"/>
    </xf>
    <xf numFmtId="0" fontId="29" fillId="5" borderId="0" xfId="4" applyFont="1" applyFill="1" applyBorder="1"/>
    <xf numFmtId="3" fontId="30" fillId="5" borderId="0" xfId="0" applyNumberFormat="1" applyFont="1" applyFill="1" applyBorder="1" applyProtection="1">
      <protection hidden="1"/>
    </xf>
    <xf numFmtId="0" fontId="30" fillId="5" borderId="0" xfId="0" applyFont="1" applyFill="1" applyBorder="1" applyAlignment="1">
      <alignment horizontal="right"/>
    </xf>
    <xf numFmtId="2" fontId="30" fillId="5" borderId="0" xfId="1" applyNumberFormat="1" applyFont="1" applyFill="1" applyBorder="1"/>
    <xf numFmtId="0" fontId="29" fillId="5" borderId="0" xfId="4" applyFont="1" applyFill="1" applyBorder="1" applyAlignment="1">
      <alignment horizontal="left" indent="1"/>
    </xf>
    <xf numFmtId="3" fontId="30" fillId="5" borderId="0" xfId="0" applyNumberFormat="1" applyFont="1" applyFill="1" applyBorder="1"/>
    <xf numFmtId="0" fontId="29" fillId="5" borderId="0" xfId="3" applyFont="1" applyFill="1" applyBorder="1" applyAlignment="1">
      <alignment horizontal="center"/>
    </xf>
    <xf numFmtId="0" fontId="29" fillId="5" borderId="0" xfId="3" applyFont="1" applyFill="1" applyBorder="1"/>
    <xf numFmtId="0" fontId="30" fillId="5" borderId="0" xfId="0" applyFont="1" applyFill="1" applyBorder="1" applyAlignment="1">
      <alignment horizontal="left" indent="1"/>
    </xf>
    <xf numFmtId="4" fontId="30" fillId="5" borderId="0" xfId="0" applyNumberFormat="1" applyFont="1" applyFill="1" applyBorder="1"/>
    <xf numFmtId="165" fontId="30" fillId="5" borderId="0" xfId="1" applyNumberFormat="1" applyFont="1" applyFill="1" applyBorder="1"/>
    <xf numFmtId="0" fontId="29" fillId="5" borderId="0" xfId="5" applyFont="1" applyFill="1" applyBorder="1" applyAlignment="1">
      <alignment horizontal="left" indent="1"/>
    </xf>
    <xf numFmtId="4" fontId="29" fillId="5" borderId="0" xfId="5" applyNumberFormat="1" applyFont="1" applyFill="1" applyBorder="1"/>
    <xf numFmtId="3" fontId="29" fillId="5" borderId="0" xfId="5" applyNumberFormat="1" applyFont="1" applyFill="1" applyBorder="1"/>
    <xf numFmtId="0" fontId="29" fillId="5" borderId="0" xfId="5" applyFont="1" applyFill="1" applyBorder="1"/>
    <xf numFmtId="9" fontId="29" fillId="5" borderId="0" xfId="5" applyNumberFormat="1" applyFont="1" applyFill="1" applyBorder="1"/>
    <xf numFmtId="2" fontId="30" fillId="5" borderId="0" xfId="0" applyNumberFormat="1" applyFont="1" applyFill="1" applyBorder="1"/>
    <xf numFmtId="0" fontId="29" fillId="5" borderId="0" xfId="3" applyFont="1" applyFill="1" applyBorder="1" applyAlignment="1"/>
    <xf numFmtId="9" fontId="29" fillId="5" borderId="0" xfId="3" applyNumberFormat="1" applyFont="1" applyFill="1" applyBorder="1" applyAlignment="1">
      <alignment horizontal="right"/>
    </xf>
    <xf numFmtId="0" fontId="29" fillId="5" borderId="0" xfId="4" applyFont="1" applyFill="1" applyBorder="1" applyAlignment="1">
      <alignment horizontal="right"/>
    </xf>
    <xf numFmtId="164" fontId="30" fillId="5" borderId="0" xfId="0" applyNumberFormat="1" applyFont="1" applyFill="1" applyBorder="1"/>
    <xf numFmtId="0" fontId="29" fillId="5" borderId="0" xfId="3" applyFont="1" applyFill="1" applyBorder="1" applyAlignment="1">
      <alignment horizontal="left"/>
    </xf>
    <xf numFmtId="0" fontId="30" fillId="5" borderId="0" xfId="0" applyFont="1" applyFill="1" applyBorder="1" applyAlignment="1"/>
    <xf numFmtId="0" fontId="29" fillId="5" borderId="0" xfId="4" applyFont="1" applyFill="1" applyBorder="1" applyAlignment="1">
      <alignment horizontal="left"/>
    </xf>
    <xf numFmtId="164" fontId="30" fillId="5" borderId="0" xfId="1" applyNumberFormat="1" applyFont="1" applyFill="1" applyBorder="1"/>
    <xf numFmtId="166" fontId="30" fillId="5" borderId="0" xfId="0" applyNumberFormat="1" applyFont="1" applyFill="1" applyBorder="1"/>
    <xf numFmtId="0" fontId="6" fillId="3" borderId="0" xfId="6" applyFont="1" applyFill="1" applyAlignment="1">
      <alignment horizontal="left" vertical="center"/>
    </xf>
    <xf numFmtId="0" fontId="12" fillId="0" borderId="0" xfId="6" applyFont="1" applyAlignment="1">
      <alignment vertical="center" wrapText="1"/>
    </xf>
    <xf numFmtId="0" fontId="22" fillId="0" borderId="0" xfId="7" applyFont="1" applyAlignment="1" applyProtection="1"/>
    <xf numFmtId="0" fontId="19" fillId="4" borderId="0" xfId="0" applyFont="1" applyFill="1" applyAlignment="1" applyProtection="1">
      <alignment horizontal="right"/>
      <protection locked="0" hidden="1"/>
    </xf>
    <xf numFmtId="0" fontId="31" fillId="5" borderId="0" xfId="2" applyFont="1" applyFill="1" applyBorder="1" applyAlignment="1">
      <alignment horizontal="center"/>
    </xf>
    <xf numFmtId="0" fontId="12" fillId="0" borderId="7" xfId="0" applyFont="1" applyFill="1" applyBorder="1" applyAlignment="1" applyProtection="1">
      <alignment horizontal="left" vertical="center" wrapText="1" indent="1"/>
      <protection locked="0" hidden="1"/>
    </xf>
    <xf numFmtId="0" fontId="12" fillId="0" borderId="0" xfId="0" applyFont="1" applyFill="1" applyBorder="1" applyAlignment="1" applyProtection="1">
      <alignment horizontal="left" vertical="center" wrapText="1" indent="1"/>
      <protection locked="0" hidden="1"/>
    </xf>
    <xf numFmtId="0" fontId="17" fillId="4" borderId="0" xfId="0" applyFont="1" applyFill="1" applyAlignment="1" applyProtection="1">
      <alignment horizontal="center" vertical="top" wrapText="1"/>
      <protection locked="0" hidden="1"/>
    </xf>
    <xf numFmtId="0" fontId="2" fillId="0" borderId="1" xfId="2" applyAlignment="1">
      <alignment horizontal="center"/>
    </xf>
    <xf numFmtId="0" fontId="17" fillId="5" borderId="0" xfId="0" applyFont="1" applyFill="1" applyAlignment="1" applyProtection="1">
      <alignment horizontal="center" vertical="top"/>
      <protection locked="0" hidden="1"/>
    </xf>
    <xf numFmtId="0" fontId="16" fillId="5" borderId="0" xfId="0" applyFont="1" applyFill="1" applyAlignment="1" applyProtection="1">
      <alignment horizontal="right"/>
      <protection locked="0" hidden="1"/>
    </xf>
    <xf numFmtId="0" fontId="19" fillId="5" borderId="0" xfId="0" applyFont="1" applyFill="1" applyAlignment="1" applyProtection="1">
      <alignment horizontal="right"/>
      <protection locked="0" hidden="1"/>
    </xf>
    <xf numFmtId="0" fontId="19" fillId="5" borderId="0" xfId="0" applyFont="1" applyFill="1" applyAlignment="1" applyProtection="1">
      <alignment horizontal="right"/>
      <protection locked="0" hidden="1"/>
    </xf>
    <xf numFmtId="0" fontId="16" fillId="5" borderId="0" xfId="0" applyFont="1" applyFill="1" applyAlignment="1" applyProtection="1">
      <alignment horizontal="right"/>
      <protection locked="0" hidden="1"/>
    </xf>
    <xf numFmtId="165" fontId="16" fillId="5" borderId="0" xfId="0" applyNumberFormat="1" applyFont="1" applyFill="1" applyAlignment="1" applyProtection="1">
      <alignment horizontal="right"/>
      <protection locked="0" hidden="1"/>
    </xf>
    <xf numFmtId="9" fontId="16" fillId="5" borderId="0" xfId="0" applyNumberFormat="1" applyFont="1" applyFill="1" applyAlignment="1" applyProtection="1">
      <alignment horizontal="center"/>
      <protection locked="0" hidden="1"/>
    </xf>
    <xf numFmtId="3" fontId="16" fillId="5" borderId="0" xfId="0" applyNumberFormat="1" applyFont="1" applyFill="1" applyAlignment="1" applyProtection="1">
      <alignment horizontal="right"/>
      <protection locked="0" hidden="1"/>
    </xf>
  </cellXfs>
  <cellStyles count="8">
    <cellStyle name="Heading 2" xfId="2" builtinId="17"/>
    <cellStyle name="Heading 3" xfId="3" builtinId="18"/>
    <cellStyle name="Heading 4" xfId="4" builtinId="19"/>
    <cellStyle name="Hyperlink" xfId="7" builtinId="8"/>
    <cellStyle name="Normal" xfId="0" builtinId="0"/>
    <cellStyle name="Normal 2" xfId="6"/>
    <cellStyle name="Percent" xfId="1" builtinId="5"/>
    <cellStyle name="Total" xfId="5" builtin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'Table 14.1'!$S$4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14.1'!$U$2:$Y$2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'Table 14.1'!$U$4:$Y$4</c:f>
              <c:numCache>
                <c:formatCode>#,##0</c:formatCode>
                <c:ptCount val="5"/>
                <c:pt idx="0">
                  <c:v>339109</c:v>
                </c:pt>
                <c:pt idx="1">
                  <c:v>323270</c:v>
                </c:pt>
                <c:pt idx="2">
                  <c:v>326104</c:v>
                </c:pt>
                <c:pt idx="3">
                  <c:v>337104</c:v>
                </c:pt>
                <c:pt idx="4">
                  <c:v>349956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44-45C6-993C-4AAF40625FDE}"/>
            </c:ext>
          </c:extLst>
        </c:ser>
        <c:ser>
          <c:idx val="1"/>
          <c:order val="1"/>
          <c:tx>
            <c:strRef>
              <c:f>'Table 14.1'!$S$7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14.1'!$U$2:$Y$2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'Table 14.1'!$U$7:$Y$7</c:f>
              <c:numCache>
                <c:formatCode>#,##0</c:formatCode>
                <c:ptCount val="5"/>
                <c:pt idx="0">
                  <c:v>239477</c:v>
                </c:pt>
                <c:pt idx="1">
                  <c:v>238599</c:v>
                </c:pt>
                <c:pt idx="2">
                  <c:v>238997</c:v>
                </c:pt>
                <c:pt idx="3">
                  <c:v>242338</c:v>
                </c:pt>
                <c:pt idx="4">
                  <c:v>249206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44-45C6-993C-4AAF40625FDE}"/>
            </c:ext>
          </c:extLst>
        </c:ser>
        <c:ser>
          <c:idx val="2"/>
          <c:order val="2"/>
          <c:tx>
            <c:strRef>
              <c:f>'Table 14.1'!$S$11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14.1'!$U$2:$Y$2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'Table 14.1'!$U$11:$Y$11</c:f>
              <c:numCache>
                <c:formatCode>#,##0</c:formatCode>
                <c:ptCount val="5"/>
                <c:pt idx="0">
                  <c:v>316309</c:v>
                </c:pt>
                <c:pt idx="1">
                  <c:v>300980</c:v>
                </c:pt>
                <c:pt idx="2">
                  <c:v>304340</c:v>
                </c:pt>
                <c:pt idx="3">
                  <c:v>313952</c:v>
                </c:pt>
                <c:pt idx="4">
                  <c:v>326206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744-45C6-993C-4AAF40625FDE}"/>
            </c:ext>
          </c:extLst>
        </c:ser>
        <c:ser>
          <c:idx val="3"/>
          <c:order val="3"/>
          <c:tx>
            <c:strRef>
              <c:f>'Table 14.1'!$S$12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diamond"/>
            <c:size val="7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14.1'!$U$2:$Y$2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'Table 14.1'!$U$12:$Y$12</c:f>
              <c:numCache>
                <c:formatCode>#,##0</c:formatCode>
                <c:ptCount val="5"/>
                <c:pt idx="0">
                  <c:v>22800</c:v>
                </c:pt>
                <c:pt idx="1">
                  <c:v>22290</c:v>
                </c:pt>
                <c:pt idx="2">
                  <c:v>21764</c:v>
                </c:pt>
                <c:pt idx="3">
                  <c:v>23152</c:v>
                </c:pt>
                <c:pt idx="4">
                  <c:v>23750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744-45C6-993C-4AAF40625F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7.1171397692935429E-2"/>
          <c:w val="0.80285365093011696"/>
          <c:h val="0.68667725357859666"/>
        </c:manualLayout>
      </c:layout>
      <c:lineChart>
        <c:grouping val="standard"/>
        <c:varyColors val="0"/>
        <c:ser>
          <c:idx val="0"/>
          <c:order val="0"/>
          <c:tx>
            <c:strRef>
              <c:f>'Table 14.1'!$S$1</c:f>
              <c:strCache>
                <c:ptCount val="1"/>
                <c:pt idx="0">
                  <c:v>Australian Capital Territory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14.1'!$T$2:$Y$2</c:f>
              <c:strCache>
                <c:ptCount val="6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</c:strCache>
            </c:strRef>
          </c:cat>
          <c:val>
            <c:numRef>
              <c:f>'Table 14.1'!$T$8:$Y$8</c:f>
              <c:numCache>
                <c:formatCode>#,##0</c:formatCode>
                <c:ptCount val="6"/>
                <c:pt idx="0">
                  <c:v>49256</c:v>
                </c:pt>
                <c:pt idx="1">
                  <c:v>50105.34</c:v>
                </c:pt>
                <c:pt idx="2">
                  <c:v>52770.94</c:v>
                </c:pt>
                <c:pt idx="3">
                  <c:v>53255</c:v>
                </c:pt>
                <c:pt idx="4">
                  <c:v>55562</c:v>
                </c:pt>
                <c:pt idx="5">
                  <c:v>54774.33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4E-47D8-BD83-AFC3EC4C23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579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4626275907991335"/>
          <c:y val="0.88670283861576138"/>
          <c:w val="0.82736524472989947"/>
          <c:h val="8.0910033304660456E-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541986842105263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14.1'!$S$1</c:f>
              <c:strCache>
                <c:ptCount val="1"/>
                <c:pt idx="0">
                  <c:v>Australian Capital Territory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14.1'!$S$15:$S$33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14.1'!$AA$15:$AA$33</c:f>
              <c:numCache>
                <c:formatCode>0.0%</c:formatCode>
                <c:ptCount val="19"/>
                <c:pt idx="0">
                  <c:v>3.7719027534890101E-3</c:v>
                </c:pt>
                <c:pt idx="1">
                  <c:v>6.4293796934471767E-4</c:v>
                </c:pt>
                <c:pt idx="2">
                  <c:v>1.7482197762004367E-2</c:v>
                </c:pt>
                <c:pt idx="3">
                  <c:v>4.291968133136737E-3</c:v>
                </c:pt>
                <c:pt idx="4">
                  <c:v>4.5765753408999986E-2</c:v>
                </c:pt>
                <c:pt idx="5">
                  <c:v>1.390460515036176E-2</c:v>
                </c:pt>
                <c:pt idx="6">
                  <c:v>7.4009304026791942E-2</c:v>
                </c:pt>
                <c:pt idx="7">
                  <c:v>8.3327618329161385E-2</c:v>
                </c:pt>
                <c:pt idx="8">
                  <c:v>1.8573763558847399E-2</c:v>
                </c:pt>
                <c:pt idx="9">
                  <c:v>1.5481946301820801E-2</c:v>
                </c:pt>
                <c:pt idx="10">
                  <c:v>1.9491021728445863E-2</c:v>
                </c:pt>
                <c:pt idx="11">
                  <c:v>1.5861994079255679E-2</c:v>
                </c:pt>
                <c:pt idx="12">
                  <c:v>9.8360936803483873E-2</c:v>
                </c:pt>
                <c:pt idx="13">
                  <c:v>7.5398050040576536E-2</c:v>
                </c:pt>
                <c:pt idx="14">
                  <c:v>0.26472470824903704</c:v>
                </c:pt>
                <c:pt idx="15">
                  <c:v>6.1053389568974388E-2</c:v>
                </c:pt>
                <c:pt idx="16">
                  <c:v>7.8947067631359377E-2</c:v>
                </c:pt>
                <c:pt idx="17">
                  <c:v>2.0385419881356514E-2</c:v>
                </c:pt>
                <c:pt idx="18">
                  <c:v>3.0732434934677502E-2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D6-4F1A-84F0-1AD1F4157DE4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Australian Capital Territory</c:v>
                </c:pt>
              </c:strCache>
            </c:strRef>
          </c:tx>
          <c:invertIfNegative val="0"/>
          <c:val>
            <c:numRef>
              <c:f>'State data for spotlight'!$I$15:$I$33</c:f>
              <c:numCache>
                <c:formatCode>0%</c:formatCode>
                <c:ptCount val="19"/>
                <c:pt idx="0">
                  <c:v>3.7719027534890101E-3</c:v>
                </c:pt>
                <c:pt idx="1">
                  <c:v>6.4293796934471767E-4</c:v>
                </c:pt>
                <c:pt idx="2">
                  <c:v>1.7482197762004367E-2</c:v>
                </c:pt>
                <c:pt idx="3">
                  <c:v>4.291968133136737E-3</c:v>
                </c:pt>
                <c:pt idx="4">
                  <c:v>4.5765753408999986E-2</c:v>
                </c:pt>
                <c:pt idx="5">
                  <c:v>1.390460515036176E-2</c:v>
                </c:pt>
                <c:pt idx="6">
                  <c:v>7.4009304026791942E-2</c:v>
                </c:pt>
                <c:pt idx="7">
                  <c:v>8.3327618329161385E-2</c:v>
                </c:pt>
                <c:pt idx="8">
                  <c:v>1.8573763558847399E-2</c:v>
                </c:pt>
                <c:pt idx="9">
                  <c:v>1.5481946301820801E-2</c:v>
                </c:pt>
                <c:pt idx="10">
                  <c:v>1.9491021728445863E-2</c:v>
                </c:pt>
                <c:pt idx="11">
                  <c:v>1.5861994079255679E-2</c:v>
                </c:pt>
                <c:pt idx="12">
                  <c:v>9.8360936803483873E-2</c:v>
                </c:pt>
                <c:pt idx="13">
                  <c:v>7.5398050040576536E-2</c:v>
                </c:pt>
                <c:pt idx="14">
                  <c:v>0.26472470824903704</c:v>
                </c:pt>
                <c:pt idx="15">
                  <c:v>6.1053389568974388E-2</c:v>
                </c:pt>
                <c:pt idx="16">
                  <c:v>7.8947067631359377E-2</c:v>
                </c:pt>
                <c:pt idx="17">
                  <c:v>2.0385419881356514E-2</c:v>
                </c:pt>
                <c:pt idx="18">
                  <c:v>3.0732434934677502E-2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2D6-4F1A-84F0-1AD1F4157D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 sz="800"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97719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5307880380858243"/>
          <c:y val="2.7622697605277215E-2"/>
          <c:w val="0.18634107255851221"/>
          <c:h val="0.19149410671492151"/>
        </c:manualLayout>
      </c:layout>
      <c:overlay val="1"/>
      <c:spPr>
        <a:ln>
          <a:noFill/>
        </a:ln>
      </c:spPr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060297772512948"/>
          <c:y val="5.6528568544316579E-2"/>
          <c:w val="0.81694864469374961"/>
          <c:h val="0.605347062386432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14.1'!$S$43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</c:spPr>
          <c:invertIfNegative val="0"/>
          <c:cat>
            <c:strRef>
              <c:f>'Table 14.1'!$S$63:$S$79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14.1'!$Y$44:$Y$60</c:f>
              <c:numCache>
                <c:formatCode>#,##0</c:formatCode>
                <c:ptCount val="17"/>
                <c:pt idx="0">
                  <c:v>156</c:v>
                </c:pt>
                <c:pt idx="1">
                  <c:v>2744</c:v>
                </c:pt>
                <c:pt idx="2">
                  <c:v>10323</c:v>
                </c:pt>
                <c:pt idx="3">
                  <c:v>17738</c:v>
                </c:pt>
                <c:pt idx="4">
                  <c:v>24114</c:v>
                </c:pt>
                <c:pt idx="5">
                  <c:v>23918</c:v>
                </c:pt>
                <c:pt idx="6">
                  <c:v>20995</c:v>
                </c:pt>
                <c:pt idx="7">
                  <c:v>17551</c:v>
                </c:pt>
                <c:pt idx="8">
                  <c:v>16192</c:v>
                </c:pt>
                <c:pt idx="9">
                  <c:v>13566</c:v>
                </c:pt>
                <c:pt idx="10">
                  <c:v>11407</c:v>
                </c:pt>
                <c:pt idx="11">
                  <c:v>7645</c:v>
                </c:pt>
                <c:pt idx="12">
                  <c:v>4407</c:v>
                </c:pt>
                <c:pt idx="13">
                  <c:v>1916</c:v>
                </c:pt>
                <c:pt idx="14">
                  <c:v>685</c:v>
                </c:pt>
                <c:pt idx="15">
                  <c:v>271</c:v>
                </c:pt>
                <c:pt idx="16">
                  <c:v>185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C8B-40CD-9154-ABE723F9EF65}"/>
            </c:ext>
          </c:extLst>
        </c:ser>
        <c:ser>
          <c:idx val="1"/>
          <c:order val="1"/>
          <c:tx>
            <c:strRef>
              <c:f>'Table 14.1'!$S$62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</c:spPr>
          <c:invertIfNegative val="0"/>
          <c:cat>
            <c:strRef>
              <c:f>'Table 14.1'!$S$63:$S$79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14.1'!$Y$63:$Y$79</c:f>
              <c:numCache>
                <c:formatCode>#,##0</c:formatCode>
                <c:ptCount val="17"/>
                <c:pt idx="0">
                  <c:v>179</c:v>
                </c:pt>
                <c:pt idx="1">
                  <c:v>3497</c:v>
                </c:pt>
                <c:pt idx="2">
                  <c:v>11462</c:v>
                </c:pt>
                <c:pt idx="3">
                  <c:v>18860</c:v>
                </c:pt>
                <c:pt idx="4">
                  <c:v>23616</c:v>
                </c:pt>
                <c:pt idx="5">
                  <c:v>22219</c:v>
                </c:pt>
                <c:pt idx="6">
                  <c:v>19153</c:v>
                </c:pt>
                <c:pt idx="7">
                  <c:v>17042</c:v>
                </c:pt>
                <c:pt idx="8">
                  <c:v>16264</c:v>
                </c:pt>
                <c:pt idx="9">
                  <c:v>14085</c:v>
                </c:pt>
                <c:pt idx="10">
                  <c:v>11687</c:v>
                </c:pt>
                <c:pt idx="11">
                  <c:v>7356</c:v>
                </c:pt>
                <c:pt idx="12">
                  <c:v>3598</c:v>
                </c:pt>
                <c:pt idx="13">
                  <c:v>1305</c:v>
                </c:pt>
                <c:pt idx="14">
                  <c:v>515</c:v>
                </c:pt>
                <c:pt idx="15">
                  <c:v>238</c:v>
                </c:pt>
                <c:pt idx="16">
                  <c:v>218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C8B-40CD-9154-ABE723F9EF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/>
          <a:lstStyle/>
          <a:p>
            <a:pPr>
              <a:defRPr sz="900"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123135953297333"/>
          <c:y val="6.6313569778136711E-2"/>
          <c:w val="0.1331327754434283"/>
          <c:h val="0.18474100993786033"/>
        </c:manualLayout>
      </c:layout>
      <c:overlay val="1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62729658792651E-2"/>
          <c:y val="5.1310006367547255E-2"/>
          <c:w val="0.88337270341207352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14.1'!$S$82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cat>
            <c:strRef>
              <c:f>'Table 14.1'!$S$83:$S$90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14.1'!$Y$83:$Y$90</c:f>
              <c:numCache>
                <c:formatCode>#,##0</c:formatCode>
                <c:ptCount val="8"/>
                <c:pt idx="0">
                  <c:v>21755</c:v>
                </c:pt>
                <c:pt idx="1">
                  <c:v>26863</c:v>
                </c:pt>
                <c:pt idx="2">
                  <c:v>15131</c:v>
                </c:pt>
                <c:pt idx="3">
                  <c:v>9383</c:v>
                </c:pt>
                <c:pt idx="4">
                  <c:v>13554</c:v>
                </c:pt>
                <c:pt idx="5">
                  <c:v>5969</c:v>
                </c:pt>
                <c:pt idx="6">
                  <c:v>3951</c:v>
                </c:pt>
                <c:pt idx="7">
                  <c:v>7647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D6-4563-A42E-350812854442}"/>
            </c:ext>
          </c:extLst>
        </c:ser>
        <c:ser>
          <c:idx val="1"/>
          <c:order val="1"/>
          <c:tx>
            <c:strRef>
              <c:f>'Table 14.1'!$S$92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'Table 14.1'!$S$83:$S$90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14.1'!$Y$93:$Y$100</c:f>
              <c:numCache>
                <c:formatCode>#,##0</c:formatCode>
                <c:ptCount val="8"/>
                <c:pt idx="0">
                  <c:v>17429</c:v>
                </c:pt>
                <c:pt idx="1">
                  <c:v>27691</c:v>
                </c:pt>
                <c:pt idx="2">
                  <c:v>2976</c:v>
                </c:pt>
                <c:pt idx="3">
                  <c:v>14169</c:v>
                </c:pt>
                <c:pt idx="4">
                  <c:v>30205</c:v>
                </c:pt>
                <c:pt idx="5">
                  <c:v>8250</c:v>
                </c:pt>
                <c:pt idx="6">
                  <c:v>357</c:v>
                </c:pt>
                <c:pt idx="7">
                  <c:v>3452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3D6-4563-A42E-3508128544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358685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8326205276971961"/>
          <c:y val="3.2903055555555553E-2"/>
          <c:w val="0.16379914352811162"/>
          <c:h val="0.14273183307707837"/>
        </c:manualLayout>
      </c:layout>
      <c:overlay val="1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0.14960267378323158"/>
          <c:w val="0.78572619047619052"/>
          <c:h val="0.51861006944444432"/>
        </c:manualLayout>
      </c:layout>
      <c:lineChart>
        <c:grouping val="standard"/>
        <c:varyColors val="0"/>
        <c:ser>
          <c:idx val="0"/>
          <c:order val="0"/>
          <c:tx>
            <c:strRef>
              <c:f>'Table 14.1'!$S$1</c:f>
              <c:strCache>
                <c:ptCount val="1"/>
                <c:pt idx="0">
                  <c:v>Australian Capital Territory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'Table 14.1'!$U$8:$Y$8</c:f>
              <c:numCache>
                <c:formatCode>#,##0</c:formatCode>
                <c:ptCount val="5"/>
                <c:pt idx="0">
                  <c:v>50105.34</c:v>
                </c:pt>
                <c:pt idx="1">
                  <c:v>52770.94</c:v>
                </c:pt>
                <c:pt idx="2">
                  <c:v>53255</c:v>
                </c:pt>
                <c:pt idx="3">
                  <c:v>55562</c:v>
                </c:pt>
                <c:pt idx="4">
                  <c:v>54774.33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57-4142-966A-4707FCBB6859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Australian Capital Territory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'State data for spotlight'!$C$8:$G$8</c:f>
              <c:numCache>
                <c:formatCode>#,##0</c:formatCode>
                <c:ptCount val="5"/>
                <c:pt idx="0">
                  <c:v>50105.34</c:v>
                </c:pt>
                <c:pt idx="1">
                  <c:v>52770.94</c:v>
                </c:pt>
                <c:pt idx="2">
                  <c:v>53255</c:v>
                </c:pt>
                <c:pt idx="3">
                  <c:v>55562</c:v>
                </c:pt>
                <c:pt idx="4">
                  <c:v>54774.33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57-4142-966A-4707FCBB68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5792"/>
        <c:crosses val="autoZero"/>
        <c:crossBetween val="between"/>
        <c:majorUnit val="10000"/>
      </c:valAx>
    </c:plotArea>
    <c:legend>
      <c:legendPos val="b"/>
      <c:layout>
        <c:manualLayout>
          <c:xMode val="edge"/>
          <c:yMode val="edge"/>
          <c:x val="0.18479931972789115"/>
          <c:y val="0.825078125"/>
          <c:w val="0.63040136054421769"/>
          <c:h val="0.14253474685940351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695200471985546E-2"/>
          <c:y val="6.1366806136680614E-2"/>
          <c:w val="0.88207105844686473"/>
          <c:h val="0.68064002459943551"/>
        </c:manualLayout>
      </c:layout>
      <c:lineChart>
        <c:grouping val="standard"/>
        <c:varyColors val="0"/>
        <c:ser>
          <c:idx val="0"/>
          <c:order val="0"/>
          <c:tx>
            <c:strRef>
              <c:f>'Table 14.1'!$S$4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14.1'!$T$2:$Y$2</c:f>
              <c:strCache>
                <c:ptCount val="6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</c:strCache>
            </c:strRef>
          </c:cat>
          <c:val>
            <c:numRef>
              <c:f>'Table 14.1'!$T$4:$Y$4</c:f>
              <c:numCache>
                <c:formatCode>#,##0</c:formatCode>
                <c:ptCount val="6"/>
                <c:pt idx="0">
                  <c:v>328050</c:v>
                </c:pt>
                <c:pt idx="1">
                  <c:v>339109</c:v>
                </c:pt>
                <c:pt idx="2">
                  <c:v>323270</c:v>
                </c:pt>
                <c:pt idx="3">
                  <c:v>326104</c:v>
                </c:pt>
                <c:pt idx="4">
                  <c:v>337104</c:v>
                </c:pt>
                <c:pt idx="5">
                  <c:v>349956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EA-4BEC-90F5-5873F9A85C9C}"/>
            </c:ext>
          </c:extLst>
        </c:ser>
        <c:ser>
          <c:idx val="1"/>
          <c:order val="1"/>
          <c:tx>
            <c:strRef>
              <c:f>'Table 14.1'!$S$7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14.1'!$T$2:$Y$2</c:f>
              <c:strCache>
                <c:ptCount val="6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</c:strCache>
            </c:strRef>
          </c:cat>
          <c:val>
            <c:numRef>
              <c:f>'Table 14.1'!$T$7:$Y$7</c:f>
              <c:numCache>
                <c:formatCode>#,##0</c:formatCode>
                <c:ptCount val="6"/>
                <c:pt idx="0">
                  <c:v>237587</c:v>
                </c:pt>
                <c:pt idx="1">
                  <c:v>239477</c:v>
                </c:pt>
                <c:pt idx="2">
                  <c:v>238599</c:v>
                </c:pt>
                <c:pt idx="3">
                  <c:v>238997</c:v>
                </c:pt>
                <c:pt idx="4">
                  <c:v>242338</c:v>
                </c:pt>
                <c:pt idx="5">
                  <c:v>249206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EA-4BEC-90F5-5873F9A85C9C}"/>
            </c:ext>
          </c:extLst>
        </c:ser>
        <c:ser>
          <c:idx val="2"/>
          <c:order val="2"/>
          <c:tx>
            <c:strRef>
              <c:f>'Table 14.1'!$S$11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square"/>
            <c:size val="5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14.1'!$T$2:$Y$2</c:f>
              <c:strCache>
                <c:ptCount val="6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</c:strCache>
            </c:strRef>
          </c:cat>
          <c:val>
            <c:numRef>
              <c:f>'Table 14.1'!$T$11:$Y$11</c:f>
              <c:numCache>
                <c:formatCode>#,##0</c:formatCode>
                <c:ptCount val="6"/>
                <c:pt idx="0">
                  <c:v>304684</c:v>
                </c:pt>
                <c:pt idx="1">
                  <c:v>316309</c:v>
                </c:pt>
                <c:pt idx="2">
                  <c:v>300980</c:v>
                </c:pt>
                <c:pt idx="3">
                  <c:v>304340</c:v>
                </c:pt>
                <c:pt idx="4">
                  <c:v>313952</c:v>
                </c:pt>
                <c:pt idx="5">
                  <c:v>326206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EA-4BEC-90F5-5873F9A85C9C}"/>
            </c:ext>
          </c:extLst>
        </c:ser>
        <c:ser>
          <c:idx val="3"/>
          <c:order val="3"/>
          <c:tx>
            <c:strRef>
              <c:f>'Table 14.1'!$S$12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14.1'!$T$2:$Y$2</c:f>
              <c:strCache>
                <c:ptCount val="6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</c:strCache>
            </c:strRef>
          </c:cat>
          <c:val>
            <c:numRef>
              <c:f>'Table 14.1'!$T$12:$Y$12</c:f>
              <c:numCache>
                <c:formatCode>#,##0</c:formatCode>
                <c:ptCount val="6"/>
                <c:pt idx="0">
                  <c:v>23366</c:v>
                </c:pt>
                <c:pt idx="1">
                  <c:v>22800</c:v>
                </c:pt>
                <c:pt idx="2">
                  <c:v>22290</c:v>
                </c:pt>
                <c:pt idx="3">
                  <c:v>21764</c:v>
                </c:pt>
                <c:pt idx="4">
                  <c:v>23152</c:v>
                </c:pt>
                <c:pt idx="5">
                  <c:v>23750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EA-4BEC-90F5-5873F9A85C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3453467634248789"/>
          <c:y val="0.85504255482709002"/>
          <c:w val="0.72347114947217317"/>
          <c:h val="0.1114846418256295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14.1'!$S$1</c:f>
              <c:strCache>
                <c:ptCount val="1"/>
                <c:pt idx="0">
                  <c:v>Australian Capital Territory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14.1'!$S$15:$S$33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14.1'!$AA$15:$AA$33</c:f>
              <c:numCache>
                <c:formatCode>0.0%</c:formatCode>
                <c:ptCount val="19"/>
                <c:pt idx="0">
                  <c:v>3.7719027534890101E-3</c:v>
                </c:pt>
                <c:pt idx="1">
                  <c:v>6.4293796934471767E-4</c:v>
                </c:pt>
                <c:pt idx="2">
                  <c:v>1.7482197762004367E-2</c:v>
                </c:pt>
                <c:pt idx="3">
                  <c:v>4.291968133136737E-3</c:v>
                </c:pt>
                <c:pt idx="4">
                  <c:v>4.5765753408999986E-2</c:v>
                </c:pt>
                <c:pt idx="5">
                  <c:v>1.390460515036176E-2</c:v>
                </c:pt>
                <c:pt idx="6">
                  <c:v>7.4009304026791942E-2</c:v>
                </c:pt>
                <c:pt idx="7">
                  <c:v>8.3327618329161385E-2</c:v>
                </c:pt>
                <c:pt idx="8">
                  <c:v>1.8573763558847399E-2</c:v>
                </c:pt>
                <c:pt idx="9">
                  <c:v>1.5481946301820801E-2</c:v>
                </c:pt>
                <c:pt idx="10">
                  <c:v>1.9491021728445863E-2</c:v>
                </c:pt>
                <c:pt idx="11">
                  <c:v>1.5861994079255679E-2</c:v>
                </c:pt>
                <c:pt idx="12">
                  <c:v>9.8360936803483873E-2</c:v>
                </c:pt>
                <c:pt idx="13">
                  <c:v>7.5398050040576536E-2</c:v>
                </c:pt>
                <c:pt idx="14">
                  <c:v>0.26472470824903704</c:v>
                </c:pt>
                <c:pt idx="15">
                  <c:v>6.1053389568974388E-2</c:v>
                </c:pt>
                <c:pt idx="16">
                  <c:v>7.8947067631359377E-2</c:v>
                </c:pt>
                <c:pt idx="17">
                  <c:v>2.0385419881356514E-2</c:v>
                </c:pt>
                <c:pt idx="18">
                  <c:v>3.0732434934677502E-2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2D-4F25-BAA8-9BE15E5CD8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77190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34470112564600752"/>
          <c:y val="0.93876714008879736"/>
          <c:w val="0.30859974670998291"/>
          <c:h val="5.7079173514525634E-2"/>
        </c:manualLayout>
      </c:layout>
      <c:overlay val="1"/>
      <c:spPr>
        <a:ln>
          <a:noFill/>
        </a:ln>
      </c:spPr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160455265273101E-2"/>
          <c:y val="5.6528568544316579E-2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14.1'!$S$43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</c:spPr>
          <c:invertIfNegative val="0"/>
          <c:cat>
            <c:strRef>
              <c:f>'Table 14.1'!$S$63:$S$79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14.1'!$Y$44:$Y$60</c:f>
              <c:numCache>
                <c:formatCode>#,##0</c:formatCode>
                <c:ptCount val="17"/>
                <c:pt idx="0">
                  <c:v>156</c:v>
                </c:pt>
                <c:pt idx="1">
                  <c:v>2744</c:v>
                </c:pt>
                <c:pt idx="2">
                  <c:v>10323</c:v>
                </c:pt>
                <c:pt idx="3">
                  <c:v>17738</c:v>
                </c:pt>
                <c:pt idx="4">
                  <c:v>24114</c:v>
                </c:pt>
                <c:pt idx="5">
                  <c:v>23918</c:v>
                </c:pt>
                <c:pt idx="6">
                  <c:v>20995</c:v>
                </c:pt>
                <c:pt idx="7">
                  <c:v>17551</c:v>
                </c:pt>
                <c:pt idx="8">
                  <c:v>16192</c:v>
                </c:pt>
                <c:pt idx="9">
                  <c:v>13566</c:v>
                </c:pt>
                <c:pt idx="10">
                  <c:v>11407</c:v>
                </c:pt>
                <c:pt idx="11">
                  <c:v>7645</c:v>
                </c:pt>
                <c:pt idx="12">
                  <c:v>4407</c:v>
                </c:pt>
                <c:pt idx="13">
                  <c:v>1916</c:v>
                </c:pt>
                <c:pt idx="14">
                  <c:v>685</c:v>
                </c:pt>
                <c:pt idx="15">
                  <c:v>271</c:v>
                </c:pt>
                <c:pt idx="16">
                  <c:v>185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5B-4F20-8232-2DE0B4E8D416}"/>
            </c:ext>
          </c:extLst>
        </c:ser>
        <c:ser>
          <c:idx val="1"/>
          <c:order val="1"/>
          <c:tx>
            <c:strRef>
              <c:f>'Table 14.1'!$S$62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</c:spPr>
          <c:invertIfNegative val="0"/>
          <c:cat>
            <c:strRef>
              <c:f>'Table 14.1'!$S$63:$S$79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14.1'!$Y$63:$Y$79</c:f>
              <c:numCache>
                <c:formatCode>#,##0</c:formatCode>
                <c:ptCount val="17"/>
                <c:pt idx="0">
                  <c:v>179</c:v>
                </c:pt>
                <c:pt idx="1">
                  <c:v>3497</c:v>
                </c:pt>
                <c:pt idx="2">
                  <c:v>11462</c:v>
                </c:pt>
                <c:pt idx="3">
                  <c:v>18860</c:v>
                </c:pt>
                <c:pt idx="4">
                  <c:v>23616</c:v>
                </c:pt>
                <c:pt idx="5">
                  <c:v>22219</c:v>
                </c:pt>
                <c:pt idx="6">
                  <c:v>19153</c:v>
                </c:pt>
                <c:pt idx="7">
                  <c:v>17042</c:v>
                </c:pt>
                <c:pt idx="8">
                  <c:v>16264</c:v>
                </c:pt>
                <c:pt idx="9">
                  <c:v>14085</c:v>
                </c:pt>
                <c:pt idx="10">
                  <c:v>11687</c:v>
                </c:pt>
                <c:pt idx="11">
                  <c:v>7356</c:v>
                </c:pt>
                <c:pt idx="12">
                  <c:v>3598</c:v>
                </c:pt>
                <c:pt idx="13">
                  <c:v>1305</c:v>
                </c:pt>
                <c:pt idx="14">
                  <c:v>515</c:v>
                </c:pt>
                <c:pt idx="15">
                  <c:v>238</c:v>
                </c:pt>
                <c:pt idx="16">
                  <c:v>218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E5B-4F20-8232-2DE0B4E8D4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700000"/>
          <a:lstStyle/>
          <a:p>
            <a:pPr>
              <a:defRPr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41691153523155"/>
          <c:y val="0.89543325132830709"/>
          <c:w val="0.31211577557997633"/>
          <c:h val="9.2044187827869758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618994643807119E-2"/>
          <c:y val="5.1310006367547255E-2"/>
          <c:w val="0.90938092265270565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14.1'!$S$82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14.1'!$S$83:$S$90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14.1'!$Y$83:$Y$90</c:f>
              <c:numCache>
                <c:formatCode>#,##0</c:formatCode>
                <c:ptCount val="8"/>
                <c:pt idx="0">
                  <c:v>21755</c:v>
                </c:pt>
                <c:pt idx="1">
                  <c:v>26863</c:v>
                </c:pt>
                <c:pt idx="2">
                  <c:v>15131</c:v>
                </c:pt>
                <c:pt idx="3">
                  <c:v>9383</c:v>
                </c:pt>
                <c:pt idx="4">
                  <c:v>13554</c:v>
                </c:pt>
                <c:pt idx="5">
                  <c:v>5969</c:v>
                </c:pt>
                <c:pt idx="6">
                  <c:v>3951</c:v>
                </c:pt>
                <c:pt idx="7">
                  <c:v>7647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BA-4CEA-8DB1-5ED98A0BF459}"/>
            </c:ext>
          </c:extLst>
        </c:ser>
        <c:ser>
          <c:idx val="1"/>
          <c:order val="1"/>
          <c:tx>
            <c:strRef>
              <c:f>'Table 14.1'!$S$92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14.1'!$S$83:$S$90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14.1'!$Y$93:$Y$100</c:f>
              <c:numCache>
                <c:formatCode>#,##0</c:formatCode>
                <c:ptCount val="8"/>
                <c:pt idx="0">
                  <c:v>17429</c:v>
                </c:pt>
                <c:pt idx="1">
                  <c:v>27691</c:v>
                </c:pt>
                <c:pt idx="2">
                  <c:v>2976</c:v>
                </c:pt>
                <c:pt idx="3">
                  <c:v>14169</c:v>
                </c:pt>
                <c:pt idx="4">
                  <c:v>30205</c:v>
                </c:pt>
                <c:pt idx="5">
                  <c:v>8250</c:v>
                </c:pt>
                <c:pt idx="6">
                  <c:v>357</c:v>
                </c:pt>
                <c:pt idx="7">
                  <c:v>3452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2BA-4CEA-8DB1-5ED98A0BF4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8685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4480310977714329"/>
          <c:y val="0.9218708661947318"/>
          <c:w val="0.39035541863008683"/>
          <c:h val="5.4383855204905865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3" Type="http://schemas.openxmlformats.org/officeDocument/2006/relationships/chart" Target="../charts/chart3.xml"/><Relationship Id="rId7" Type="http://schemas.openxmlformats.org/officeDocument/2006/relationships/chart" Target="../charts/chart6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png"/><Relationship Id="rId11" Type="http://schemas.openxmlformats.org/officeDocument/2006/relationships/chart" Target="../charts/chart10.xml"/><Relationship Id="rId5" Type="http://schemas.openxmlformats.org/officeDocument/2006/relationships/chart" Target="../charts/chart5.xml"/><Relationship Id="rId10" Type="http://schemas.openxmlformats.org/officeDocument/2006/relationships/chart" Target="../charts/chart9.xml"/><Relationship Id="rId4" Type="http://schemas.openxmlformats.org/officeDocument/2006/relationships/chart" Target="../charts/chart4.xml"/><Relationship Id="rId9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28575</xdr:rowOff>
    </xdr:from>
    <xdr:to>
      <xdr:col>1</xdr:col>
      <xdr:colOff>323850</xdr:colOff>
      <xdr:row>0</xdr:row>
      <xdr:rowOff>723900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8575"/>
          <a:ext cx="74295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18</xdr:row>
      <xdr:rowOff>9525</xdr:rowOff>
    </xdr:from>
    <xdr:to>
      <xdr:col>6</xdr:col>
      <xdr:colOff>9525</xdr:colOff>
      <xdr:row>30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31</xdr:row>
      <xdr:rowOff>28576</xdr:rowOff>
    </xdr:from>
    <xdr:to>
      <xdr:col>15</xdr:col>
      <xdr:colOff>247650</xdr:colOff>
      <xdr:row>46</xdr:row>
      <xdr:rowOff>180976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49</xdr:row>
      <xdr:rowOff>19050</xdr:rowOff>
    </xdr:from>
    <xdr:to>
      <xdr:col>15</xdr:col>
      <xdr:colOff>238124</xdr:colOff>
      <xdr:row>62</xdr:row>
      <xdr:rowOff>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38100</xdr:colOff>
      <xdr:row>64</xdr:row>
      <xdr:rowOff>28575</xdr:rowOff>
    </xdr:from>
    <xdr:to>
      <xdr:col>15</xdr:col>
      <xdr:colOff>238124</xdr:colOff>
      <xdr:row>80</xdr:row>
      <xdr:rowOff>180975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9525</xdr:colOff>
      <xdr:row>18</xdr:row>
      <xdr:rowOff>19050</xdr:rowOff>
    </xdr:from>
    <xdr:to>
      <xdr:col>15</xdr:col>
      <xdr:colOff>241875</xdr:colOff>
      <xdr:row>30</xdr:row>
      <xdr:rowOff>0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142875</xdr:colOff>
      <xdr:row>0</xdr:row>
      <xdr:rowOff>9525</xdr:rowOff>
    </xdr:from>
    <xdr:to>
      <xdr:col>1</xdr:col>
      <xdr:colOff>266700</xdr:colOff>
      <xdr:row>0</xdr:row>
      <xdr:rowOff>707048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9524</xdr:colOff>
      <xdr:row>18</xdr:row>
      <xdr:rowOff>9525</xdr:rowOff>
    </xdr:from>
    <xdr:to>
      <xdr:col>5</xdr:col>
      <xdr:colOff>247649</xdr:colOff>
      <xdr:row>30</xdr:row>
      <xdr:rowOff>0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66675</xdr:colOff>
      <xdr:row>31</xdr:row>
      <xdr:rowOff>64295</xdr:rowOff>
    </xdr:from>
    <xdr:to>
      <xdr:col>15</xdr:col>
      <xdr:colOff>219075</xdr:colOff>
      <xdr:row>47</xdr:row>
      <xdr:rowOff>26195</xdr:rowOff>
    </xdr:to>
    <xdr:graphicFrame macro="">
      <xdr:nvGraphicFramePr>
        <xdr:cNvPr id="9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49</xdr:row>
      <xdr:rowOff>19050</xdr:rowOff>
    </xdr:from>
    <xdr:to>
      <xdr:col>15</xdr:col>
      <xdr:colOff>238124</xdr:colOff>
      <xdr:row>62</xdr:row>
      <xdr:rowOff>0</xdr:rowOff>
    </xdr:to>
    <xdr:graphicFrame macro="">
      <xdr:nvGraphicFramePr>
        <xdr:cNvPr id="10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38100</xdr:colOff>
      <xdr:row>64</xdr:row>
      <xdr:rowOff>28575</xdr:rowOff>
    </xdr:from>
    <xdr:to>
      <xdr:col>15</xdr:col>
      <xdr:colOff>238124</xdr:colOff>
      <xdr:row>80</xdr:row>
      <xdr:rowOff>180975</xdr:rowOff>
    </xdr:to>
    <xdr:graphicFrame macro="">
      <xdr:nvGraphicFramePr>
        <xdr:cNvPr id="11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247651</xdr:colOff>
      <xdr:row>18</xdr:row>
      <xdr:rowOff>19050</xdr:rowOff>
    </xdr:from>
    <xdr:to>
      <xdr:col>15</xdr:col>
      <xdr:colOff>241876</xdr:colOff>
      <xdr:row>30</xdr:row>
      <xdr:rowOff>0</xdr:rowOff>
    </xdr:to>
    <xdr:graphicFrame macro="">
      <xdr:nvGraphicFramePr>
        <xdr:cNvPr id="12" name="Chart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bs.gov.au/websitedbs/d3310114.nsf/Home/%C2%A9+Copyright?OpenDocument" TargetMode="External"/><Relationship Id="rId1" Type="http://schemas.openxmlformats.org/officeDocument/2006/relationships/hyperlink" Target="http://www.abs.gov.au/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C19"/>
  <sheetViews>
    <sheetView showGridLines="0" workbookViewId="0">
      <pane ySplit="3" topLeftCell="A4" activePane="bottomLeft" state="frozen"/>
      <selection sqref="A1:B1"/>
      <selection pane="bottomLeft" activeCell="A2" sqref="A2"/>
    </sheetView>
  </sheetViews>
  <sheetFormatPr defaultRowHeight="15" x14ac:dyDescent="0.25"/>
  <cols>
    <col min="1" max="2" width="7.7109375" customWidth="1"/>
    <col min="3" max="3" width="70.85546875" customWidth="1"/>
    <col min="4" max="4" width="25.5703125" customWidth="1"/>
    <col min="5" max="5" width="52.28515625" customWidth="1"/>
    <col min="257" max="258" width="7.7109375" customWidth="1"/>
    <col min="259" max="259" width="140.7109375" customWidth="1"/>
    <col min="260" max="260" width="25.5703125" customWidth="1"/>
    <col min="261" max="261" width="52.28515625" customWidth="1"/>
    <col min="513" max="514" width="7.7109375" customWidth="1"/>
    <col min="515" max="515" width="140.7109375" customWidth="1"/>
    <col min="516" max="516" width="25.5703125" customWidth="1"/>
    <col min="517" max="517" width="52.28515625" customWidth="1"/>
    <col min="769" max="770" width="7.7109375" customWidth="1"/>
    <col min="771" max="771" width="140.7109375" customWidth="1"/>
    <col min="772" max="772" width="25.5703125" customWidth="1"/>
    <col min="773" max="773" width="52.28515625" customWidth="1"/>
    <col min="1025" max="1026" width="7.7109375" customWidth="1"/>
    <col min="1027" max="1027" width="140.7109375" customWidth="1"/>
    <col min="1028" max="1028" width="25.5703125" customWidth="1"/>
    <col min="1029" max="1029" width="52.28515625" customWidth="1"/>
    <col min="1281" max="1282" width="7.7109375" customWidth="1"/>
    <col min="1283" max="1283" width="140.7109375" customWidth="1"/>
    <col min="1284" max="1284" width="25.5703125" customWidth="1"/>
    <col min="1285" max="1285" width="52.28515625" customWidth="1"/>
    <col min="1537" max="1538" width="7.7109375" customWidth="1"/>
    <col min="1539" max="1539" width="140.7109375" customWidth="1"/>
    <col min="1540" max="1540" width="25.5703125" customWidth="1"/>
    <col min="1541" max="1541" width="52.28515625" customWidth="1"/>
    <col min="1793" max="1794" width="7.7109375" customWidth="1"/>
    <col min="1795" max="1795" width="140.7109375" customWidth="1"/>
    <col min="1796" max="1796" width="25.5703125" customWidth="1"/>
    <col min="1797" max="1797" width="52.28515625" customWidth="1"/>
    <col min="2049" max="2050" width="7.7109375" customWidth="1"/>
    <col min="2051" max="2051" width="140.7109375" customWidth="1"/>
    <col min="2052" max="2052" width="25.5703125" customWidth="1"/>
    <col min="2053" max="2053" width="52.28515625" customWidth="1"/>
    <col min="2305" max="2306" width="7.7109375" customWidth="1"/>
    <col min="2307" max="2307" width="140.7109375" customWidth="1"/>
    <col min="2308" max="2308" width="25.5703125" customWidth="1"/>
    <col min="2309" max="2309" width="52.28515625" customWidth="1"/>
    <col min="2561" max="2562" width="7.7109375" customWidth="1"/>
    <col min="2563" max="2563" width="140.7109375" customWidth="1"/>
    <col min="2564" max="2564" width="25.5703125" customWidth="1"/>
    <col min="2565" max="2565" width="52.28515625" customWidth="1"/>
    <col min="2817" max="2818" width="7.7109375" customWidth="1"/>
    <col min="2819" max="2819" width="140.7109375" customWidth="1"/>
    <col min="2820" max="2820" width="25.5703125" customWidth="1"/>
    <col min="2821" max="2821" width="52.28515625" customWidth="1"/>
    <col min="3073" max="3074" width="7.7109375" customWidth="1"/>
    <col min="3075" max="3075" width="140.7109375" customWidth="1"/>
    <col min="3076" max="3076" width="25.5703125" customWidth="1"/>
    <col min="3077" max="3077" width="52.28515625" customWidth="1"/>
    <col min="3329" max="3330" width="7.7109375" customWidth="1"/>
    <col min="3331" max="3331" width="140.7109375" customWidth="1"/>
    <col min="3332" max="3332" width="25.5703125" customWidth="1"/>
    <col min="3333" max="3333" width="52.28515625" customWidth="1"/>
    <col min="3585" max="3586" width="7.7109375" customWidth="1"/>
    <col min="3587" max="3587" width="140.7109375" customWidth="1"/>
    <col min="3588" max="3588" width="25.5703125" customWidth="1"/>
    <col min="3589" max="3589" width="52.28515625" customWidth="1"/>
    <col min="3841" max="3842" width="7.7109375" customWidth="1"/>
    <col min="3843" max="3843" width="140.7109375" customWidth="1"/>
    <col min="3844" max="3844" width="25.5703125" customWidth="1"/>
    <col min="3845" max="3845" width="52.28515625" customWidth="1"/>
    <col min="4097" max="4098" width="7.7109375" customWidth="1"/>
    <col min="4099" max="4099" width="140.7109375" customWidth="1"/>
    <col min="4100" max="4100" width="25.5703125" customWidth="1"/>
    <col min="4101" max="4101" width="52.28515625" customWidth="1"/>
    <col min="4353" max="4354" width="7.7109375" customWidth="1"/>
    <col min="4355" max="4355" width="140.7109375" customWidth="1"/>
    <col min="4356" max="4356" width="25.5703125" customWidth="1"/>
    <col min="4357" max="4357" width="52.28515625" customWidth="1"/>
    <col min="4609" max="4610" width="7.7109375" customWidth="1"/>
    <col min="4611" max="4611" width="140.7109375" customWidth="1"/>
    <col min="4612" max="4612" width="25.5703125" customWidth="1"/>
    <col min="4613" max="4613" width="52.28515625" customWidth="1"/>
    <col min="4865" max="4866" width="7.7109375" customWidth="1"/>
    <col min="4867" max="4867" width="140.7109375" customWidth="1"/>
    <col min="4868" max="4868" width="25.5703125" customWidth="1"/>
    <col min="4869" max="4869" width="52.28515625" customWidth="1"/>
    <col min="5121" max="5122" width="7.7109375" customWidth="1"/>
    <col min="5123" max="5123" width="140.7109375" customWidth="1"/>
    <col min="5124" max="5124" width="25.5703125" customWidth="1"/>
    <col min="5125" max="5125" width="52.28515625" customWidth="1"/>
    <col min="5377" max="5378" width="7.7109375" customWidth="1"/>
    <col min="5379" max="5379" width="140.7109375" customWidth="1"/>
    <col min="5380" max="5380" width="25.5703125" customWidth="1"/>
    <col min="5381" max="5381" width="52.28515625" customWidth="1"/>
    <col min="5633" max="5634" width="7.7109375" customWidth="1"/>
    <col min="5635" max="5635" width="140.7109375" customWidth="1"/>
    <col min="5636" max="5636" width="25.5703125" customWidth="1"/>
    <col min="5637" max="5637" width="52.28515625" customWidth="1"/>
    <col min="5889" max="5890" width="7.7109375" customWidth="1"/>
    <col min="5891" max="5891" width="140.7109375" customWidth="1"/>
    <col min="5892" max="5892" width="25.5703125" customWidth="1"/>
    <col min="5893" max="5893" width="52.28515625" customWidth="1"/>
    <col min="6145" max="6146" width="7.7109375" customWidth="1"/>
    <col min="6147" max="6147" width="140.7109375" customWidth="1"/>
    <col min="6148" max="6148" width="25.5703125" customWidth="1"/>
    <col min="6149" max="6149" width="52.28515625" customWidth="1"/>
    <col min="6401" max="6402" width="7.7109375" customWidth="1"/>
    <col min="6403" max="6403" width="140.7109375" customWidth="1"/>
    <col min="6404" max="6404" width="25.5703125" customWidth="1"/>
    <col min="6405" max="6405" width="52.28515625" customWidth="1"/>
    <col min="6657" max="6658" width="7.7109375" customWidth="1"/>
    <col min="6659" max="6659" width="140.7109375" customWidth="1"/>
    <col min="6660" max="6660" width="25.5703125" customWidth="1"/>
    <col min="6661" max="6661" width="52.28515625" customWidth="1"/>
    <col min="6913" max="6914" width="7.7109375" customWidth="1"/>
    <col min="6915" max="6915" width="140.7109375" customWidth="1"/>
    <col min="6916" max="6916" width="25.5703125" customWidth="1"/>
    <col min="6917" max="6917" width="52.28515625" customWidth="1"/>
    <col min="7169" max="7170" width="7.7109375" customWidth="1"/>
    <col min="7171" max="7171" width="140.7109375" customWidth="1"/>
    <col min="7172" max="7172" width="25.5703125" customWidth="1"/>
    <col min="7173" max="7173" width="52.28515625" customWidth="1"/>
    <col min="7425" max="7426" width="7.7109375" customWidth="1"/>
    <col min="7427" max="7427" width="140.7109375" customWidth="1"/>
    <col min="7428" max="7428" width="25.5703125" customWidth="1"/>
    <col min="7429" max="7429" width="52.28515625" customWidth="1"/>
    <col min="7681" max="7682" width="7.7109375" customWidth="1"/>
    <col min="7683" max="7683" width="140.7109375" customWidth="1"/>
    <col min="7684" max="7684" width="25.5703125" customWidth="1"/>
    <col min="7685" max="7685" width="52.28515625" customWidth="1"/>
    <col min="7937" max="7938" width="7.7109375" customWidth="1"/>
    <col min="7939" max="7939" width="140.7109375" customWidth="1"/>
    <col min="7940" max="7940" width="25.5703125" customWidth="1"/>
    <col min="7941" max="7941" width="52.28515625" customWidth="1"/>
    <col min="8193" max="8194" width="7.7109375" customWidth="1"/>
    <col min="8195" max="8195" width="140.7109375" customWidth="1"/>
    <col min="8196" max="8196" width="25.5703125" customWidth="1"/>
    <col min="8197" max="8197" width="52.28515625" customWidth="1"/>
    <col min="8449" max="8450" width="7.7109375" customWidth="1"/>
    <col min="8451" max="8451" width="140.7109375" customWidth="1"/>
    <col min="8452" max="8452" width="25.5703125" customWidth="1"/>
    <col min="8453" max="8453" width="52.28515625" customWidth="1"/>
    <col min="8705" max="8706" width="7.7109375" customWidth="1"/>
    <col min="8707" max="8707" width="140.7109375" customWidth="1"/>
    <col min="8708" max="8708" width="25.5703125" customWidth="1"/>
    <col min="8709" max="8709" width="52.28515625" customWidth="1"/>
    <col min="8961" max="8962" width="7.7109375" customWidth="1"/>
    <col min="8963" max="8963" width="140.7109375" customWidth="1"/>
    <col min="8964" max="8964" width="25.5703125" customWidth="1"/>
    <col min="8965" max="8965" width="52.28515625" customWidth="1"/>
    <col min="9217" max="9218" width="7.7109375" customWidth="1"/>
    <col min="9219" max="9219" width="140.7109375" customWidth="1"/>
    <col min="9220" max="9220" width="25.5703125" customWidth="1"/>
    <col min="9221" max="9221" width="52.28515625" customWidth="1"/>
    <col min="9473" max="9474" width="7.7109375" customWidth="1"/>
    <col min="9475" max="9475" width="140.7109375" customWidth="1"/>
    <col min="9476" max="9476" width="25.5703125" customWidth="1"/>
    <col min="9477" max="9477" width="52.28515625" customWidth="1"/>
    <col min="9729" max="9730" width="7.7109375" customWidth="1"/>
    <col min="9731" max="9731" width="140.7109375" customWidth="1"/>
    <col min="9732" max="9732" width="25.5703125" customWidth="1"/>
    <col min="9733" max="9733" width="52.28515625" customWidth="1"/>
    <col min="9985" max="9986" width="7.7109375" customWidth="1"/>
    <col min="9987" max="9987" width="140.7109375" customWidth="1"/>
    <col min="9988" max="9988" width="25.5703125" customWidth="1"/>
    <col min="9989" max="9989" width="52.28515625" customWidth="1"/>
    <col min="10241" max="10242" width="7.7109375" customWidth="1"/>
    <col min="10243" max="10243" width="140.7109375" customWidth="1"/>
    <col min="10244" max="10244" width="25.5703125" customWidth="1"/>
    <col min="10245" max="10245" width="52.28515625" customWidth="1"/>
    <col min="10497" max="10498" width="7.7109375" customWidth="1"/>
    <col min="10499" max="10499" width="140.7109375" customWidth="1"/>
    <col min="10500" max="10500" width="25.5703125" customWidth="1"/>
    <col min="10501" max="10501" width="52.28515625" customWidth="1"/>
    <col min="10753" max="10754" width="7.7109375" customWidth="1"/>
    <col min="10755" max="10755" width="140.7109375" customWidth="1"/>
    <col min="10756" max="10756" width="25.5703125" customWidth="1"/>
    <col min="10757" max="10757" width="52.28515625" customWidth="1"/>
    <col min="11009" max="11010" width="7.7109375" customWidth="1"/>
    <col min="11011" max="11011" width="140.7109375" customWidth="1"/>
    <col min="11012" max="11012" width="25.5703125" customWidth="1"/>
    <col min="11013" max="11013" width="52.28515625" customWidth="1"/>
    <col min="11265" max="11266" width="7.7109375" customWidth="1"/>
    <col min="11267" max="11267" width="140.7109375" customWidth="1"/>
    <col min="11268" max="11268" width="25.5703125" customWidth="1"/>
    <col min="11269" max="11269" width="52.28515625" customWidth="1"/>
    <col min="11521" max="11522" width="7.7109375" customWidth="1"/>
    <col min="11523" max="11523" width="140.7109375" customWidth="1"/>
    <col min="11524" max="11524" width="25.5703125" customWidth="1"/>
    <col min="11525" max="11525" width="52.28515625" customWidth="1"/>
    <col min="11777" max="11778" width="7.7109375" customWidth="1"/>
    <col min="11779" max="11779" width="140.7109375" customWidth="1"/>
    <col min="11780" max="11780" width="25.5703125" customWidth="1"/>
    <col min="11781" max="11781" width="52.28515625" customWidth="1"/>
    <col min="12033" max="12034" width="7.7109375" customWidth="1"/>
    <col min="12035" max="12035" width="140.7109375" customWidth="1"/>
    <col min="12036" max="12036" width="25.5703125" customWidth="1"/>
    <col min="12037" max="12037" width="52.28515625" customWidth="1"/>
    <col min="12289" max="12290" width="7.7109375" customWidth="1"/>
    <col min="12291" max="12291" width="140.7109375" customWidth="1"/>
    <col min="12292" max="12292" width="25.5703125" customWidth="1"/>
    <col min="12293" max="12293" width="52.28515625" customWidth="1"/>
    <col min="12545" max="12546" width="7.7109375" customWidth="1"/>
    <col min="12547" max="12547" width="140.7109375" customWidth="1"/>
    <col min="12548" max="12548" width="25.5703125" customWidth="1"/>
    <col min="12549" max="12549" width="52.28515625" customWidth="1"/>
    <col min="12801" max="12802" width="7.7109375" customWidth="1"/>
    <col min="12803" max="12803" width="140.7109375" customWidth="1"/>
    <col min="12804" max="12804" width="25.5703125" customWidth="1"/>
    <col min="12805" max="12805" width="52.28515625" customWidth="1"/>
    <col min="13057" max="13058" width="7.7109375" customWidth="1"/>
    <col min="13059" max="13059" width="140.7109375" customWidth="1"/>
    <col min="13060" max="13060" width="25.5703125" customWidth="1"/>
    <col min="13061" max="13061" width="52.28515625" customWidth="1"/>
    <col min="13313" max="13314" width="7.7109375" customWidth="1"/>
    <col min="13315" max="13315" width="140.7109375" customWidth="1"/>
    <col min="13316" max="13316" width="25.5703125" customWidth="1"/>
    <col min="13317" max="13317" width="52.28515625" customWidth="1"/>
    <col min="13569" max="13570" width="7.7109375" customWidth="1"/>
    <col min="13571" max="13571" width="140.7109375" customWidth="1"/>
    <col min="13572" max="13572" width="25.5703125" customWidth="1"/>
    <col min="13573" max="13573" width="52.28515625" customWidth="1"/>
    <col min="13825" max="13826" width="7.7109375" customWidth="1"/>
    <col min="13827" max="13827" width="140.7109375" customWidth="1"/>
    <col min="13828" max="13828" width="25.5703125" customWidth="1"/>
    <col min="13829" max="13829" width="52.28515625" customWidth="1"/>
    <col min="14081" max="14082" width="7.7109375" customWidth="1"/>
    <col min="14083" max="14083" width="140.7109375" customWidth="1"/>
    <col min="14084" max="14084" width="25.5703125" customWidth="1"/>
    <col min="14085" max="14085" width="52.28515625" customWidth="1"/>
    <col min="14337" max="14338" width="7.7109375" customWidth="1"/>
    <col min="14339" max="14339" width="140.7109375" customWidth="1"/>
    <col min="14340" max="14340" width="25.5703125" customWidth="1"/>
    <col min="14341" max="14341" width="52.28515625" customWidth="1"/>
    <col min="14593" max="14594" width="7.7109375" customWidth="1"/>
    <col min="14595" max="14595" width="140.7109375" customWidth="1"/>
    <col min="14596" max="14596" width="25.5703125" customWidth="1"/>
    <col min="14597" max="14597" width="52.28515625" customWidth="1"/>
    <col min="14849" max="14850" width="7.7109375" customWidth="1"/>
    <col min="14851" max="14851" width="140.7109375" customWidth="1"/>
    <col min="14852" max="14852" width="25.5703125" customWidth="1"/>
    <col min="14853" max="14853" width="52.28515625" customWidth="1"/>
    <col min="15105" max="15106" width="7.7109375" customWidth="1"/>
    <col min="15107" max="15107" width="140.7109375" customWidth="1"/>
    <col min="15108" max="15108" width="25.5703125" customWidth="1"/>
    <col min="15109" max="15109" width="52.28515625" customWidth="1"/>
    <col min="15361" max="15362" width="7.7109375" customWidth="1"/>
    <col min="15363" max="15363" width="140.7109375" customWidth="1"/>
    <col min="15364" max="15364" width="25.5703125" customWidth="1"/>
    <col min="15365" max="15365" width="52.28515625" customWidth="1"/>
    <col min="15617" max="15618" width="7.7109375" customWidth="1"/>
    <col min="15619" max="15619" width="140.7109375" customWidth="1"/>
    <col min="15620" max="15620" width="25.5703125" customWidth="1"/>
    <col min="15621" max="15621" width="52.28515625" customWidth="1"/>
    <col min="15873" max="15874" width="7.7109375" customWidth="1"/>
    <col min="15875" max="15875" width="140.7109375" customWidth="1"/>
    <col min="15876" max="15876" width="25.5703125" customWidth="1"/>
    <col min="15877" max="15877" width="52.28515625" customWidth="1"/>
    <col min="16129" max="16130" width="7.7109375" customWidth="1"/>
    <col min="16131" max="16131" width="140.7109375" customWidth="1"/>
    <col min="16132" max="16132" width="25.5703125" customWidth="1"/>
    <col min="16133" max="16133" width="52.28515625" customWidth="1"/>
  </cols>
  <sheetData>
    <row r="1" spans="1:3" ht="60" customHeight="1" x14ac:dyDescent="0.25">
      <c r="A1" s="143" t="s">
        <v>0</v>
      </c>
      <c r="B1" s="143"/>
      <c r="C1" s="143"/>
    </row>
    <row r="2" spans="1:3" ht="19.5" customHeight="1" x14ac:dyDescent="0.25">
      <c r="A2" s="96" t="s">
        <v>129</v>
      </c>
    </row>
    <row r="3" spans="1:3" ht="12.75" customHeight="1" x14ac:dyDescent="0.25">
      <c r="A3" s="97" t="s">
        <v>1</v>
      </c>
    </row>
    <row r="4" spans="1:3" ht="12.75" customHeight="1" x14ac:dyDescent="0.25"/>
    <row r="5" spans="1:3" ht="12.75" customHeight="1" x14ac:dyDescent="0.25">
      <c r="B5" s="98" t="s">
        <v>124</v>
      </c>
    </row>
    <row r="6" spans="1:3" ht="12.75" customHeight="1" x14ac:dyDescent="0.25">
      <c r="B6" s="99" t="s">
        <v>125</v>
      </c>
    </row>
    <row r="7" spans="1:3" ht="12.75" customHeight="1" x14ac:dyDescent="0.25">
      <c r="A7" s="100"/>
      <c r="B7" s="101">
        <v>14.1</v>
      </c>
      <c r="C7" s="102" t="s">
        <v>98</v>
      </c>
    </row>
    <row r="8" spans="1:3" x14ac:dyDescent="0.25">
      <c r="B8" s="103"/>
      <c r="C8" s="104"/>
    </row>
    <row r="9" spans="1:3" x14ac:dyDescent="0.25">
      <c r="B9" s="87"/>
      <c r="C9" s="87"/>
    </row>
    <row r="10" spans="1:3" ht="15.75" x14ac:dyDescent="0.25">
      <c r="B10" s="105" t="s">
        <v>126</v>
      </c>
      <c r="C10" s="106"/>
    </row>
    <row r="11" spans="1:3" ht="15.75" x14ac:dyDescent="0.25">
      <c r="B11" s="98"/>
      <c r="C11" s="87"/>
    </row>
    <row r="12" spans="1:3" x14ac:dyDescent="0.25">
      <c r="B12" s="107"/>
      <c r="C12" s="87"/>
    </row>
    <row r="13" spans="1:3" x14ac:dyDescent="0.25">
      <c r="B13" s="107"/>
      <c r="C13" s="87"/>
    </row>
    <row r="14" spans="1:3" ht="15.75" x14ac:dyDescent="0.25">
      <c r="B14" s="108" t="s">
        <v>127</v>
      </c>
      <c r="C14" s="87"/>
    </row>
    <row r="15" spans="1:3" x14ac:dyDescent="0.25">
      <c r="B15" s="109"/>
      <c r="C15" s="109"/>
    </row>
    <row r="16" spans="1:3" x14ac:dyDescent="0.25">
      <c r="B16" s="144" t="s">
        <v>128</v>
      </c>
      <c r="C16" s="144"/>
    </row>
    <row r="17" spans="2:3" x14ac:dyDescent="0.25">
      <c r="B17" s="109"/>
      <c r="C17" s="109"/>
    </row>
    <row r="18" spans="2:3" x14ac:dyDescent="0.25">
      <c r="B18" s="109"/>
      <c r="C18" s="109"/>
    </row>
    <row r="19" spans="2:3" x14ac:dyDescent="0.25">
      <c r="B19" s="145" t="s">
        <v>82</v>
      </c>
      <c r="C19" s="145"/>
    </row>
  </sheetData>
  <mergeCells count="3">
    <mergeCell ref="A1:C1"/>
    <mergeCell ref="B16:C16"/>
    <mergeCell ref="B19:C19"/>
  </mergeCells>
  <hyperlinks>
    <hyperlink ref="B10:C10" r:id="rId1" display="More information available from the ABS web site"/>
    <hyperlink ref="B19:C19" r:id="rId2" display="© Commonwealth of Australia &lt;&lt;yyyy&gt;&gt;"/>
    <hyperlink ref="B7" location="'Table 14.1'!A1" display="'Table 14.1'!A1"/>
  </hyperlinks>
  <pageMargins left="0.7" right="0.7" top="0.75" bottom="0.75" header="0.3" footer="0.3"/>
  <pageSetup paperSize="9" orientation="portrait" verticalDpi="0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4">
    <tabColor rgb="FF0070C0"/>
  </sheetPr>
  <dimension ref="A1:AE128"/>
  <sheetViews>
    <sheetView showGridLines="0" tabSelected="1" zoomScaleNormal="100" workbookViewId="0">
      <selection activeCell="A2" sqref="A2"/>
    </sheetView>
  </sheetViews>
  <sheetFormatPr defaultRowHeight="15" x14ac:dyDescent="0.25"/>
  <cols>
    <col min="1" max="1" width="9" customWidth="1"/>
    <col min="2" max="2" width="12.42578125" customWidth="1"/>
    <col min="3" max="3" width="11.7109375" customWidth="1"/>
    <col min="4" max="4" width="7.42578125" bestFit="1" customWidth="1"/>
    <col min="5" max="5" width="5" customWidth="1"/>
    <col min="6" max="6" width="6.28515625" customWidth="1"/>
    <col min="7" max="8" width="4.28515625" customWidth="1"/>
    <col min="9" max="9" width="2.85546875" customWidth="1"/>
    <col min="10" max="10" width="5.28515625" bestFit="1" customWidth="1"/>
    <col min="11" max="11" width="3.7109375" customWidth="1"/>
    <col min="12" max="12" width="6" customWidth="1"/>
    <col min="13" max="13" width="3.85546875" customWidth="1"/>
    <col min="14" max="14" width="6" customWidth="1"/>
    <col min="15" max="15" width="4.7109375" customWidth="1"/>
    <col min="16" max="16" width="3.85546875" customWidth="1"/>
    <col min="17" max="18" width="6.140625" customWidth="1"/>
    <col min="19" max="19" width="43.140625" bestFit="1" customWidth="1"/>
    <col min="20" max="20" width="13.85546875" bestFit="1" customWidth="1"/>
    <col min="21" max="21" width="25.140625" bestFit="1" customWidth="1"/>
    <col min="22" max="25" width="13.85546875" bestFit="1" customWidth="1"/>
    <col min="26" max="26" width="4" customWidth="1"/>
    <col min="27" max="27" width="11.5703125" bestFit="1" customWidth="1"/>
    <col min="28" max="28" width="4.140625" customWidth="1"/>
    <col min="29" max="29" width="11.5703125" bestFit="1" customWidth="1"/>
    <col min="30" max="30" width="4.42578125" customWidth="1"/>
    <col min="31" max="31" width="10.28515625" bestFit="1" customWidth="1"/>
    <col min="32" max="32" width="4.85546875" customWidth="1"/>
  </cols>
  <sheetData>
    <row r="1" spans="1:31" ht="60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S1" s="110" t="str">
        <f>U3</f>
        <v>Australian Capital Territory</v>
      </c>
      <c r="T1" s="110"/>
      <c r="U1" s="110"/>
      <c r="V1" s="110"/>
      <c r="W1" s="110"/>
      <c r="X1" s="110"/>
      <c r="Y1" s="111">
        <f>Y3</f>
        <v>14.1</v>
      </c>
      <c r="Z1" s="112"/>
      <c r="AA1" s="113"/>
      <c r="AB1" s="113"/>
      <c r="AC1" s="113"/>
      <c r="AD1" s="113"/>
      <c r="AE1" s="113"/>
    </row>
    <row r="2" spans="1:31" ht="19.5" customHeight="1" x14ac:dyDescent="0.3">
      <c r="A2" s="2" t="str">
        <f>"6160.0 "&amp;'State data for spotlight'!$C$3&amp;" Jobs in Australia Spotlights by LGA"</f>
        <v>6160.0 Australian Capital Territory Jobs in Australia Spotlights by LGA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S2" s="110"/>
      <c r="T2" s="114" t="s">
        <v>130</v>
      </c>
      <c r="U2" s="114" t="s">
        <v>119</v>
      </c>
      <c r="V2" s="114" t="s">
        <v>120</v>
      </c>
      <c r="W2" s="114" t="s">
        <v>121</v>
      </c>
      <c r="X2" s="114" t="s">
        <v>122</v>
      </c>
      <c r="Y2" s="114" t="s">
        <v>123</v>
      </c>
      <c r="Z2" s="112"/>
      <c r="AA2" s="147" t="str">
        <f>$Y$2</f>
        <v>2016-17</v>
      </c>
      <c r="AB2" s="147"/>
      <c r="AC2" s="147"/>
      <c r="AD2" s="147"/>
      <c r="AE2" s="147"/>
    </row>
    <row r="3" spans="1:31" ht="15" customHeight="1" x14ac:dyDescent="0.25">
      <c r="A3" s="4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S3" s="112"/>
      <c r="T3" s="112"/>
      <c r="U3" s="112" t="s">
        <v>98</v>
      </c>
      <c r="V3" s="112"/>
      <c r="W3" s="112"/>
      <c r="X3" s="112"/>
      <c r="Y3" s="115">
        <v>14.1</v>
      </c>
      <c r="Z3" s="112"/>
      <c r="AA3" s="116" t="s">
        <v>2</v>
      </c>
      <c r="AB3" s="112"/>
      <c r="AC3" s="116" t="s">
        <v>3</v>
      </c>
      <c r="AD3" s="112"/>
      <c r="AE3" s="116" t="s">
        <v>4</v>
      </c>
    </row>
    <row r="4" spans="1:31" ht="15" customHeight="1" x14ac:dyDescent="0.25">
      <c r="A4" s="8" t="str">
        <f>"Table "&amp;'Table 14.1'!$Y$3&amp;" "&amp;'Table 14.1'!$U$3&amp;", "&amp;'State data for spotlight'!$C$3&amp;", "&amp;'Table 14.1'!$Y$2</f>
        <v>Table 14.1 Australian Capital Territory, Australian Capital Territory, 2016-17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S4" s="117" t="s">
        <v>5</v>
      </c>
      <c r="T4" s="118">
        <v>328050</v>
      </c>
      <c r="U4" s="118">
        <v>339109</v>
      </c>
      <c r="V4" s="118">
        <v>323270</v>
      </c>
      <c r="W4" s="118">
        <v>326104</v>
      </c>
      <c r="X4" s="118">
        <v>337104</v>
      </c>
      <c r="Y4" s="118">
        <v>349956</v>
      </c>
      <c r="Z4" s="112"/>
      <c r="AA4" s="119" t="str">
        <f>TEXT(Y4,"###,###")</f>
        <v>349,956</v>
      </c>
      <c r="AB4" s="112"/>
      <c r="AC4" s="120">
        <f t="shared" ref="AC4:AC9" si="0">Y4/X4-1</f>
        <v>3.8124733020076906E-2</v>
      </c>
      <c r="AD4" s="112"/>
      <c r="AE4" s="120">
        <f>Y4/T4-1</f>
        <v>6.6776406035665259E-2</v>
      </c>
    </row>
    <row r="5" spans="1:31" ht="17.25" customHeight="1" x14ac:dyDescent="0.25">
      <c r="A5" s="13" t="s">
        <v>6</v>
      </c>
      <c r="B5" s="3"/>
      <c r="C5" s="3"/>
      <c r="D5" s="9"/>
      <c r="E5" s="9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S5" s="121" t="s">
        <v>7</v>
      </c>
      <c r="T5" s="118">
        <v>165958</v>
      </c>
      <c r="U5" s="118">
        <v>172424</v>
      </c>
      <c r="V5" s="118">
        <v>162948</v>
      </c>
      <c r="W5" s="118">
        <v>164638</v>
      </c>
      <c r="X5" s="118">
        <v>169637</v>
      </c>
      <c r="Y5" s="118">
        <v>176514</v>
      </c>
      <c r="Z5" s="112"/>
      <c r="AA5" s="119" t="str">
        <f>TEXT(Y5,"###,###")</f>
        <v>176,514</v>
      </c>
      <c r="AB5" s="112"/>
      <c r="AC5" s="120">
        <f t="shared" si="0"/>
        <v>4.0539504942907589E-2</v>
      </c>
      <c r="AD5" s="112"/>
      <c r="AE5" s="120">
        <f t="shared" ref="AE5:AE9" si="1">Y5/T5-1</f>
        <v>6.3606454645151134E-2</v>
      </c>
    </row>
    <row r="6" spans="1:31" ht="16.5" customHeight="1" x14ac:dyDescent="0.25">
      <c r="A6" s="15" t="s">
        <v>8</v>
      </c>
      <c r="B6" s="3"/>
      <c r="C6" s="3"/>
      <c r="D6" s="9"/>
      <c r="E6" s="9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S6" s="121" t="s">
        <v>9</v>
      </c>
      <c r="T6" s="118">
        <v>162092</v>
      </c>
      <c r="U6" s="118">
        <v>166678</v>
      </c>
      <c r="V6" s="118">
        <v>160322</v>
      </c>
      <c r="W6" s="118">
        <v>161466</v>
      </c>
      <c r="X6" s="118">
        <v>167467</v>
      </c>
      <c r="Y6" s="118">
        <v>173442</v>
      </c>
      <c r="Z6" s="112"/>
      <c r="AA6" s="119" t="str">
        <f>TEXT(Y6,"###,###")</f>
        <v>173,442</v>
      </c>
      <c r="AB6" s="112"/>
      <c r="AC6" s="120">
        <f t="shared" si="0"/>
        <v>3.5678671021753594E-2</v>
      </c>
      <c r="AD6" s="112"/>
      <c r="AE6" s="120">
        <f t="shared" si="1"/>
        <v>7.0021962835920437E-2</v>
      </c>
    </row>
    <row r="7" spans="1:31" ht="16.5" customHeight="1" thickBot="1" x14ac:dyDescent="0.3">
      <c r="A7" s="16" t="str">
        <f>"QUICK STATS for "&amp;'Table 14.1'!Y2&amp;" *"</f>
        <v>QUICK STATS for 2016-17 *</v>
      </c>
      <c r="B7" s="3"/>
      <c r="C7" s="3"/>
      <c r="D7" s="15"/>
      <c r="E7" s="9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S7" s="117" t="s">
        <v>10</v>
      </c>
      <c r="T7" s="118">
        <v>237587</v>
      </c>
      <c r="U7" s="118">
        <v>239477</v>
      </c>
      <c r="V7" s="118">
        <v>238599</v>
      </c>
      <c r="W7" s="118">
        <v>238997</v>
      </c>
      <c r="X7" s="118">
        <v>242338</v>
      </c>
      <c r="Y7" s="118">
        <v>249206</v>
      </c>
      <c r="Z7" s="112"/>
      <c r="AA7" s="119" t="str">
        <f>TEXT(Y7,"###,###")</f>
        <v>249,206</v>
      </c>
      <c r="AB7" s="112"/>
      <c r="AC7" s="120">
        <f t="shared" si="0"/>
        <v>2.8340582162104111E-2</v>
      </c>
      <c r="AD7" s="112"/>
      <c r="AE7" s="120">
        <f t="shared" si="1"/>
        <v>4.8904190885864951E-2</v>
      </c>
    </row>
    <row r="8" spans="1:31" ht="17.25" customHeight="1" x14ac:dyDescent="0.25">
      <c r="A8" s="17" t="s">
        <v>11</v>
      </c>
      <c r="B8" s="18"/>
      <c r="C8" s="19"/>
      <c r="D8" s="20" t="str">
        <f>'Table 14.1'!AA4</f>
        <v>349,956</v>
      </c>
      <c r="E8" s="21"/>
      <c r="F8" s="9"/>
      <c r="G8" s="17" t="s">
        <v>12</v>
      </c>
      <c r="H8" s="19"/>
      <c r="I8" s="18"/>
      <c r="J8" s="22"/>
      <c r="K8" s="18"/>
      <c r="L8" s="18"/>
      <c r="M8" s="23"/>
      <c r="N8" s="19"/>
      <c r="O8" s="24" t="str">
        <f>'Table 14.1'!AA7</f>
        <v>249,206</v>
      </c>
      <c r="P8" s="21"/>
      <c r="S8" s="117" t="s">
        <v>13</v>
      </c>
      <c r="T8" s="118">
        <v>49256</v>
      </c>
      <c r="U8" s="118">
        <v>50105.34</v>
      </c>
      <c r="V8" s="118">
        <v>52770.94</v>
      </c>
      <c r="W8" s="118">
        <v>53255</v>
      </c>
      <c r="X8" s="118">
        <v>55562</v>
      </c>
      <c r="Y8" s="118">
        <v>54774.33</v>
      </c>
      <c r="Z8" s="112"/>
      <c r="AA8" s="119" t="str">
        <f>TEXT(Y8,"$###,###")</f>
        <v>$54,774</v>
      </c>
      <c r="AB8" s="112"/>
      <c r="AC8" s="120">
        <f t="shared" si="0"/>
        <v>-1.4176415535797848E-2</v>
      </c>
      <c r="AD8" s="112"/>
      <c r="AE8" s="120">
        <f t="shared" si="1"/>
        <v>0.11203366087380218</v>
      </c>
    </row>
    <row r="9" spans="1:31" x14ac:dyDescent="0.25">
      <c r="A9" s="25" t="s">
        <v>14</v>
      </c>
      <c r="B9" s="26"/>
      <c r="C9" s="27"/>
      <c r="D9" s="28">
        <f>'Table 14.1'!AC104</f>
        <v>57.826698213489692</v>
      </c>
      <c r="E9" s="29" t="s">
        <v>15</v>
      </c>
      <c r="F9" s="9"/>
      <c r="G9" s="30" t="s">
        <v>7</v>
      </c>
      <c r="H9" s="27"/>
      <c r="I9" s="26"/>
      <c r="J9" s="27"/>
      <c r="K9" s="26"/>
      <c r="L9" s="26"/>
      <c r="M9" s="31"/>
      <c r="N9" s="27"/>
      <c r="O9" s="28">
        <f>AC127</f>
        <v>49.976324807588902</v>
      </c>
      <c r="P9" s="29" t="s">
        <v>15</v>
      </c>
      <c r="S9" s="117" t="s">
        <v>16</v>
      </c>
      <c r="T9" s="118">
        <v>14918233686</v>
      </c>
      <c r="U9" s="118">
        <v>15525206362</v>
      </c>
      <c r="V9" s="118">
        <v>15893691819</v>
      </c>
      <c r="W9" s="118">
        <v>16204062500</v>
      </c>
      <c r="X9" s="118">
        <v>17214589929</v>
      </c>
      <c r="Y9" s="118">
        <v>17698496332</v>
      </c>
      <c r="Z9" s="112"/>
      <c r="AA9" s="119" t="str">
        <f>TEXT(Y9/1000000,"$#,###.0")&amp;" mil"</f>
        <v>$17,698.5 mil</v>
      </c>
      <c r="AB9" s="112"/>
      <c r="AC9" s="120">
        <f t="shared" si="0"/>
        <v>2.8110248631877166E-2</v>
      </c>
      <c r="AD9" s="112"/>
      <c r="AE9" s="120">
        <f t="shared" si="1"/>
        <v>0.18636674451675428</v>
      </c>
    </row>
    <row r="10" spans="1:31" x14ac:dyDescent="0.25">
      <c r="A10" s="25" t="s">
        <v>17</v>
      </c>
      <c r="B10" s="26"/>
      <c r="C10" s="27"/>
      <c r="D10" s="28">
        <f>'Table 14.1'!AC105</f>
        <v>35.356444810204714</v>
      </c>
      <c r="E10" s="29" t="s">
        <v>15</v>
      </c>
      <c r="F10" s="9"/>
      <c r="G10" s="30" t="s">
        <v>9</v>
      </c>
      <c r="H10" s="27"/>
      <c r="I10" s="26"/>
      <c r="J10" s="27"/>
      <c r="K10" s="26"/>
      <c r="L10" s="26"/>
      <c r="M10" s="31"/>
      <c r="N10" s="27"/>
      <c r="O10" s="28">
        <f>AC128</f>
        <v>48.597947079925845</v>
      </c>
      <c r="P10" s="29" t="s">
        <v>15</v>
      </c>
      <c r="S10" s="117"/>
      <c r="T10" s="112"/>
      <c r="U10" s="112"/>
      <c r="V10" s="112"/>
      <c r="W10" s="112"/>
      <c r="X10" s="112"/>
      <c r="Y10" s="112"/>
      <c r="Z10" s="112"/>
      <c r="AA10" s="112"/>
      <c r="AB10" s="112"/>
      <c r="AC10" s="112"/>
      <c r="AD10" s="112"/>
      <c r="AE10" s="112"/>
    </row>
    <row r="11" spans="1:31" x14ac:dyDescent="0.25">
      <c r="A11" s="32" t="s">
        <v>18</v>
      </c>
      <c r="B11" s="26"/>
      <c r="C11" s="27"/>
      <c r="D11" s="33"/>
      <c r="E11" s="29"/>
      <c r="F11" s="9"/>
      <c r="G11" s="34" t="s">
        <v>19</v>
      </c>
      <c r="H11" s="35"/>
      <c r="I11" s="36"/>
      <c r="J11" s="36"/>
      <c r="K11" s="36"/>
      <c r="L11" s="36"/>
      <c r="M11" s="37"/>
      <c r="N11" s="27"/>
      <c r="O11" s="28">
        <f>AC124</f>
        <v>94.584801329020976</v>
      </c>
      <c r="P11" s="29" t="s">
        <v>15</v>
      </c>
      <c r="S11" s="117" t="s">
        <v>20</v>
      </c>
      <c r="T11" s="122">
        <v>304684</v>
      </c>
      <c r="U11" s="122">
        <v>316309</v>
      </c>
      <c r="V11" s="122">
        <v>300980</v>
      </c>
      <c r="W11" s="122">
        <v>304340</v>
      </c>
      <c r="X11" s="122">
        <v>313952</v>
      </c>
      <c r="Y11" s="122">
        <v>326206</v>
      </c>
      <c r="Z11" s="112"/>
      <c r="AA11" s="112"/>
      <c r="AB11" s="112"/>
      <c r="AC11" s="112"/>
      <c r="AD11" s="112"/>
      <c r="AE11" s="112"/>
    </row>
    <row r="12" spans="1:31" ht="28.5" customHeight="1" x14ac:dyDescent="0.25">
      <c r="A12" s="25" t="s">
        <v>21</v>
      </c>
      <c r="B12" s="27"/>
      <c r="C12" s="27"/>
      <c r="D12" s="28">
        <f>'Table 14.1'!AC108</f>
        <v>10.724205328669891</v>
      </c>
      <c r="E12" s="29" t="s">
        <v>15</v>
      </c>
      <c r="F12" s="9"/>
      <c r="G12" s="148" t="s">
        <v>22</v>
      </c>
      <c r="H12" s="149"/>
      <c r="I12" s="149"/>
      <c r="J12" s="149"/>
      <c r="K12" s="149"/>
      <c r="L12" s="149"/>
      <c r="M12" s="39"/>
      <c r="N12" s="27"/>
      <c r="O12" s="28">
        <f>AC125</f>
        <v>9.4267393240933206</v>
      </c>
      <c r="P12" s="29" t="s">
        <v>15</v>
      </c>
      <c r="S12" s="117" t="s">
        <v>23</v>
      </c>
      <c r="T12" s="122">
        <v>23366</v>
      </c>
      <c r="U12" s="122">
        <v>22800</v>
      </c>
      <c r="V12" s="122">
        <v>22290</v>
      </c>
      <c r="W12" s="122">
        <v>21764</v>
      </c>
      <c r="X12" s="122">
        <v>23152</v>
      </c>
      <c r="Y12" s="122">
        <v>23750</v>
      </c>
      <c r="Z12" s="112"/>
      <c r="AA12" s="112"/>
      <c r="AB12" s="112"/>
      <c r="AC12" s="112"/>
      <c r="AD12" s="112"/>
      <c r="AE12" s="112"/>
    </row>
    <row r="13" spans="1:31" ht="15" customHeight="1" x14ac:dyDescent="0.25">
      <c r="A13" s="25" t="s">
        <v>24</v>
      </c>
      <c r="B13" s="27"/>
      <c r="C13" s="27"/>
      <c r="D13" s="28">
        <f>'Table 14.1'!AC109</f>
        <v>11.206551680782727</v>
      </c>
      <c r="E13" s="29" t="s">
        <v>15</v>
      </c>
      <c r="F13" s="9"/>
      <c r="G13" s="34" t="s">
        <v>25</v>
      </c>
      <c r="H13" s="26"/>
      <c r="I13" s="37"/>
      <c r="J13" s="37"/>
      <c r="K13" s="40"/>
      <c r="L13" s="27"/>
      <c r="M13" s="37"/>
      <c r="N13" s="27"/>
      <c r="O13" s="33" t="str">
        <f>'Table 14.1'!AA118</f>
        <v>39.6</v>
      </c>
      <c r="P13" s="29" t="s">
        <v>26</v>
      </c>
      <c r="S13" s="117"/>
      <c r="T13" s="117"/>
      <c r="U13" s="112"/>
      <c r="V13" s="112"/>
      <c r="W13" s="112"/>
      <c r="X13" s="112"/>
      <c r="Y13" s="112"/>
      <c r="Z13" s="112"/>
      <c r="AA13" s="123"/>
      <c r="AB13" s="112"/>
      <c r="AC13" s="112"/>
      <c r="AD13" s="112"/>
      <c r="AE13" s="112"/>
    </row>
    <row r="14" spans="1:31" ht="15" customHeight="1" x14ac:dyDescent="0.25">
      <c r="A14" s="25" t="s">
        <v>27</v>
      </c>
      <c r="B14" s="27"/>
      <c r="C14" s="27"/>
      <c r="D14" s="28">
        <f>'Table 14.1'!AC110</f>
        <v>19.825349472505117</v>
      </c>
      <c r="E14" s="29" t="s">
        <v>15</v>
      </c>
      <c r="F14" s="9"/>
      <c r="G14" s="41" t="s">
        <v>28</v>
      </c>
      <c r="H14" s="27"/>
      <c r="I14" s="27"/>
      <c r="J14" s="27"/>
      <c r="K14" s="42"/>
      <c r="L14" s="27"/>
      <c r="M14" s="27"/>
      <c r="N14" s="27"/>
      <c r="O14" s="28">
        <f>AC42</f>
        <v>15.836697350786096</v>
      </c>
      <c r="P14" s="29" t="s">
        <v>15</v>
      </c>
      <c r="S14" s="124" t="s">
        <v>29</v>
      </c>
      <c r="T14" s="124"/>
      <c r="U14" s="116"/>
      <c r="V14" s="116"/>
      <c r="W14" s="116"/>
      <c r="X14" s="116"/>
      <c r="Y14" s="116"/>
      <c r="Z14" s="112"/>
      <c r="AA14" s="124" t="s">
        <v>30</v>
      </c>
      <c r="AB14" s="112"/>
      <c r="AC14" s="112"/>
      <c r="AD14" s="112"/>
      <c r="AE14" s="112"/>
    </row>
    <row r="15" spans="1:31" ht="15" customHeight="1" thickBot="1" x14ac:dyDescent="0.3">
      <c r="A15" s="45" t="s">
        <v>31</v>
      </c>
      <c r="B15" s="46"/>
      <c r="C15" s="46"/>
      <c r="D15" s="47">
        <f>'Table 14.1'!AC111</f>
        <v>51.427036541736669</v>
      </c>
      <c r="E15" s="48" t="s">
        <v>15</v>
      </c>
      <c r="F15" s="9"/>
      <c r="G15" s="49" t="s">
        <v>32</v>
      </c>
      <c r="H15" s="46"/>
      <c r="I15" s="46"/>
      <c r="J15" s="46"/>
      <c r="K15" s="50"/>
      <c r="L15" s="46"/>
      <c r="M15" s="46"/>
      <c r="N15" s="46"/>
      <c r="O15" s="47">
        <f>AC41</f>
        <v>84.163302649213904</v>
      </c>
      <c r="P15" s="51" t="s">
        <v>15</v>
      </c>
      <c r="S15" s="125" t="s">
        <v>99</v>
      </c>
      <c r="T15" s="125"/>
      <c r="U15" s="126"/>
      <c r="V15" s="126"/>
      <c r="W15" s="126"/>
      <c r="X15" s="126"/>
      <c r="Y15" s="122">
        <v>1320</v>
      </c>
      <c r="Z15" s="112"/>
      <c r="AA15" s="127">
        <f t="shared" ref="AA15:AA34" si="2">IF(Y15="np",0,Y15/$Y$34)</f>
        <v>3.7719027534890101E-3</v>
      </c>
      <c r="AB15" s="112"/>
      <c r="AC15" s="112"/>
      <c r="AD15" s="112"/>
      <c r="AE15" s="112"/>
    </row>
    <row r="16" spans="1:31" x14ac:dyDescent="0.25">
      <c r="A16" s="3"/>
      <c r="B16" s="3"/>
      <c r="C16" s="3"/>
      <c r="D16" s="3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S16" s="125" t="s">
        <v>100</v>
      </c>
      <c r="T16" s="125"/>
      <c r="U16" s="126"/>
      <c r="V16" s="126"/>
      <c r="W16" s="126"/>
      <c r="X16" s="126"/>
      <c r="Y16" s="122">
        <v>225</v>
      </c>
      <c r="Z16" s="112"/>
      <c r="AA16" s="127">
        <f t="shared" si="2"/>
        <v>6.4293796934471767E-4</v>
      </c>
      <c r="AB16" s="112"/>
      <c r="AC16" s="112"/>
      <c r="AD16" s="112"/>
      <c r="AE16" s="112"/>
    </row>
    <row r="17" spans="1:31" x14ac:dyDescent="0.25">
      <c r="A17" s="55" t="s">
        <v>33</v>
      </c>
      <c r="B17" s="55"/>
      <c r="C17" s="55"/>
      <c r="D17" s="55"/>
      <c r="E17" s="55"/>
      <c r="F17" s="55"/>
      <c r="G17" s="55" t="s">
        <v>34</v>
      </c>
      <c r="H17" s="55"/>
      <c r="I17" s="55"/>
      <c r="J17" s="55"/>
      <c r="K17" s="55"/>
      <c r="L17" s="55"/>
      <c r="M17" s="55"/>
      <c r="N17" s="55"/>
      <c r="O17" s="55"/>
      <c r="P17" s="55"/>
      <c r="S17" s="125" t="s">
        <v>101</v>
      </c>
      <c r="T17" s="125"/>
      <c r="U17" s="126"/>
      <c r="V17" s="126"/>
      <c r="W17" s="126"/>
      <c r="X17" s="126"/>
      <c r="Y17" s="122">
        <v>6118</v>
      </c>
      <c r="Z17" s="112"/>
      <c r="AA17" s="127">
        <f t="shared" si="2"/>
        <v>1.7482197762004367E-2</v>
      </c>
      <c r="AB17" s="112"/>
      <c r="AC17" s="112"/>
      <c r="AD17" s="112"/>
      <c r="AE17" s="112"/>
    </row>
    <row r="18" spans="1:31" x14ac:dyDescent="0.25">
      <c r="A18" s="55" t="str">
        <f>'Table 14.1'!$S$1&amp;" ("&amp;'Table 14.1'!$T$2&amp;" to "&amp;'Table 14.1'!$Y$2&amp;")"</f>
        <v>Australian Capital Territory (2011-12 to 2016-17)</v>
      </c>
      <c r="B18" s="55"/>
      <c r="C18" s="55"/>
      <c r="D18" s="55"/>
      <c r="E18" s="55"/>
      <c r="F18" s="55"/>
      <c r="G18" s="55" t="str">
        <f>'Table 14.1'!$S$1&amp;" ("&amp;'Table 14.1'!$T$2&amp;" to "&amp;'Table 14.1'!$Y$2&amp;")"</f>
        <v>Australian Capital Territory (2011-12 to 2016-17)</v>
      </c>
      <c r="H18" s="55"/>
      <c r="I18" s="55"/>
      <c r="J18" s="55"/>
      <c r="K18" s="55"/>
      <c r="L18" s="55"/>
      <c r="M18" s="55"/>
      <c r="N18" s="55"/>
      <c r="O18" s="55"/>
      <c r="P18" s="55"/>
      <c r="S18" s="125" t="s">
        <v>102</v>
      </c>
      <c r="T18" s="125"/>
      <c r="U18" s="126"/>
      <c r="V18" s="126"/>
      <c r="W18" s="126"/>
      <c r="X18" s="126"/>
      <c r="Y18" s="122">
        <v>1502</v>
      </c>
      <c r="Z18" s="112"/>
      <c r="AA18" s="127">
        <f t="shared" si="2"/>
        <v>4.291968133136737E-3</v>
      </c>
      <c r="AB18" s="112"/>
      <c r="AC18" s="112"/>
      <c r="AD18" s="112"/>
      <c r="AE18" s="112"/>
    </row>
    <row r="19" spans="1:31" x14ac:dyDescent="0.25">
      <c r="A19" s="56"/>
      <c r="B19" s="56"/>
      <c r="C19" s="56"/>
      <c r="D19" s="56"/>
      <c r="E19" s="56"/>
      <c r="F19" s="56"/>
      <c r="G19" s="56"/>
      <c r="H19" s="56"/>
      <c r="I19" s="56"/>
      <c r="J19" s="56"/>
      <c r="K19" s="56"/>
      <c r="L19" s="56"/>
      <c r="M19" s="56"/>
      <c r="N19" s="56"/>
      <c r="O19" s="56"/>
      <c r="P19" s="56"/>
      <c r="S19" s="125" t="s">
        <v>103</v>
      </c>
      <c r="T19" s="125"/>
      <c r="U19" s="126"/>
      <c r="V19" s="126"/>
      <c r="W19" s="126"/>
      <c r="X19" s="126"/>
      <c r="Y19" s="122">
        <v>16016</v>
      </c>
      <c r="Z19" s="112"/>
      <c r="AA19" s="127">
        <f t="shared" si="2"/>
        <v>4.5765753408999986E-2</v>
      </c>
      <c r="AB19" s="112"/>
      <c r="AC19" s="112"/>
      <c r="AD19" s="112"/>
      <c r="AE19" s="112"/>
    </row>
    <row r="20" spans="1:31" x14ac:dyDescent="0.25">
      <c r="A20" s="56"/>
      <c r="B20" s="56"/>
      <c r="C20" s="56"/>
      <c r="D20" s="56"/>
      <c r="E20" s="56"/>
      <c r="F20" s="56"/>
      <c r="G20" s="56"/>
      <c r="H20" s="56"/>
      <c r="I20" s="56"/>
      <c r="J20" s="56"/>
      <c r="K20" s="56"/>
      <c r="L20" s="56"/>
      <c r="M20" s="56"/>
      <c r="N20" s="56"/>
      <c r="O20" s="56"/>
      <c r="P20" s="56"/>
      <c r="S20" s="125" t="s">
        <v>104</v>
      </c>
      <c r="T20" s="125"/>
      <c r="U20" s="126"/>
      <c r="V20" s="126"/>
      <c r="W20" s="126"/>
      <c r="X20" s="126"/>
      <c r="Y20" s="122">
        <v>4866</v>
      </c>
      <c r="Z20" s="112"/>
      <c r="AA20" s="127">
        <f t="shared" si="2"/>
        <v>1.390460515036176E-2</v>
      </c>
      <c r="AB20" s="112"/>
      <c r="AC20" s="112"/>
      <c r="AD20" s="112"/>
      <c r="AE20" s="112"/>
    </row>
    <row r="21" spans="1:31" x14ac:dyDescent="0.25">
      <c r="A21" s="56"/>
      <c r="B21" s="56"/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S21" s="125" t="s">
        <v>105</v>
      </c>
      <c r="T21" s="125"/>
      <c r="U21" s="126"/>
      <c r="V21" s="126"/>
      <c r="W21" s="126"/>
      <c r="X21" s="126"/>
      <c r="Y21" s="122">
        <v>25900</v>
      </c>
      <c r="Z21" s="112"/>
      <c r="AA21" s="127">
        <f t="shared" si="2"/>
        <v>7.4009304026791942E-2</v>
      </c>
      <c r="AB21" s="112"/>
      <c r="AC21" s="112"/>
      <c r="AD21" s="112"/>
      <c r="AE21" s="112"/>
    </row>
    <row r="22" spans="1:31" x14ac:dyDescent="0.25">
      <c r="A22" s="56"/>
      <c r="B22" s="56"/>
      <c r="C22" s="56"/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6"/>
      <c r="P22" s="56"/>
      <c r="S22" s="125" t="s">
        <v>106</v>
      </c>
      <c r="T22" s="125"/>
      <c r="U22" s="126"/>
      <c r="V22" s="126"/>
      <c r="W22" s="126"/>
      <c r="X22" s="126"/>
      <c r="Y22" s="122">
        <v>29161</v>
      </c>
      <c r="Z22" s="112"/>
      <c r="AA22" s="127">
        <f t="shared" si="2"/>
        <v>8.3327618329161385E-2</v>
      </c>
      <c r="AB22" s="112"/>
      <c r="AC22" s="112"/>
      <c r="AD22" s="112"/>
      <c r="AE22" s="112"/>
    </row>
    <row r="23" spans="1:31" x14ac:dyDescent="0.25">
      <c r="A23" s="56"/>
      <c r="B23" s="56"/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S23" s="125" t="s">
        <v>107</v>
      </c>
      <c r="T23" s="125"/>
      <c r="U23" s="126"/>
      <c r="V23" s="126"/>
      <c r="W23" s="126"/>
      <c r="X23" s="126"/>
      <c r="Y23" s="122">
        <v>6500</v>
      </c>
      <c r="Z23" s="112"/>
      <c r="AA23" s="127">
        <f t="shared" si="2"/>
        <v>1.8573763558847399E-2</v>
      </c>
      <c r="AB23" s="112"/>
      <c r="AC23" s="112"/>
      <c r="AD23" s="112"/>
      <c r="AE23" s="112"/>
    </row>
    <row r="24" spans="1:31" x14ac:dyDescent="0.25">
      <c r="A24" s="56"/>
      <c r="B24" s="56"/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6"/>
      <c r="S24" s="125" t="s">
        <v>108</v>
      </c>
      <c r="T24" s="125"/>
      <c r="U24" s="126"/>
      <c r="V24" s="126"/>
      <c r="W24" s="126"/>
      <c r="X24" s="126"/>
      <c r="Y24" s="122">
        <v>5418</v>
      </c>
      <c r="Z24" s="112"/>
      <c r="AA24" s="127">
        <f t="shared" si="2"/>
        <v>1.5481946301820801E-2</v>
      </c>
      <c r="AB24" s="112"/>
      <c r="AC24" s="112"/>
      <c r="AD24" s="112"/>
      <c r="AE24" s="112"/>
    </row>
    <row r="25" spans="1:31" x14ac:dyDescent="0.25">
      <c r="A25" s="56"/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S25" s="125" t="s">
        <v>109</v>
      </c>
      <c r="T25" s="125"/>
      <c r="U25" s="126"/>
      <c r="V25" s="126"/>
      <c r="W25" s="126"/>
      <c r="X25" s="126"/>
      <c r="Y25" s="122">
        <v>6821</v>
      </c>
      <c r="Z25" s="112"/>
      <c r="AA25" s="127">
        <f t="shared" si="2"/>
        <v>1.9491021728445863E-2</v>
      </c>
      <c r="AB25" s="112"/>
      <c r="AC25" s="112"/>
      <c r="AD25" s="112"/>
      <c r="AE25" s="112"/>
    </row>
    <row r="26" spans="1:31" x14ac:dyDescent="0.25">
      <c r="A26" s="56"/>
      <c r="B26" s="56"/>
      <c r="C26" s="56"/>
      <c r="D26" s="56"/>
      <c r="E26" s="56"/>
      <c r="F26" s="56"/>
      <c r="G26" s="56"/>
      <c r="H26" s="56"/>
      <c r="I26" s="56"/>
      <c r="J26" s="56"/>
      <c r="K26" s="56"/>
      <c r="L26" s="56"/>
      <c r="M26" s="56"/>
      <c r="N26" s="56"/>
      <c r="O26" s="56"/>
      <c r="P26" s="56"/>
      <c r="S26" s="125" t="s">
        <v>110</v>
      </c>
      <c r="T26" s="125"/>
      <c r="U26" s="126"/>
      <c r="V26" s="126"/>
      <c r="W26" s="126"/>
      <c r="X26" s="126"/>
      <c r="Y26" s="122">
        <v>5551</v>
      </c>
      <c r="Z26" s="112"/>
      <c r="AA26" s="127">
        <f t="shared" si="2"/>
        <v>1.5861994079255679E-2</v>
      </c>
      <c r="AB26" s="112"/>
      <c r="AC26" s="112"/>
      <c r="AD26" s="112"/>
      <c r="AE26" s="112"/>
    </row>
    <row r="27" spans="1:31" x14ac:dyDescent="0.25">
      <c r="A27" s="56"/>
      <c r="B27" s="56"/>
      <c r="C27" s="56"/>
      <c r="D27" s="56"/>
      <c r="E27" s="56"/>
      <c r="F27" s="56"/>
      <c r="G27" s="56"/>
      <c r="H27" s="56"/>
      <c r="I27" s="56"/>
      <c r="J27" s="56"/>
      <c r="K27" s="56"/>
      <c r="L27" s="56"/>
      <c r="M27" s="56"/>
      <c r="N27" s="56"/>
      <c r="O27" s="56"/>
      <c r="P27" s="56"/>
      <c r="S27" s="125" t="s">
        <v>111</v>
      </c>
      <c r="T27" s="125"/>
      <c r="U27" s="126"/>
      <c r="V27" s="126"/>
      <c r="W27" s="126"/>
      <c r="X27" s="126"/>
      <c r="Y27" s="122">
        <v>34422</v>
      </c>
      <c r="Z27" s="112"/>
      <c r="AA27" s="127">
        <f t="shared" si="2"/>
        <v>9.8360936803483873E-2</v>
      </c>
      <c r="AB27" s="112"/>
      <c r="AC27" s="112"/>
      <c r="AD27" s="112"/>
      <c r="AE27" s="112"/>
    </row>
    <row r="28" spans="1:31" x14ac:dyDescent="0.25">
      <c r="A28" s="56"/>
      <c r="B28" s="56"/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S28" s="125" t="s">
        <v>112</v>
      </c>
      <c r="T28" s="125"/>
      <c r="U28" s="126"/>
      <c r="V28" s="126"/>
      <c r="W28" s="126"/>
      <c r="X28" s="126"/>
      <c r="Y28" s="122">
        <v>26386</v>
      </c>
      <c r="Z28" s="112"/>
      <c r="AA28" s="127">
        <f t="shared" si="2"/>
        <v>7.5398050040576536E-2</v>
      </c>
      <c r="AB28" s="112"/>
      <c r="AC28" s="112"/>
      <c r="AD28" s="112"/>
      <c r="AE28" s="112"/>
    </row>
    <row r="29" spans="1:31" x14ac:dyDescent="0.25">
      <c r="A29" s="56"/>
      <c r="B29" s="56"/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  <c r="P29" s="56"/>
      <c r="S29" s="125" t="s">
        <v>113</v>
      </c>
      <c r="T29" s="125"/>
      <c r="U29" s="126"/>
      <c r="V29" s="126"/>
      <c r="W29" s="126"/>
      <c r="X29" s="126"/>
      <c r="Y29" s="122">
        <v>92642</v>
      </c>
      <c r="Z29" s="112"/>
      <c r="AA29" s="127">
        <f t="shared" si="2"/>
        <v>0.26472470824903704</v>
      </c>
      <c r="AB29" s="112"/>
      <c r="AC29" s="112"/>
      <c r="AD29" s="112"/>
      <c r="AE29" s="112"/>
    </row>
    <row r="30" spans="1:31" x14ac:dyDescent="0.25">
      <c r="A30" s="56"/>
      <c r="B30" s="56"/>
      <c r="C30" s="56"/>
      <c r="D30" s="56"/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56"/>
      <c r="P30" s="56"/>
      <c r="S30" s="125" t="s">
        <v>114</v>
      </c>
      <c r="T30" s="125"/>
      <c r="U30" s="126"/>
      <c r="V30" s="126"/>
      <c r="W30" s="126"/>
      <c r="X30" s="126"/>
      <c r="Y30" s="122">
        <v>21366</v>
      </c>
      <c r="Z30" s="112"/>
      <c r="AA30" s="127">
        <f t="shared" si="2"/>
        <v>6.1053389568974388E-2</v>
      </c>
      <c r="AB30" s="112"/>
      <c r="AC30" s="112"/>
      <c r="AD30" s="112"/>
      <c r="AE30" s="112"/>
    </row>
    <row r="31" spans="1:31" ht="15.75" customHeight="1" x14ac:dyDescent="0.25">
      <c r="A31" s="55" t="str">
        <f>"Distribution of employee jobs per industry "&amp;"("&amp;'Table 14.1'!Y2&amp;") *"</f>
        <v>Distribution of employee jobs per industry (2016-17) *</v>
      </c>
      <c r="B31" s="57"/>
      <c r="C31" s="57"/>
      <c r="D31" s="57"/>
      <c r="E31" s="57"/>
      <c r="F31" s="57"/>
      <c r="G31" s="57"/>
      <c r="H31" s="57"/>
      <c r="I31" s="57"/>
      <c r="J31" s="57"/>
      <c r="K31" s="57"/>
      <c r="L31" s="57"/>
      <c r="M31" s="57"/>
      <c r="N31" s="57"/>
      <c r="O31" s="57"/>
      <c r="P31" s="57"/>
      <c r="S31" s="125" t="s">
        <v>115</v>
      </c>
      <c r="T31" s="125"/>
      <c r="U31" s="126"/>
      <c r="V31" s="126"/>
      <c r="W31" s="126"/>
      <c r="X31" s="126"/>
      <c r="Y31" s="122">
        <v>27628</v>
      </c>
      <c r="Z31" s="112"/>
      <c r="AA31" s="127">
        <f t="shared" si="2"/>
        <v>7.8947067631359377E-2</v>
      </c>
      <c r="AB31" s="112"/>
      <c r="AC31" s="112"/>
      <c r="AD31" s="112"/>
      <c r="AE31" s="112"/>
    </row>
    <row r="32" spans="1:31" x14ac:dyDescent="0.25">
      <c r="A32" s="56"/>
      <c r="B32" s="56"/>
      <c r="C32" s="56"/>
      <c r="D32" s="56"/>
      <c r="E32" s="56"/>
      <c r="F32" s="56"/>
      <c r="G32" s="56"/>
      <c r="H32" s="56"/>
      <c r="I32" s="56"/>
      <c r="J32" s="56"/>
      <c r="K32" s="56"/>
      <c r="L32" s="56"/>
      <c r="M32" s="56"/>
      <c r="N32" s="56"/>
      <c r="O32" s="56"/>
      <c r="P32" s="56"/>
      <c r="S32" s="125" t="s">
        <v>116</v>
      </c>
      <c r="T32" s="125"/>
      <c r="U32" s="126"/>
      <c r="V32" s="126"/>
      <c r="W32" s="126"/>
      <c r="X32" s="126"/>
      <c r="Y32" s="122">
        <v>7134</v>
      </c>
      <c r="Z32" s="112"/>
      <c r="AA32" s="127">
        <f t="shared" si="2"/>
        <v>2.0385419881356514E-2</v>
      </c>
      <c r="AB32" s="112"/>
      <c r="AC32" s="112"/>
      <c r="AD32" s="112"/>
      <c r="AE32" s="112"/>
    </row>
    <row r="33" spans="1:31" x14ac:dyDescent="0.25">
      <c r="A33" s="56"/>
      <c r="B33" s="56"/>
      <c r="C33" s="56"/>
      <c r="D33" s="56"/>
      <c r="E33" s="56"/>
      <c r="F33" s="56"/>
      <c r="G33" s="56"/>
      <c r="H33" s="56"/>
      <c r="I33" s="56"/>
      <c r="J33" s="56"/>
      <c r="K33" s="56"/>
      <c r="L33" s="56"/>
      <c r="M33" s="56"/>
      <c r="N33" s="56"/>
      <c r="O33" s="56"/>
      <c r="P33" s="56"/>
      <c r="S33" s="125" t="s">
        <v>117</v>
      </c>
      <c r="T33" s="125"/>
      <c r="U33" s="126"/>
      <c r="V33" s="126"/>
      <c r="W33" s="126"/>
      <c r="X33" s="126"/>
      <c r="Y33" s="122">
        <v>10755</v>
      </c>
      <c r="Z33" s="112"/>
      <c r="AA33" s="127">
        <f t="shared" si="2"/>
        <v>3.0732434934677502E-2</v>
      </c>
      <c r="AB33" s="112"/>
      <c r="AC33" s="112"/>
      <c r="AD33" s="112"/>
      <c r="AE33" s="112"/>
    </row>
    <row r="34" spans="1:31" x14ac:dyDescent="0.25">
      <c r="A34" s="56"/>
      <c r="B34" s="56"/>
      <c r="C34" s="56"/>
      <c r="D34" s="56"/>
      <c r="E34" s="56"/>
      <c r="F34" s="56"/>
      <c r="G34" s="56"/>
      <c r="H34" s="56"/>
      <c r="I34" s="56"/>
      <c r="J34" s="56"/>
      <c r="K34" s="56"/>
      <c r="L34" s="56"/>
      <c r="M34" s="56"/>
      <c r="N34" s="56"/>
      <c r="O34" s="56"/>
      <c r="P34" s="56"/>
      <c r="S34" s="128" t="s">
        <v>118</v>
      </c>
      <c r="T34" s="128"/>
      <c r="U34" s="129"/>
      <c r="V34" s="129"/>
      <c r="W34" s="129"/>
      <c r="X34" s="129"/>
      <c r="Y34" s="130">
        <v>349956</v>
      </c>
      <c r="Z34" s="131"/>
      <c r="AA34" s="132">
        <f t="shared" si="2"/>
        <v>1</v>
      </c>
      <c r="AB34" s="112"/>
      <c r="AC34" s="112"/>
      <c r="AD34" s="112"/>
      <c r="AE34" s="112"/>
    </row>
    <row r="35" spans="1:31" x14ac:dyDescent="0.25">
      <c r="A35" s="56"/>
      <c r="B35" s="56"/>
      <c r="C35" s="56"/>
      <c r="D35" s="56"/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S35" s="112"/>
      <c r="T35" s="112"/>
      <c r="U35" s="112"/>
      <c r="V35" s="112"/>
      <c r="W35" s="112"/>
      <c r="X35" s="112"/>
      <c r="Y35" s="133"/>
      <c r="Z35" s="112"/>
      <c r="AA35" s="134"/>
      <c r="AB35" s="134"/>
      <c r="AC35" s="134"/>
      <c r="AD35" s="134"/>
      <c r="AE35" s="134"/>
    </row>
    <row r="36" spans="1:31" x14ac:dyDescent="0.25">
      <c r="A36" s="56"/>
      <c r="B36" s="56"/>
      <c r="C36" s="56"/>
      <c r="D36" s="56"/>
      <c r="E36" s="56"/>
      <c r="F36" s="56"/>
      <c r="G36" s="56"/>
      <c r="H36" s="56"/>
      <c r="I36" s="56"/>
      <c r="J36" s="56"/>
      <c r="K36" s="56"/>
      <c r="L36" s="56"/>
      <c r="M36" s="56"/>
      <c r="N36" s="56"/>
      <c r="O36" s="56"/>
      <c r="P36" s="56"/>
      <c r="S36" s="117" t="s">
        <v>35</v>
      </c>
      <c r="T36" s="117"/>
      <c r="U36" s="112"/>
      <c r="V36" s="112"/>
      <c r="W36" s="112"/>
      <c r="X36" s="112"/>
      <c r="Y36" s="112"/>
      <c r="Z36" s="112"/>
      <c r="AA36" s="135" t="s">
        <v>2</v>
      </c>
      <c r="AB36" s="116"/>
      <c r="AC36" s="116" t="s">
        <v>3</v>
      </c>
      <c r="AD36" s="112"/>
      <c r="AE36" s="116" t="s">
        <v>36</v>
      </c>
    </row>
    <row r="37" spans="1:31" x14ac:dyDescent="0.25">
      <c r="A37" s="56"/>
      <c r="B37" s="56"/>
      <c r="C37" s="56"/>
      <c r="D37" s="56"/>
      <c r="E37" s="56"/>
      <c r="F37" s="56"/>
      <c r="G37" s="56"/>
      <c r="H37" s="56"/>
      <c r="I37" s="56"/>
      <c r="J37" s="56"/>
      <c r="K37" s="56"/>
      <c r="L37" s="56"/>
      <c r="M37" s="56"/>
      <c r="N37" s="56"/>
      <c r="O37" s="56"/>
      <c r="P37" s="56"/>
      <c r="S37" s="121" t="s">
        <v>37</v>
      </c>
      <c r="T37" s="122">
        <v>202439</v>
      </c>
      <c r="U37" s="122">
        <v>193144</v>
      </c>
      <c r="V37" s="122">
        <v>204252</v>
      </c>
      <c r="W37" s="122">
        <v>203238</v>
      </c>
      <c r="X37" s="122">
        <v>205979</v>
      </c>
      <c r="Y37" s="122">
        <v>209740</v>
      </c>
      <c r="Z37" s="112"/>
      <c r="AA37" s="119" t="str">
        <f>TEXT(Y37,"###,###")</f>
        <v>209,740</v>
      </c>
      <c r="AB37" s="112"/>
      <c r="AC37" s="120">
        <f>Y37/X37-1</f>
        <v>1.8259142922336657E-2</v>
      </c>
      <c r="AD37" s="112"/>
      <c r="AE37" s="120">
        <f>Y37/T37-1</f>
        <v>3.6065185068094641E-2</v>
      </c>
    </row>
    <row r="38" spans="1:31" x14ac:dyDescent="0.25">
      <c r="A38" s="56"/>
      <c r="B38" s="56"/>
      <c r="C38" s="56"/>
      <c r="D38" s="56"/>
      <c r="E38" s="56"/>
      <c r="F38" s="56"/>
      <c r="G38" s="56"/>
      <c r="H38" s="56"/>
      <c r="I38" s="56"/>
      <c r="J38" s="56"/>
      <c r="K38" s="56"/>
      <c r="L38" s="56"/>
      <c r="M38" s="56"/>
      <c r="N38" s="56"/>
      <c r="O38" s="56"/>
      <c r="P38" s="56"/>
      <c r="S38" s="121" t="s">
        <v>38</v>
      </c>
      <c r="T38" s="122">
        <v>35148</v>
      </c>
      <c r="U38" s="122">
        <v>46333</v>
      </c>
      <c r="V38" s="122">
        <v>34347</v>
      </c>
      <c r="W38" s="122">
        <v>35759</v>
      </c>
      <c r="X38" s="122">
        <v>36359</v>
      </c>
      <c r="Y38" s="122">
        <v>39466</v>
      </c>
      <c r="Z38" s="112"/>
      <c r="AA38" s="119" t="str">
        <f>TEXT(Y38,"###,###")</f>
        <v>39,466</v>
      </c>
      <c r="AB38" s="112"/>
      <c r="AC38" s="120">
        <f>Y38/X38-1</f>
        <v>8.5453395307901747E-2</v>
      </c>
      <c r="AD38" s="112"/>
      <c r="AE38" s="120">
        <f>Y38/T38-1</f>
        <v>0.12285194036645053</v>
      </c>
    </row>
    <row r="39" spans="1:31" x14ac:dyDescent="0.25">
      <c r="A39" s="56"/>
      <c r="B39" s="56"/>
      <c r="C39" s="56"/>
      <c r="D39" s="56"/>
      <c r="E39" s="56"/>
      <c r="F39" s="56"/>
      <c r="G39" s="56"/>
      <c r="H39" s="56"/>
      <c r="I39" s="56"/>
      <c r="J39" s="56"/>
      <c r="K39" s="56"/>
      <c r="L39" s="56"/>
      <c r="M39" s="56"/>
      <c r="N39" s="56"/>
      <c r="O39" s="56"/>
      <c r="P39" s="56"/>
      <c r="S39" s="121" t="s">
        <v>39</v>
      </c>
      <c r="T39" s="112"/>
      <c r="U39" s="112"/>
      <c r="V39" s="112"/>
      <c r="W39" s="112"/>
      <c r="X39" s="112"/>
      <c r="Y39" s="122"/>
      <c r="Z39" s="112"/>
      <c r="AA39" s="119"/>
      <c r="AB39" s="112"/>
      <c r="AC39" s="127"/>
      <c r="AD39" s="112"/>
      <c r="AE39" s="119"/>
    </row>
    <row r="40" spans="1:31" x14ac:dyDescent="0.25">
      <c r="A40" s="56"/>
      <c r="B40" s="56"/>
      <c r="C40" s="56"/>
      <c r="D40" s="56"/>
      <c r="E40" s="56"/>
      <c r="F40" s="56"/>
      <c r="G40" s="56"/>
      <c r="H40" s="56"/>
      <c r="I40" s="56"/>
      <c r="J40" s="56"/>
      <c r="K40" s="56"/>
      <c r="L40" s="56"/>
      <c r="M40" s="56"/>
      <c r="N40" s="56"/>
      <c r="O40" s="56"/>
      <c r="P40" s="56"/>
      <c r="S40" s="121" t="s">
        <v>40</v>
      </c>
      <c r="T40" s="122">
        <v>237587</v>
      </c>
      <c r="U40" s="122">
        <v>239477</v>
      </c>
      <c r="V40" s="122">
        <v>238599</v>
      </c>
      <c r="W40" s="122">
        <v>238997</v>
      </c>
      <c r="X40" s="122">
        <v>242338</v>
      </c>
      <c r="Y40" s="122">
        <v>249206</v>
      </c>
      <c r="Z40" s="112"/>
      <c r="AA40" s="135"/>
      <c r="AB40" s="116"/>
      <c r="AC40" s="116" t="s">
        <v>30</v>
      </c>
      <c r="AD40" s="116"/>
      <c r="AE40" s="116" t="s">
        <v>2</v>
      </c>
    </row>
    <row r="41" spans="1:31" x14ac:dyDescent="0.25">
      <c r="A41" s="56"/>
      <c r="B41" s="56"/>
      <c r="C41" s="56"/>
      <c r="D41" s="56"/>
      <c r="E41" s="56"/>
      <c r="F41" s="56"/>
      <c r="G41" s="56"/>
      <c r="H41" s="56"/>
      <c r="I41" s="56"/>
      <c r="J41" s="56"/>
      <c r="K41" s="56"/>
      <c r="L41" s="56"/>
      <c r="M41" s="56"/>
      <c r="N41" s="56"/>
      <c r="O41" s="56"/>
      <c r="P41" s="56"/>
      <c r="S41" s="112"/>
      <c r="T41" s="112"/>
      <c r="U41" s="112"/>
      <c r="V41" s="112"/>
      <c r="W41" s="112"/>
      <c r="X41" s="112"/>
      <c r="Y41" s="112"/>
      <c r="Z41" s="112"/>
      <c r="AA41" s="136" t="s">
        <v>41</v>
      </c>
      <c r="AB41" s="112"/>
      <c r="AC41" s="137">
        <f>Y37/($Y$37+$Y$38)*100</f>
        <v>84.163302649213904</v>
      </c>
      <c r="AD41" s="112"/>
      <c r="AE41" s="112"/>
    </row>
    <row r="42" spans="1:31" x14ac:dyDescent="0.25">
      <c r="A42" s="56"/>
      <c r="B42" s="56"/>
      <c r="C42" s="56"/>
      <c r="D42" s="56"/>
      <c r="E42" s="56"/>
      <c r="F42" s="56"/>
      <c r="G42" s="56"/>
      <c r="H42" s="56"/>
      <c r="I42" s="56"/>
      <c r="J42" s="56"/>
      <c r="K42" s="56"/>
      <c r="L42" s="56"/>
      <c r="M42" s="56"/>
      <c r="N42" s="56"/>
      <c r="O42" s="56"/>
      <c r="P42" s="56"/>
      <c r="S42" s="124" t="s">
        <v>42</v>
      </c>
      <c r="T42" s="124"/>
      <c r="U42" s="112"/>
      <c r="V42" s="112"/>
      <c r="W42" s="112"/>
      <c r="X42" s="112"/>
      <c r="Y42" s="112"/>
      <c r="Z42" s="112"/>
      <c r="AA42" s="136" t="s">
        <v>43</v>
      </c>
      <c r="AB42" s="112"/>
      <c r="AC42" s="137">
        <f>Y38/($Y$37+$Y$38)*100</f>
        <v>15.836697350786096</v>
      </c>
      <c r="AD42" s="112"/>
      <c r="AE42" s="112"/>
    </row>
    <row r="43" spans="1:31" x14ac:dyDescent="0.25">
      <c r="A43" s="56"/>
      <c r="B43" s="56"/>
      <c r="C43" s="56"/>
      <c r="D43" s="56"/>
      <c r="E43" s="56"/>
      <c r="F43" s="56"/>
      <c r="G43" s="56"/>
      <c r="H43" s="56"/>
      <c r="I43" s="56"/>
      <c r="J43" s="56"/>
      <c r="K43" s="56"/>
      <c r="L43" s="56"/>
      <c r="M43" s="56"/>
      <c r="N43" s="56"/>
      <c r="O43" s="56"/>
      <c r="P43" s="56"/>
      <c r="S43" s="124" t="s">
        <v>44</v>
      </c>
      <c r="T43" s="124"/>
      <c r="U43" s="112"/>
      <c r="V43" s="112"/>
      <c r="W43" s="112"/>
      <c r="X43" s="112"/>
      <c r="Y43" s="112"/>
      <c r="Z43" s="112"/>
      <c r="AA43" s="112"/>
      <c r="AB43" s="112"/>
      <c r="AC43" s="112"/>
      <c r="AD43" s="112"/>
      <c r="AE43" s="112"/>
    </row>
    <row r="44" spans="1:31" x14ac:dyDescent="0.25">
      <c r="A44" s="56"/>
      <c r="B44" s="56"/>
      <c r="C44" s="56"/>
      <c r="D44" s="56"/>
      <c r="E44" s="56"/>
      <c r="F44" s="56"/>
      <c r="G44" s="56"/>
      <c r="H44" s="56"/>
      <c r="I44" s="56"/>
      <c r="J44" s="56"/>
      <c r="K44" s="56"/>
      <c r="L44" s="56"/>
      <c r="M44" s="56"/>
      <c r="N44" s="56"/>
      <c r="O44" s="56"/>
      <c r="P44" s="56"/>
      <c r="S44" s="125" t="s">
        <v>45</v>
      </c>
      <c r="T44" s="125"/>
      <c r="U44" s="122">
        <v>0</v>
      </c>
      <c r="V44" s="122">
        <v>0</v>
      </c>
      <c r="W44" s="122">
        <v>0</v>
      </c>
      <c r="X44" s="122">
        <v>123</v>
      </c>
      <c r="Y44" s="122">
        <v>156</v>
      </c>
      <c r="Z44" s="112"/>
      <c r="AA44" s="112"/>
      <c r="AB44" s="112"/>
      <c r="AC44" s="112"/>
      <c r="AD44" s="112"/>
      <c r="AE44" s="112"/>
    </row>
    <row r="45" spans="1:31" x14ac:dyDescent="0.25">
      <c r="A45" s="56"/>
      <c r="B45" s="56"/>
      <c r="C45" s="56"/>
      <c r="D45" s="56"/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56"/>
      <c r="P45" s="56"/>
      <c r="S45" s="125" t="s">
        <v>46</v>
      </c>
      <c r="T45" s="125"/>
      <c r="U45" s="122">
        <v>0</v>
      </c>
      <c r="V45" s="122">
        <v>0</v>
      </c>
      <c r="W45" s="122">
        <v>0</v>
      </c>
      <c r="X45" s="122">
        <v>2680</v>
      </c>
      <c r="Y45" s="122">
        <v>2744</v>
      </c>
      <c r="Z45" s="112"/>
      <c r="AA45" s="112"/>
      <c r="AB45" s="112"/>
      <c r="AC45" s="112"/>
      <c r="AD45" s="112"/>
      <c r="AE45" s="112"/>
    </row>
    <row r="46" spans="1:31" x14ac:dyDescent="0.25">
      <c r="A46" s="56"/>
      <c r="B46" s="56"/>
      <c r="C46" s="56"/>
      <c r="D46" s="56"/>
      <c r="E46" s="56"/>
      <c r="F46" s="56"/>
      <c r="G46" s="56"/>
      <c r="H46" s="56"/>
      <c r="I46" s="56"/>
      <c r="J46" s="56"/>
      <c r="K46" s="56"/>
      <c r="L46" s="56"/>
      <c r="M46" s="56"/>
      <c r="N46" s="56"/>
      <c r="O46" s="56"/>
      <c r="P46" s="56"/>
      <c r="S46" s="125" t="s">
        <v>47</v>
      </c>
      <c r="T46" s="125"/>
      <c r="U46" s="122">
        <v>0</v>
      </c>
      <c r="V46" s="122">
        <v>0</v>
      </c>
      <c r="W46" s="122">
        <v>0</v>
      </c>
      <c r="X46" s="122">
        <v>9581</v>
      </c>
      <c r="Y46" s="122">
        <v>10323</v>
      </c>
      <c r="Z46" s="112"/>
      <c r="AA46" s="112"/>
      <c r="AB46" s="112"/>
      <c r="AC46" s="112"/>
      <c r="AD46" s="112"/>
      <c r="AE46" s="112"/>
    </row>
    <row r="47" spans="1:31" x14ac:dyDescent="0.25">
      <c r="A47" s="56"/>
      <c r="B47" s="56"/>
      <c r="C47" s="56"/>
      <c r="D47" s="56"/>
      <c r="E47" s="56"/>
      <c r="F47" s="56"/>
      <c r="G47" s="56"/>
      <c r="H47" s="56"/>
      <c r="I47" s="56"/>
      <c r="J47" s="56"/>
      <c r="K47" s="56"/>
      <c r="L47" s="56"/>
      <c r="M47" s="56"/>
      <c r="N47" s="56"/>
      <c r="O47" s="56"/>
      <c r="P47" s="56"/>
      <c r="S47" s="125" t="s">
        <v>48</v>
      </c>
      <c r="T47" s="125"/>
      <c r="U47" s="122">
        <v>0</v>
      </c>
      <c r="V47" s="122">
        <v>0</v>
      </c>
      <c r="W47" s="122">
        <v>0</v>
      </c>
      <c r="X47" s="122">
        <v>16688</v>
      </c>
      <c r="Y47" s="122">
        <v>17738</v>
      </c>
      <c r="Z47" s="112"/>
      <c r="AA47" s="112"/>
      <c r="AB47" s="112"/>
      <c r="AC47" s="112"/>
      <c r="AD47" s="112"/>
      <c r="AE47" s="112"/>
    </row>
    <row r="48" spans="1:31" ht="16.5" customHeight="1" x14ac:dyDescent="0.25">
      <c r="B48" s="64"/>
      <c r="C48" s="64"/>
      <c r="D48" s="64"/>
      <c r="E48" s="64"/>
      <c r="F48" s="64"/>
      <c r="G48" s="64"/>
      <c r="H48" s="64"/>
      <c r="I48" s="64"/>
      <c r="J48" s="64"/>
      <c r="K48" s="64"/>
      <c r="L48" s="64"/>
      <c r="M48" s="64"/>
      <c r="N48" s="64"/>
      <c r="O48" s="64"/>
      <c r="P48" s="64"/>
      <c r="S48" s="125" t="s">
        <v>49</v>
      </c>
      <c r="T48" s="125"/>
      <c r="U48" s="122">
        <v>0</v>
      </c>
      <c r="V48" s="122">
        <v>0</v>
      </c>
      <c r="W48" s="122">
        <v>0</v>
      </c>
      <c r="X48" s="122">
        <v>23219</v>
      </c>
      <c r="Y48" s="122">
        <v>24114</v>
      </c>
      <c r="Z48" s="112"/>
      <c r="AA48" s="112"/>
      <c r="AB48" s="112"/>
      <c r="AC48" s="112"/>
      <c r="AD48" s="112"/>
      <c r="AE48" s="112"/>
    </row>
    <row r="49" spans="1:31" ht="15" customHeight="1" x14ac:dyDescent="0.25">
      <c r="A49" s="65" t="str">
        <f>"Number of jobs by age and sex of job holders in "&amp;'Table 14.1'!S1&amp;" ("&amp;'Table 14.1'!Y2&amp;") *"</f>
        <v>Number of jobs by age and sex of job holders in Australian Capital Territory (2016-17) *</v>
      </c>
      <c r="B49" s="64"/>
      <c r="C49" s="64"/>
      <c r="D49" s="64"/>
      <c r="E49" s="64"/>
      <c r="F49" s="64"/>
      <c r="G49" s="64"/>
      <c r="H49" s="64"/>
      <c r="I49" s="64"/>
      <c r="J49" s="64"/>
      <c r="K49" s="64"/>
      <c r="L49" s="64"/>
      <c r="M49" s="64"/>
      <c r="N49" s="64"/>
      <c r="O49" s="64"/>
      <c r="P49" s="64"/>
      <c r="S49" s="125" t="s">
        <v>50</v>
      </c>
      <c r="T49" s="125"/>
      <c r="U49" s="122">
        <v>0</v>
      </c>
      <c r="V49" s="122">
        <v>0</v>
      </c>
      <c r="W49" s="122">
        <v>0</v>
      </c>
      <c r="X49" s="122">
        <v>22990</v>
      </c>
      <c r="Y49" s="122">
        <v>23918</v>
      </c>
      <c r="Z49" s="112"/>
      <c r="AA49" s="112"/>
      <c r="AB49" s="112"/>
      <c r="AC49" s="112"/>
      <c r="AD49" s="112"/>
      <c r="AE49" s="112"/>
    </row>
    <row r="50" spans="1:31" ht="15" customHeight="1" x14ac:dyDescent="0.25">
      <c r="A50" s="66"/>
      <c r="S50" s="125" t="s">
        <v>51</v>
      </c>
      <c r="T50" s="125"/>
      <c r="U50" s="122">
        <v>0</v>
      </c>
      <c r="V50" s="122">
        <v>0</v>
      </c>
      <c r="W50" s="122">
        <v>0</v>
      </c>
      <c r="X50" s="122">
        <v>19615</v>
      </c>
      <c r="Y50" s="122">
        <v>20995</v>
      </c>
      <c r="Z50" s="112"/>
      <c r="AA50" s="112"/>
      <c r="AB50" s="112"/>
      <c r="AC50" s="112"/>
      <c r="AD50" s="112"/>
      <c r="AE50" s="112"/>
    </row>
    <row r="51" spans="1:31" ht="15" customHeight="1" x14ac:dyDescent="0.25">
      <c r="S51" s="125" t="s">
        <v>52</v>
      </c>
      <c r="T51" s="125"/>
      <c r="U51" s="122">
        <v>0</v>
      </c>
      <c r="V51" s="122">
        <v>0</v>
      </c>
      <c r="W51" s="122">
        <v>0</v>
      </c>
      <c r="X51" s="122">
        <v>17188</v>
      </c>
      <c r="Y51" s="122">
        <v>17551</v>
      </c>
      <c r="Z51" s="112"/>
      <c r="AA51" s="112"/>
      <c r="AB51" s="112"/>
      <c r="AC51" s="112"/>
      <c r="AD51" s="112"/>
      <c r="AE51" s="112"/>
    </row>
    <row r="52" spans="1:31" ht="15" customHeight="1" x14ac:dyDescent="0.25">
      <c r="A52" s="67"/>
      <c r="B52" s="67"/>
      <c r="C52" s="67"/>
      <c r="D52" s="68"/>
      <c r="E52" s="69"/>
      <c r="S52" s="125" t="s">
        <v>53</v>
      </c>
      <c r="T52" s="125"/>
      <c r="U52" s="122">
        <v>0</v>
      </c>
      <c r="V52" s="122">
        <v>0</v>
      </c>
      <c r="W52" s="122">
        <v>0</v>
      </c>
      <c r="X52" s="122">
        <v>15374</v>
      </c>
      <c r="Y52" s="122">
        <v>16192</v>
      </c>
      <c r="Z52" s="112"/>
      <c r="AA52" s="112"/>
      <c r="AB52" s="112"/>
      <c r="AC52" s="112"/>
      <c r="AD52" s="112"/>
      <c r="AE52" s="112"/>
    </row>
    <row r="53" spans="1:31" ht="15" customHeight="1" x14ac:dyDescent="0.25">
      <c r="A53" s="67"/>
      <c r="B53" s="67"/>
      <c r="C53" s="67"/>
      <c r="D53" s="68"/>
      <c r="E53" s="69"/>
      <c r="S53" s="125" t="s">
        <v>54</v>
      </c>
      <c r="T53" s="125"/>
      <c r="U53" s="122">
        <v>0</v>
      </c>
      <c r="V53" s="122">
        <v>0</v>
      </c>
      <c r="W53" s="122">
        <v>0</v>
      </c>
      <c r="X53" s="122">
        <v>13248</v>
      </c>
      <c r="Y53" s="122">
        <v>13566</v>
      </c>
      <c r="Z53" s="112"/>
      <c r="AA53" s="112"/>
      <c r="AB53" s="112"/>
      <c r="AC53" s="112"/>
      <c r="AD53" s="112"/>
      <c r="AE53" s="112"/>
    </row>
    <row r="54" spans="1:31" ht="15" customHeight="1" x14ac:dyDescent="0.25">
      <c r="A54" s="67"/>
      <c r="B54" s="67"/>
      <c r="C54" s="67"/>
      <c r="D54" s="68"/>
      <c r="E54" s="69"/>
      <c r="S54" s="125" t="s">
        <v>55</v>
      </c>
      <c r="T54" s="125"/>
      <c r="U54" s="122">
        <v>0</v>
      </c>
      <c r="V54" s="122">
        <v>0</v>
      </c>
      <c r="W54" s="122">
        <v>0</v>
      </c>
      <c r="X54" s="122">
        <v>10919</v>
      </c>
      <c r="Y54" s="122">
        <v>11407</v>
      </c>
      <c r="Z54" s="112"/>
      <c r="AA54" s="112"/>
      <c r="AB54" s="112"/>
      <c r="AC54" s="112"/>
      <c r="AD54" s="112"/>
      <c r="AE54" s="112"/>
    </row>
    <row r="55" spans="1:31" ht="15" customHeight="1" x14ac:dyDescent="0.25">
      <c r="A55" s="56"/>
      <c r="B55" s="56"/>
      <c r="C55" s="56"/>
      <c r="D55" s="56"/>
      <c r="E55" s="56"/>
      <c r="S55" s="125" t="s">
        <v>56</v>
      </c>
      <c r="T55" s="125"/>
      <c r="U55" s="122">
        <v>0</v>
      </c>
      <c r="V55" s="122">
        <v>0</v>
      </c>
      <c r="W55" s="122">
        <v>0</v>
      </c>
      <c r="X55" s="122">
        <v>7505</v>
      </c>
      <c r="Y55" s="122">
        <v>7645</v>
      </c>
      <c r="Z55" s="112"/>
      <c r="AA55" s="112"/>
      <c r="AB55" s="112"/>
      <c r="AC55" s="112"/>
      <c r="AD55" s="112"/>
      <c r="AE55" s="112"/>
    </row>
    <row r="56" spans="1:31" ht="15" customHeight="1" x14ac:dyDescent="0.25">
      <c r="A56" s="70"/>
      <c r="B56" s="67"/>
      <c r="C56" s="67"/>
      <c r="D56" s="67"/>
      <c r="E56" s="67"/>
      <c r="S56" s="125" t="s">
        <v>57</v>
      </c>
      <c r="T56" s="125"/>
      <c r="U56" s="122">
        <v>0</v>
      </c>
      <c r="V56" s="122">
        <v>0</v>
      </c>
      <c r="W56" s="122">
        <v>0</v>
      </c>
      <c r="X56" s="122">
        <v>4364</v>
      </c>
      <c r="Y56" s="122">
        <v>4407</v>
      </c>
      <c r="Z56" s="112"/>
      <c r="AA56" s="112"/>
      <c r="AB56" s="112"/>
      <c r="AC56" s="112"/>
      <c r="AD56" s="112"/>
      <c r="AE56" s="112"/>
    </row>
    <row r="57" spans="1:31" ht="15" customHeight="1" x14ac:dyDescent="0.25">
      <c r="A57" s="67"/>
      <c r="B57" s="67"/>
      <c r="C57" s="67"/>
      <c r="D57" s="67"/>
      <c r="E57" s="67"/>
      <c r="S57" s="125" t="s">
        <v>58</v>
      </c>
      <c r="T57" s="125"/>
      <c r="U57" s="122">
        <v>0</v>
      </c>
      <c r="V57" s="122">
        <v>0</v>
      </c>
      <c r="W57" s="122">
        <v>0</v>
      </c>
      <c r="X57" s="122">
        <v>1665</v>
      </c>
      <c r="Y57" s="122">
        <v>1916</v>
      </c>
      <c r="Z57" s="112"/>
      <c r="AA57" s="112"/>
      <c r="AB57" s="112"/>
      <c r="AC57" s="112"/>
      <c r="AD57" s="112"/>
      <c r="AE57" s="112"/>
    </row>
    <row r="58" spans="1:31" ht="15" customHeight="1" x14ac:dyDescent="0.25">
      <c r="A58" s="67"/>
      <c r="B58" s="67"/>
      <c r="C58" s="67"/>
      <c r="D58" s="71"/>
      <c r="E58" s="69"/>
      <c r="S58" s="125" t="s">
        <v>59</v>
      </c>
      <c r="T58" s="125"/>
      <c r="U58" s="122">
        <v>0</v>
      </c>
      <c r="V58" s="122">
        <v>0</v>
      </c>
      <c r="W58" s="122">
        <v>0</v>
      </c>
      <c r="X58" s="122">
        <v>592</v>
      </c>
      <c r="Y58" s="122">
        <v>685</v>
      </c>
      <c r="Z58" s="112"/>
      <c r="AA58" s="112"/>
      <c r="AB58" s="112"/>
      <c r="AC58" s="112"/>
      <c r="AD58" s="112"/>
      <c r="AE58" s="112"/>
    </row>
    <row r="59" spans="1:31" ht="15" customHeight="1" x14ac:dyDescent="0.25">
      <c r="A59" s="67"/>
      <c r="B59" s="67"/>
      <c r="C59" s="67"/>
      <c r="D59" s="71"/>
      <c r="E59" s="69"/>
      <c r="S59" s="125" t="s">
        <v>60</v>
      </c>
      <c r="T59" s="125"/>
      <c r="U59" s="122">
        <v>0</v>
      </c>
      <c r="V59" s="122">
        <v>0</v>
      </c>
      <c r="W59" s="122">
        <v>0</v>
      </c>
      <c r="X59" s="122">
        <v>257</v>
      </c>
      <c r="Y59" s="122">
        <v>271</v>
      </c>
      <c r="Z59" s="112"/>
      <c r="AA59" s="112"/>
      <c r="AB59" s="112"/>
      <c r="AC59" s="112"/>
      <c r="AD59" s="112"/>
      <c r="AE59" s="112"/>
    </row>
    <row r="60" spans="1:31" ht="15" customHeight="1" x14ac:dyDescent="0.25">
      <c r="A60" s="67"/>
      <c r="B60" s="67"/>
      <c r="C60" s="67"/>
      <c r="D60" s="71"/>
      <c r="E60" s="69"/>
      <c r="S60" s="125" t="s">
        <v>61</v>
      </c>
      <c r="T60" s="125"/>
      <c r="U60" s="122">
        <v>0</v>
      </c>
      <c r="V60" s="122">
        <v>0</v>
      </c>
      <c r="W60" s="122">
        <v>0</v>
      </c>
      <c r="X60" s="122">
        <v>176</v>
      </c>
      <c r="Y60" s="122">
        <v>185</v>
      </c>
      <c r="Z60" s="112"/>
      <c r="AA60" s="112"/>
      <c r="AB60" s="112"/>
      <c r="AC60" s="112"/>
      <c r="AD60" s="112"/>
      <c r="AE60" s="112"/>
    </row>
    <row r="61" spans="1:31" ht="15" customHeight="1" x14ac:dyDescent="0.25">
      <c r="S61" s="128" t="s">
        <v>62</v>
      </c>
      <c r="T61" s="128"/>
      <c r="U61" s="122">
        <v>0</v>
      </c>
      <c r="V61" s="122">
        <v>0</v>
      </c>
      <c r="W61" s="122">
        <v>0</v>
      </c>
      <c r="X61" s="122">
        <v>166176</v>
      </c>
      <c r="Y61" s="122">
        <v>173818</v>
      </c>
      <c r="Z61" s="112"/>
      <c r="AA61" s="112"/>
      <c r="AB61" s="112"/>
      <c r="AC61" s="112"/>
      <c r="AD61" s="112"/>
      <c r="AE61" s="112"/>
    </row>
    <row r="62" spans="1:31" x14ac:dyDescent="0.25">
      <c r="S62" s="124" t="s">
        <v>63</v>
      </c>
      <c r="T62" s="124"/>
      <c r="U62" s="112"/>
      <c r="V62" s="112"/>
      <c r="W62" s="112"/>
      <c r="X62" s="112"/>
      <c r="Y62" s="112"/>
      <c r="Z62" s="112"/>
      <c r="AA62" s="112"/>
      <c r="AB62" s="112"/>
      <c r="AC62" s="112"/>
      <c r="AD62" s="112"/>
      <c r="AE62" s="112"/>
    </row>
    <row r="63" spans="1:31" ht="15.75" customHeight="1" x14ac:dyDescent="0.25">
      <c r="B63" s="64"/>
      <c r="C63" s="64"/>
      <c r="D63" s="64"/>
      <c r="E63" s="64"/>
      <c r="F63" s="64"/>
      <c r="G63" s="64"/>
      <c r="H63" s="64"/>
      <c r="I63" s="64"/>
      <c r="J63" s="64"/>
      <c r="K63" s="64"/>
      <c r="L63" s="64"/>
      <c r="M63" s="64"/>
      <c r="N63" s="64"/>
      <c r="O63" s="64"/>
      <c r="P63" s="64"/>
      <c r="S63" s="125" t="s">
        <v>45</v>
      </c>
      <c r="T63" s="125"/>
      <c r="U63" s="122">
        <v>0</v>
      </c>
      <c r="V63" s="122">
        <v>0</v>
      </c>
      <c r="W63" s="122">
        <v>0</v>
      </c>
      <c r="X63" s="122">
        <v>196</v>
      </c>
      <c r="Y63" s="122">
        <v>179</v>
      </c>
      <c r="Z63" s="112"/>
      <c r="AA63" s="112"/>
      <c r="AB63" s="112"/>
      <c r="AC63" s="112"/>
      <c r="AD63" s="112"/>
      <c r="AE63" s="112"/>
    </row>
    <row r="64" spans="1:31" ht="15.75" customHeight="1" x14ac:dyDescent="0.25">
      <c r="A64" s="65" t="str">
        <f>"Number of employed persons per occupation of main job by sex in "&amp;'Table 14.1'!S1&amp;" ("&amp;'Table 14.1'!Y2&amp;") *"</f>
        <v>Number of employed persons per occupation of main job by sex in Australian Capital Territory (2016-17) *</v>
      </c>
      <c r="B64" s="64"/>
      <c r="C64" s="64"/>
      <c r="D64" s="64"/>
      <c r="E64" s="64"/>
      <c r="F64" s="64"/>
      <c r="G64" s="64"/>
      <c r="H64" s="64"/>
      <c r="I64" s="64"/>
      <c r="J64" s="64"/>
      <c r="K64" s="64"/>
      <c r="L64" s="64"/>
      <c r="M64" s="64"/>
      <c r="N64" s="64"/>
      <c r="O64" s="64"/>
      <c r="P64" s="64"/>
      <c r="S64" s="125" t="s">
        <v>46</v>
      </c>
      <c r="T64" s="125"/>
      <c r="U64" s="122">
        <v>0</v>
      </c>
      <c r="V64" s="122">
        <v>0</v>
      </c>
      <c r="W64" s="122">
        <v>0</v>
      </c>
      <c r="X64" s="122">
        <v>3287</v>
      </c>
      <c r="Y64" s="122">
        <v>3497</v>
      </c>
      <c r="Z64" s="112"/>
      <c r="AA64" s="112"/>
      <c r="AB64" s="112"/>
      <c r="AC64" s="112"/>
      <c r="AD64" s="112"/>
      <c r="AE64" s="112"/>
    </row>
    <row r="65" spans="19:31" x14ac:dyDescent="0.25">
      <c r="S65" s="125" t="s">
        <v>47</v>
      </c>
      <c r="T65" s="125"/>
      <c r="U65" s="122">
        <v>0</v>
      </c>
      <c r="V65" s="122">
        <v>0</v>
      </c>
      <c r="W65" s="122">
        <v>0</v>
      </c>
      <c r="X65" s="122">
        <v>11085</v>
      </c>
      <c r="Y65" s="122">
        <v>11462</v>
      </c>
      <c r="Z65" s="112"/>
      <c r="AA65" s="112"/>
      <c r="AB65" s="112"/>
      <c r="AC65" s="112"/>
      <c r="AD65" s="112"/>
      <c r="AE65" s="112"/>
    </row>
    <row r="66" spans="19:31" x14ac:dyDescent="0.25">
      <c r="S66" s="125" t="s">
        <v>48</v>
      </c>
      <c r="T66" s="125"/>
      <c r="U66" s="122">
        <v>0</v>
      </c>
      <c r="V66" s="122">
        <v>0</v>
      </c>
      <c r="W66" s="122">
        <v>0</v>
      </c>
      <c r="X66" s="122">
        <v>17901</v>
      </c>
      <c r="Y66" s="122">
        <v>18860</v>
      </c>
      <c r="Z66" s="112"/>
      <c r="AA66" s="112"/>
      <c r="AB66" s="112"/>
      <c r="AC66" s="112"/>
      <c r="AD66" s="112"/>
      <c r="AE66" s="112"/>
    </row>
    <row r="67" spans="19:31" x14ac:dyDescent="0.25">
      <c r="S67" s="125" t="s">
        <v>49</v>
      </c>
      <c r="T67" s="125"/>
      <c r="U67" s="122">
        <v>0</v>
      </c>
      <c r="V67" s="122">
        <v>0</v>
      </c>
      <c r="W67" s="122">
        <v>0</v>
      </c>
      <c r="X67" s="122">
        <v>22726</v>
      </c>
      <c r="Y67" s="122">
        <v>23616</v>
      </c>
      <c r="Z67" s="112"/>
      <c r="AA67" s="112"/>
      <c r="AB67" s="112"/>
      <c r="AC67" s="112"/>
      <c r="AD67" s="112"/>
      <c r="AE67" s="112"/>
    </row>
    <row r="68" spans="19:31" x14ac:dyDescent="0.25">
      <c r="S68" s="125" t="s">
        <v>50</v>
      </c>
      <c r="T68" s="125"/>
      <c r="U68" s="122">
        <v>0</v>
      </c>
      <c r="V68" s="122">
        <v>0</v>
      </c>
      <c r="W68" s="122">
        <v>0</v>
      </c>
      <c r="X68" s="122">
        <v>21330</v>
      </c>
      <c r="Y68" s="122">
        <v>22219</v>
      </c>
      <c r="Z68" s="112"/>
      <c r="AA68" s="112"/>
      <c r="AB68" s="112"/>
      <c r="AC68" s="112"/>
      <c r="AD68" s="112"/>
      <c r="AE68" s="112"/>
    </row>
    <row r="69" spans="19:31" x14ac:dyDescent="0.25">
      <c r="S69" s="125" t="s">
        <v>51</v>
      </c>
      <c r="T69" s="125"/>
      <c r="U69" s="122">
        <v>0</v>
      </c>
      <c r="V69" s="122">
        <v>0</v>
      </c>
      <c r="W69" s="122">
        <v>0</v>
      </c>
      <c r="X69" s="122">
        <v>17886</v>
      </c>
      <c r="Y69" s="122">
        <v>19153</v>
      </c>
      <c r="Z69" s="112"/>
      <c r="AA69" s="112"/>
      <c r="AB69" s="112"/>
      <c r="AC69" s="112"/>
      <c r="AD69" s="112"/>
      <c r="AE69" s="112"/>
    </row>
    <row r="70" spans="19:31" x14ac:dyDescent="0.25">
      <c r="S70" s="125" t="s">
        <v>52</v>
      </c>
      <c r="T70" s="125"/>
      <c r="U70" s="122">
        <v>0</v>
      </c>
      <c r="V70" s="122">
        <v>0</v>
      </c>
      <c r="W70" s="122">
        <v>0</v>
      </c>
      <c r="X70" s="122">
        <v>16756</v>
      </c>
      <c r="Y70" s="122">
        <v>17042</v>
      </c>
      <c r="Z70" s="112"/>
      <c r="AA70" s="112"/>
      <c r="AB70" s="112"/>
      <c r="AC70" s="112"/>
      <c r="AD70" s="112"/>
      <c r="AE70" s="112"/>
    </row>
    <row r="71" spans="19:31" x14ac:dyDescent="0.25">
      <c r="S71" s="125" t="s">
        <v>53</v>
      </c>
      <c r="T71" s="125"/>
      <c r="U71" s="122">
        <v>0</v>
      </c>
      <c r="V71" s="122">
        <v>0</v>
      </c>
      <c r="W71" s="122">
        <v>0</v>
      </c>
      <c r="X71" s="122">
        <v>15509</v>
      </c>
      <c r="Y71" s="122">
        <v>16264</v>
      </c>
      <c r="Z71" s="112"/>
      <c r="AA71" s="112"/>
      <c r="AB71" s="112"/>
      <c r="AC71" s="112"/>
      <c r="AD71" s="112"/>
      <c r="AE71" s="112"/>
    </row>
    <row r="72" spans="19:31" x14ac:dyDescent="0.25">
      <c r="S72" s="125" t="s">
        <v>54</v>
      </c>
      <c r="T72" s="125"/>
      <c r="U72" s="122">
        <v>0</v>
      </c>
      <c r="V72" s="122">
        <v>0</v>
      </c>
      <c r="W72" s="122">
        <v>0</v>
      </c>
      <c r="X72" s="122">
        <v>14013</v>
      </c>
      <c r="Y72" s="122">
        <v>14085</v>
      </c>
      <c r="Z72" s="112"/>
      <c r="AA72" s="112"/>
      <c r="AB72" s="112"/>
      <c r="AC72" s="112"/>
      <c r="AD72" s="112"/>
      <c r="AE72" s="112"/>
    </row>
    <row r="73" spans="19:31" x14ac:dyDescent="0.25">
      <c r="S73" s="125" t="s">
        <v>55</v>
      </c>
      <c r="T73" s="125"/>
      <c r="U73" s="122">
        <v>0</v>
      </c>
      <c r="V73" s="122">
        <v>0</v>
      </c>
      <c r="W73" s="122">
        <v>0</v>
      </c>
      <c r="X73" s="122">
        <v>11218</v>
      </c>
      <c r="Y73" s="122">
        <v>11687</v>
      </c>
      <c r="Z73" s="112"/>
      <c r="AA73" s="112"/>
      <c r="AB73" s="112"/>
      <c r="AC73" s="112"/>
      <c r="AD73" s="112"/>
      <c r="AE73" s="112"/>
    </row>
    <row r="74" spans="19:31" x14ac:dyDescent="0.25">
      <c r="S74" s="125" t="s">
        <v>56</v>
      </c>
      <c r="T74" s="125"/>
      <c r="U74" s="122">
        <v>0</v>
      </c>
      <c r="V74" s="122">
        <v>0</v>
      </c>
      <c r="W74" s="122">
        <v>0</v>
      </c>
      <c r="X74" s="122">
        <v>7317</v>
      </c>
      <c r="Y74" s="122">
        <v>7356</v>
      </c>
      <c r="Z74" s="112"/>
      <c r="AA74" s="112"/>
      <c r="AB74" s="112"/>
      <c r="AC74" s="112"/>
      <c r="AD74" s="112"/>
      <c r="AE74" s="112"/>
    </row>
    <row r="75" spans="19:31" x14ac:dyDescent="0.25">
      <c r="S75" s="125" t="s">
        <v>57</v>
      </c>
      <c r="T75" s="125"/>
      <c r="U75" s="122">
        <v>0</v>
      </c>
      <c r="V75" s="122">
        <v>0</v>
      </c>
      <c r="W75" s="122">
        <v>0</v>
      </c>
      <c r="X75" s="122">
        <v>3504</v>
      </c>
      <c r="Y75" s="122">
        <v>3598</v>
      </c>
      <c r="Z75" s="112"/>
      <c r="AA75" s="112"/>
      <c r="AB75" s="112"/>
      <c r="AC75" s="112"/>
      <c r="AD75" s="112"/>
      <c r="AE75" s="112"/>
    </row>
    <row r="76" spans="19:31" x14ac:dyDescent="0.25">
      <c r="S76" s="125" t="s">
        <v>58</v>
      </c>
      <c r="T76" s="125"/>
      <c r="U76" s="122">
        <v>0</v>
      </c>
      <c r="V76" s="122">
        <v>0</v>
      </c>
      <c r="W76" s="122">
        <v>0</v>
      </c>
      <c r="X76" s="122">
        <v>1155</v>
      </c>
      <c r="Y76" s="122">
        <v>1305</v>
      </c>
      <c r="Z76" s="112"/>
      <c r="AA76" s="112"/>
      <c r="AB76" s="112"/>
      <c r="AC76" s="112"/>
      <c r="AD76" s="112"/>
      <c r="AE76" s="112"/>
    </row>
    <row r="77" spans="19:31" x14ac:dyDescent="0.25">
      <c r="S77" s="125" t="s">
        <v>59</v>
      </c>
      <c r="T77" s="125"/>
      <c r="U77" s="122">
        <v>0</v>
      </c>
      <c r="V77" s="122">
        <v>0</v>
      </c>
      <c r="W77" s="122">
        <v>0</v>
      </c>
      <c r="X77" s="122">
        <v>468</v>
      </c>
      <c r="Y77" s="122">
        <v>515</v>
      </c>
      <c r="Z77" s="112"/>
      <c r="AA77" s="112"/>
      <c r="AB77" s="112"/>
      <c r="AC77" s="112"/>
      <c r="AD77" s="112"/>
      <c r="AE77" s="112"/>
    </row>
    <row r="78" spans="19:31" x14ac:dyDescent="0.25">
      <c r="S78" s="125" t="s">
        <v>60</v>
      </c>
      <c r="T78" s="125"/>
      <c r="U78" s="122">
        <v>0</v>
      </c>
      <c r="V78" s="122">
        <v>0</v>
      </c>
      <c r="W78" s="122">
        <v>0</v>
      </c>
      <c r="X78" s="122">
        <v>236</v>
      </c>
      <c r="Y78" s="122">
        <v>238</v>
      </c>
      <c r="Z78" s="112"/>
      <c r="AA78" s="112"/>
      <c r="AB78" s="112"/>
      <c r="AC78" s="112"/>
      <c r="AD78" s="112"/>
      <c r="AE78" s="112"/>
    </row>
    <row r="79" spans="19:31" x14ac:dyDescent="0.25">
      <c r="S79" s="125" t="s">
        <v>61</v>
      </c>
      <c r="T79" s="125"/>
      <c r="U79" s="122">
        <v>0</v>
      </c>
      <c r="V79" s="122">
        <v>0</v>
      </c>
      <c r="W79" s="122">
        <v>0</v>
      </c>
      <c r="X79" s="122">
        <v>224</v>
      </c>
      <c r="Y79" s="122">
        <v>218</v>
      </c>
      <c r="Z79" s="112"/>
      <c r="AA79" s="112"/>
      <c r="AB79" s="112"/>
      <c r="AC79" s="112"/>
      <c r="AD79" s="112"/>
      <c r="AE79" s="112"/>
    </row>
    <row r="80" spans="19:31" x14ac:dyDescent="0.25">
      <c r="S80" s="128" t="s">
        <v>62</v>
      </c>
      <c r="T80" s="128"/>
      <c r="U80" s="122">
        <v>0</v>
      </c>
      <c r="V80" s="122">
        <v>0</v>
      </c>
      <c r="W80" s="122">
        <v>0</v>
      </c>
      <c r="X80" s="122">
        <v>164809</v>
      </c>
      <c r="Y80" s="122">
        <v>171294</v>
      </c>
      <c r="Z80" s="112"/>
      <c r="AA80" s="112"/>
      <c r="AB80" s="112"/>
      <c r="AC80" s="112"/>
      <c r="AD80" s="112"/>
      <c r="AE80" s="112"/>
    </row>
    <row r="81" spans="1:31" x14ac:dyDescent="0.25">
      <c r="S81" s="138" t="s">
        <v>64</v>
      </c>
      <c r="T81" s="138"/>
      <c r="U81" s="112"/>
      <c r="V81" s="112"/>
      <c r="W81" s="112"/>
      <c r="X81" s="112"/>
      <c r="Y81" s="133"/>
      <c r="Z81" s="112"/>
      <c r="AA81" s="139"/>
      <c r="AB81" s="139"/>
      <c r="AC81" s="139"/>
      <c r="AD81" s="139"/>
      <c r="AE81" s="139"/>
    </row>
    <row r="82" spans="1:31" ht="15.75" customHeight="1" x14ac:dyDescent="0.25">
      <c r="A82" s="74"/>
      <c r="B82" s="74"/>
      <c r="C82" s="150" t="str">
        <f>'Table 14.1'!S1</f>
        <v>Australian Capital Territory</v>
      </c>
      <c r="D82" s="150"/>
      <c r="E82" s="150"/>
      <c r="F82" s="150"/>
      <c r="G82" s="150"/>
      <c r="H82" s="75"/>
      <c r="I82" s="75"/>
      <c r="J82" s="152"/>
      <c r="K82" s="152"/>
      <c r="L82" s="152"/>
      <c r="M82" s="152"/>
      <c r="N82" s="152"/>
      <c r="O82" s="152"/>
      <c r="S82" s="140" t="s">
        <v>44</v>
      </c>
      <c r="T82" s="140"/>
      <c r="U82" s="112"/>
      <c r="V82" s="112"/>
      <c r="W82" s="112"/>
      <c r="X82" s="112"/>
      <c r="Y82" s="112"/>
      <c r="Z82" s="112"/>
      <c r="AA82" s="112"/>
      <c r="AB82" s="112"/>
      <c r="AC82" s="112"/>
      <c r="AD82" s="112"/>
      <c r="AE82" s="112"/>
    </row>
    <row r="83" spans="1:31" ht="15" customHeight="1" x14ac:dyDescent="0.25">
      <c r="A83" s="74"/>
      <c r="B83" s="74"/>
      <c r="C83" s="76"/>
      <c r="D83" s="146" t="s">
        <v>65</v>
      </c>
      <c r="E83" s="146"/>
      <c r="F83" s="146" t="s">
        <v>65</v>
      </c>
      <c r="G83" s="146"/>
      <c r="H83" s="76"/>
      <c r="I83" s="76"/>
      <c r="J83" s="153"/>
      <c r="K83" s="153"/>
      <c r="L83" s="154"/>
      <c r="M83" s="154"/>
      <c r="N83" s="154"/>
      <c r="O83" s="154"/>
      <c r="S83" s="125" t="s">
        <v>66</v>
      </c>
      <c r="T83" s="125"/>
      <c r="U83" s="122">
        <v>0</v>
      </c>
      <c r="V83" s="122">
        <v>0</v>
      </c>
      <c r="W83" s="122">
        <v>0</v>
      </c>
      <c r="X83" s="122">
        <v>20944</v>
      </c>
      <c r="Y83" s="122">
        <v>21755</v>
      </c>
      <c r="Z83" s="112"/>
      <c r="AA83" s="112"/>
      <c r="AB83" s="112"/>
      <c r="AC83" s="127"/>
      <c r="AD83" s="112"/>
      <c r="AE83" s="112"/>
    </row>
    <row r="84" spans="1:31" ht="15" customHeight="1" x14ac:dyDescent="0.25">
      <c r="A84" s="74"/>
      <c r="B84" s="74"/>
      <c r="C84" s="77" t="s">
        <v>67</v>
      </c>
      <c r="D84" s="146" t="s">
        <v>68</v>
      </c>
      <c r="E84" s="146"/>
      <c r="F84" s="146" t="s">
        <v>69</v>
      </c>
      <c r="G84" s="146"/>
      <c r="H84" s="76"/>
      <c r="I84" s="76"/>
      <c r="J84" s="153"/>
      <c r="K84" s="155"/>
      <c r="L84" s="154"/>
      <c r="M84" s="154"/>
      <c r="N84" s="154"/>
      <c r="O84" s="154"/>
      <c r="S84" s="125" t="s">
        <v>70</v>
      </c>
      <c r="T84" s="125"/>
      <c r="U84" s="122">
        <v>0</v>
      </c>
      <c r="V84" s="122">
        <v>0</v>
      </c>
      <c r="W84" s="122">
        <v>0</v>
      </c>
      <c r="X84" s="122">
        <v>25437</v>
      </c>
      <c r="Y84" s="122">
        <v>26863</v>
      </c>
      <c r="Z84" s="112"/>
      <c r="AA84" s="112"/>
      <c r="AB84" s="112"/>
      <c r="AC84" s="112"/>
      <c r="AD84" s="112"/>
      <c r="AE84" s="112"/>
    </row>
    <row r="85" spans="1:31" ht="15" customHeight="1" x14ac:dyDescent="0.25">
      <c r="A85" s="78" t="s">
        <v>71</v>
      </c>
      <c r="B85" s="78"/>
      <c r="C85" s="79" t="str">
        <f>'Table 14.1'!AA4</f>
        <v>349,956</v>
      </c>
      <c r="D85" s="80">
        <f>'Table 14.1'!AC4</f>
        <v>3.8124733020076906E-2</v>
      </c>
      <c r="E85" s="81">
        <f>'Table 14.1'!AC4</f>
        <v>3.8124733020076906E-2</v>
      </c>
      <c r="F85" s="80">
        <f>'Table 14.1'!AE4</f>
        <v>6.6776406035665259E-2</v>
      </c>
      <c r="G85" s="81">
        <f>'Table 14.1'!AE4</f>
        <v>6.6776406035665259E-2</v>
      </c>
      <c r="H85" s="82"/>
      <c r="I85" s="82"/>
      <c r="J85" s="156"/>
      <c r="K85" s="156"/>
      <c r="L85" s="157"/>
      <c r="M85" s="158"/>
      <c r="N85" s="157"/>
      <c r="O85" s="158"/>
      <c r="S85" s="125" t="s">
        <v>72</v>
      </c>
      <c r="T85" s="125"/>
      <c r="U85" s="122">
        <v>0</v>
      </c>
      <c r="V85" s="122">
        <v>0</v>
      </c>
      <c r="W85" s="122">
        <v>0</v>
      </c>
      <c r="X85" s="122">
        <v>14203</v>
      </c>
      <c r="Y85" s="122">
        <v>15131</v>
      </c>
      <c r="Z85" s="112"/>
      <c r="AA85" s="112"/>
      <c r="AB85" s="112"/>
      <c r="AC85" s="112"/>
      <c r="AD85" s="112"/>
      <c r="AE85" s="112"/>
    </row>
    <row r="86" spans="1:31" ht="15" customHeight="1" x14ac:dyDescent="0.25">
      <c r="A86" s="83" t="s">
        <v>73</v>
      </c>
      <c r="B86" s="78"/>
      <c r="C86" s="79" t="str">
        <f>'Table 14.1'!AA5</f>
        <v>176,514</v>
      </c>
      <c r="D86" s="80">
        <f>'Table 14.1'!AC5</f>
        <v>4.0539504942907589E-2</v>
      </c>
      <c r="E86" s="81">
        <f>'Table 14.1'!AC5</f>
        <v>4.0539504942907589E-2</v>
      </c>
      <c r="F86" s="80">
        <f>'Table 14.1'!AE5</f>
        <v>6.3606454645151134E-2</v>
      </c>
      <c r="G86" s="81">
        <f>'Table 14.1'!AE5</f>
        <v>6.3606454645151134E-2</v>
      </c>
      <c r="H86" s="82"/>
      <c r="I86" s="82"/>
      <c r="J86" s="156"/>
      <c r="K86" s="156"/>
      <c r="L86" s="157"/>
      <c r="M86" s="158"/>
      <c r="N86" s="157"/>
      <c r="O86" s="158"/>
      <c r="S86" s="125" t="s">
        <v>74</v>
      </c>
      <c r="T86" s="125"/>
      <c r="U86" s="122">
        <v>0</v>
      </c>
      <c r="V86" s="122">
        <v>0</v>
      </c>
      <c r="W86" s="122">
        <v>0</v>
      </c>
      <c r="X86" s="122">
        <v>8794</v>
      </c>
      <c r="Y86" s="122">
        <v>9383</v>
      </c>
      <c r="Z86" s="112"/>
      <c r="AA86" s="112"/>
      <c r="AB86" s="112"/>
      <c r="AC86" s="112"/>
      <c r="AD86" s="112"/>
      <c r="AE86" s="112"/>
    </row>
    <row r="87" spans="1:31" ht="15" customHeight="1" x14ac:dyDescent="0.25">
      <c r="A87" s="83" t="s">
        <v>75</v>
      </c>
      <c r="B87" s="78"/>
      <c r="C87" s="79" t="str">
        <f>'Table 14.1'!AA6</f>
        <v>173,442</v>
      </c>
      <c r="D87" s="80">
        <f>'Table 14.1'!AC6</f>
        <v>3.5678671021753594E-2</v>
      </c>
      <c r="E87" s="81">
        <f>'Table 14.1'!AC6</f>
        <v>3.5678671021753594E-2</v>
      </c>
      <c r="F87" s="80">
        <f>'Table 14.1'!AE6</f>
        <v>7.0021962835920437E-2</v>
      </c>
      <c r="G87" s="81">
        <f>'Table 14.1'!AE6</f>
        <v>7.0021962835920437E-2</v>
      </c>
      <c r="H87" s="82"/>
      <c r="I87" s="82"/>
      <c r="J87" s="156"/>
      <c r="K87" s="156"/>
      <c r="L87" s="157"/>
      <c r="M87" s="158"/>
      <c r="N87" s="157"/>
      <c r="O87" s="158"/>
      <c r="S87" s="125" t="s">
        <v>76</v>
      </c>
      <c r="T87" s="125"/>
      <c r="U87" s="122">
        <v>0</v>
      </c>
      <c r="V87" s="122">
        <v>0</v>
      </c>
      <c r="W87" s="122">
        <v>0</v>
      </c>
      <c r="X87" s="122">
        <v>12658</v>
      </c>
      <c r="Y87" s="122">
        <v>13554</v>
      </c>
      <c r="Z87" s="112"/>
      <c r="AA87" s="112"/>
      <c r="AB87" s="112"/>
      <c r="AC87" s="112"/>
      <c r="AD87" s="112"/>
      <c r="AE87" s="112"/>
    </row>
    <row r="88" spans="1:31" ht="15" customHeight="1" x14ac:dyDescent="0.25">
      <c r="A88" s="78" t="s">
        <v>10</v>
      </c>
      <c r="B88" s="78"/>
      <c r="C88" s="79" t="str">
        <f>'Table 14.1'!AA7</f>
        <v>249,206</v>
      </c>
      <c r="D88" s="80">
        <f>'Table 14.1'!AC7</f>
        <v>2.8340582162104111E-2</v>
      </c>
      <c r="E88" s="81">
        <f>'Table 14.1'!AC7</f>
        <v>2.8340582162104111E-2</v>
      </c>
      <c r="F88" s="80">
        <f>'Table 14.1'!AE7</f>
        <v>4.8904190885864951E-2</v>
      </c>
      <c r="G88" s="81">
        <f>'Table 14.1'!AE7</f>
        <v>4.8904190885864951E-2</v>
      </c>
      <c r="H88" s="82"/>
      <c r="I88" s="82"/>
      <c r="J88" s="156"/>
      <c r="K88" s="156"/>
      <c r="L88" s="157"/>
      <c r="M88" s="158"/>
      <c r="N88" s="157"/>
      <c r="O88" s="158"/>
      <c r="S88" s="125" t="s">
        <v>77</v>
      </c>
      <c r="T88" s="125"/>
      <c r="U88" s="122">
        <v>0</v>
      </c>
      <c r="V88" s="122">
        <v>0</v>
      </c>
      <c r="W88" s="122">
        <v>0</v>
      </c>
      <c r="X88" s="122">
        <v>5715</v>
      </c>
      <c r="Y88" s="122">
        <v>5969</v>
      </c>
      <c r="Z88" s="112"/>
      <c r="AA88" s="112"/>
      <c r="AB88" s="112"/>
      <c r="AC88" s="112"/>
      <c r="AD88" s="112"/>
      <c r="AE88" s="112"/>
    </row>
    <row r="89" spans="1:31" ht="15" customHeight="1" x14ac:dyDescent="0.25">
      <c r="A89" s="78" t="s">
        <v>37</v>
      </c>
      <c r="B89" s="84"/>
      <c r="C89" s="79" t="str">
        <f>'Table 14.1'!AA37</f>
        <v>209,740</v>
      </c>
      <c r="D89" s="80">
        <f>'Table 14.1'!AC37</f>
        <v>1.8259142922336657E-2</v>
      </c>
      <c r="E89" s="81">
        <f>'Table 14.1'!AC37</f>
        <v>1.8259142922336657E-2</v>
      </c>
      <c r="F89" s="80">
        <f>'Table 14.1'!AE37</f>
        <v>3.6065185068094641E-2</v>
      </c>
      <c r="G89" s="81">
        <f>'Table 14.1'!AE37</f>
        <v>3.6065185068094641E-2</v>
      </c>
      <c r="H89" s="82"/>
      <c r="I89" s="82"/>
      <c r="J89" s="159"/>
      <c r="K89" s="159"/>
      <c r="L89" s="157"/>
      <c r="M89" s="158"/>
      <c r="N89" s="157"/>
      <c r="O89" s="158"/>
      <c r="S89" s="125" t="s">
        <v>78</v>
      </c>
      <c r="T89" s="125"/>
      <c r="U89" s="122">
        <v>0</v>
      </c>
      <c r="V89" s="122">
        <v>0</v>
      </c>
      <c r="W89" s="122">
        <v>0</v>
      </c>
      <c r="X89" s="122">
        <v>3659</v>
      </c>
      <c r="Y89" s="122">
        <v>3951</v>
      </c>
      <c r="Z89" s="112"/>
      <c r="AA89" s="112"/>
      <c r="AB89" s="112"/>
      <c r="AC89" s="112"/>
      <c r="AD89" s="112"/>
      <c r="AE89" s="112"/>
    </row>
    <row r="90" spans="1:31" ht="15" customHeight="1" x14ac:dyDescent="0.25">
      <c r="A90" s="85" t="s">
        <v>38</v>
      </c>
      <c r="B90" s="84"/>
      <c r="C90" s="79" t="str">
        <f>'Table 14.1'!AA38</f>
        <v>39,466</v>
      </c>
      <c r="D90" s="80">
        <f>'Table 14.1'!AC38</f>
        <v>8.5453395307901747E-2</v>
      </c>
      <c r="E90" s="81">
        <f>'Table 14.1'!AC38</f>
        <v>8.5453395307901747E-2</v>
      </c>
      <c r="F90" s="80">
        <f>'Table 14.1'!AE38</f>
        <v>0.12285194036645053</v>
      </c>
      <c r="G90" s="81">
        <f>'Table 14.1'!AE38</f>
        <v>0.12285194036645053</v>
      </c>
      <c r="H90" s="82"/>
      <c r="I90" s="82"/>
      <c r="J90" s="159"/>
      <c r="K90" s="159"/>
      <c r="L90" s="157"/>
      <c r="M90" s="158"/>
      <c r="N90" s="157"/>
      <c r="O90" s="158"/>
      <c r="S90" s="125" t="s">
        <v>79</v>
      </c>
      <c r="T90" s="125"/>
      <c r="U90" s="122">
        <v>0</v>
      </c>
      <c r="V90" s="122">
        <v>0</v>
      </c>
      <c r="W90" s="122">
        <v>0</v>
      </c>
      <c r="X90" s="122">
        <v>6903</v>
      </c>
      <c r="Y90" s="122">
        <v>7647</v>
      </c>
      <c r="Z90" s="112"/>
      <c r="AA90" s="112"/>
      <c r="AB90" s="112"/>
      <c r="AC90" s="112"/>
      <c r="AD90" s="112"/>
      <c r="AE90" s="112"/>
    </row>
    <row r="91" spans="1:31" ht="15" customHeight="1" x14ac:dyDescent="0.25">
      <c r="A91" s="83" t="s">
        <v>7</v>
      </c>
      <c r="B91" s="84"/>
      <c r="C91" s="79" t="str">
        <f>'Table 14.1'!AA114</f>
        <v>18,544</v>
      </c>
      <c r="D91" s="80">
        <f>'Table 14.1'!AC114</f>
        <v>9.1016061657939629E-2</v>
      </c>
      <c r="E91" s="81">
        <f>'Table 14.1'!AC114</f>
        <v>9.1016061657939629E-2</v>
      </c>
      <c r="F91" s="80">
        <f>'Table 14.1'!AE114</f>
        <v>0.13690147753050086</v>
      </c>
      <c r="G91" s="81">
        <f>'Table 14.1'!AE114</f>
        <v>0.13690147753050086</v>
      </c>
      <c r="H91" s="82"/>
      <c r="I91" s="82"/>
      <c r="J91" s="156"/>
      <c r="K91" s="156"/>
      <c r="L91" s="157"/>
      <c r="M91" s="158"/>
      <c r="N91" s="157"/>
      <c r="O91" s="158"/>
      <c r="S91" s="128" t="s">
        <v>62</v>
      </c>
      <c r="T91" s="128"/>
      <c r="U91" s="122">
        <v>0</v>
      </c>
      <c r="V91" s="122">
        <v>0</v>
      </c>
      <c r="W91" s="122">
        <v>0</v>
      </c>
      <c r="X91" s="122">
        <v>120421</v>
      </c>
      <c r="Y91" s="122">
        <v>124544</v>
      </c>
      <c r="Z91" s="112"/>
      <c r="AA91" s="112"/>
      <c r="AB91" s="112"/>
      <c r="AC91" s="112"/>
      <c r="AD91" s="112"/>
      <c r="AE91" s="112"/>
    </row>
    <row r="92" spans="1:31" ht="15" customHeight="1" x14ac:dyDescent="0.25">
      <c r="A92" s="83" t="s">
        <v>9</v>
      </c>
      <c r="B92" s="84"/>
      <c r="C92" s="79" t="str">
        <f>'Table 14.1'!AA115</f>
        <v>20,922</v>
      </c>
      <c r="D92" s="80">
        <f>'Table 14.1'!AC115</f>
        <v>8.057018903005897E-2</v>
      </c>
      <c r="E92" s="81">
        <f>'Table 14.1'!AC115</f>
        <v>8.057018903005897E-2</v>
      </c>
      <c r="F92" s="80">
        <f>'Table 14.1'!AE115</f>
        <v>0.11068641503424104</v>
      </c>
      <c r="G92" s="81">
        <f>'Table 14.1'!AE115</f>
        <v>0.11068641503424104</v>
      </c>
      <c r="H92" s="82"/>
      <c r="I92" s="82"/>
      <c r="J92" s="156"/>
      <c r="K92" s="156"/>
      <c r="L92" s="157"/>
      <c r="M92" s="158"/>
      <c r="N92" s="157"/>
      <c r="O92" s="158"/>
      <c r="S92" s="140" t="s">
        <v>63</v>
      </c>
      <c r="T92" s="140"/>
      <c r="U92" s="112"/>
      <c r="V92" s="112"/>
      <c r="W92" s="112"/>
      <c r="X92" s="112"/>
      <c r="Y92" s="112"/>
      <c r="Z92" s="112"/>
      <c r="AA92" s="112"/>
      <c r="AB92" s="112"/>
      <c r="AC92" s="112"/>
      <c r="AD92" s="112"/>
      <c r="AE92" s="112"/>
    </row>
    <row r="93" spans="1:31" ht="15" customHeight="1" x14ac:dyDescent="0.25">
      <c r="A93" s="78" t="s">
        <v>80</v>
      </c>
      <c r="B93" s="78"/>
      <c r="C93" s="79" t="str">
        <f>'Table 14.1'!AA8</f>
        <v>$54,774</v>
      </c>
      <c r="D93" s="80">
        <f>'Table 14.1'!AC8</f>
        <v>-1.4176415535797848E-2</v>
      </c>
      <c r="E93" s="81">
        <f>'Table 14.1'!AC8</f>
        <v>-1.4176415535797848E-2</v>
      </c>
      <c r="F93" s="80">
        <f>'Table 14.1'!AE8</f>
        <v>0.11203366087380218</v>
      </c>
      <c r="G93" s="81">
        <f>'Table 14.1'!AE8</f>
        <v>0.11203366087380218</v>
      </c>
      <c r="H93" s="82"/>
      <c r="I93" s="82"/>
      <c r="J93" s="153"/>
      <c r="K93" s="153"/>
      <c r="L93" s="157"/>
      <c r="M93" s="158"/>
      <c r="N93" s="157"/>
      <c r="O93" s="158"/>
      <c r="S93" s="125" t="s">
        <v>66</v>
      </c>
      <c r="T93" s="125"/>
      <c r="U93" s="122">
        <v>0</v>
      </c>
      <c r="V93" s="122">
        <v>0</v>
      </c>
      <c r="W93" s="122">
        <v>0</v>
      </c>
      <c r="X93" s="122">
        <v>16486</v>
      </c>
      <c r="Y93" s="122">
        <v>17429</v>
      </c>
      <c r="Z93" s="112"/>
      <c r="AA93" s="112"/>
      <c r="AB93" s="112"/>
      <c r="AC93" s="112"/>
      <c r="AD93" s="112"/>
      <c r="AE93" s="112"/>
    </row>
    <row r="94" spans="1:31" ht="15" customHeight="1" x14ac:dyDescent="0.25">
      <c r="A94" s="78" t="s">
        <v>16</v>
      </c>
      <c r="B94" s="78"/>
      <c r="C94" s="79" t="str">
        <f>'Table 14.1'!AA9</f>
        <v>$17,698.5 mil</v>
      </c>
      <c r="D94" s="80">
        <f>'Table 14.1'!AC9</f>
        <v>2.8110248631877166E-2</v>
      </c>
      <c r="E94" s="81">
        <f>'Table 14.1'!AC9</f>
        <v>2.8110248631877166E-2</v>
      </c>
      <c r="F94" s="80">
        <f>'Table 14.1'!AE9</f>
        <v>0.18636674451675428</v>
      </c>
      <c r="G94" s="81">
        <f>'Table 14.1'!AE9</f>
        <v>0.18636674451675428</v>
      </c>
      <c r="H94" s="82"/>
      <c r="I94" s="82"/>
      <c r="J94" s="153"/>
      <c r="K94" s="153"/>
      <c r="L94" s="157"/>
      <c r="M94" s="158"/>
      <c r="N94" s="157"/>
      <c r="O94" s="158"/>
      <c r="S94" s="125" t="s">
        <v>70</v>
      </c>
      <c r="T94" s="125"/>
      <c r="U94" s="122">
        <v>0</v>
      </c>
      <c r="V94" s="122">
        <v>0</v>
      </c>
      <c r="W94" s="122">
        <v>0</v>
      </c>
      <c r="X94" s="122">
        <v>26202</v>
      </c>
      <c r="Y94" s="122">
        <v>27691</v>
      </c>
      <c r="Z94" s="112"/>
      <c r="AA94" s="112"/>
      <c r="AB94" s="112"/>
      <c r="AC94" s="112"/>
      <c r="AD94" s="112"/>
      <c r="AE94" s="112"/>
    </row>
    <row r="95" spans="1:31" ht="15" customHeight="1" x14ac:dyDescent="0.25">
      <c r="S95" s="125" t="s">
        <v>72</v>
      </c>
      <c r="T95" s="125"/>
      <c r="U95" s="122">
        <v>0</v>
      </c>
      <c r="V95" s="122">
        <v>0</v>
      </c>
      <c r="W95" s="122">
        <v>0</v>
      </c>
      <c r="X95" s="122">
        <v>2867</v>
      </c>
      <c r="Y95" s="122">
        <v>2976</v>
      </c>
      <c r="Z95" s="112"/>
      <c r="AA95" s="112"/>
      <c r="AB95" s="112"/>
      <c r="AC95" s="112"/>
      <c r="AD95" s="112"/>
      <c r="AE95" s="112"/>
    </row>
    <row r="96" spans="1:31" ht="15" customHeight="1" x14ac:dyDescent="0.25">
      <c r="A96" s="86" t="s">
        <v>81</v>
      </c>
      <c r="S96" s="125" t="s">
        <v>74</v>
      </c>
      <c r="T96" s="125"/>
      <c r="U96" s="122">
        <v>0</v>
      </c>
      <c r="V96" s="122">
        <v>0</v>
      </c>
      <c r="W96" s="122">
        <v>0</v>
      </c>
      <c r="X96" s="122">
        <v>12968</v>
      </c>
      <c r="Y96" s="122">
        <v>14169</v>
      </c>
      <c r="Z96" s="112"/>
      <c r="AA96" s="112"/>
      <c r="AB96" s="112"/>
      <c r="AC96" s="112"/>
      <c r="AD96" s="112"/>
      <c r="AE96" s="112"/>
    </row>
    <row r="97" spans="1:31" ht="15" customHeight="1" x14ac:dyDescent="0.25">
      <c r="A97" s="87" t="s">
        <v>82</v>
      </c>
      <c r="S97" s="125" t="s">
        <v>76</v>
      </c>
      <c r="T97" s="125"/>
      <c r="U97" s="122">
        <v>0</v>
      </c>
      <c r="V97" s="122">
        <v>0</v>
      </c>
      <c r="W97" s="122">
        <v>0</v>
      </c>
      <c r="X97" s="122">
        <v>28124</v>
      </c>
      <c r="Y97" s="122">
        <v>30205</v>
      </c>
      <c r="Z97" s="112"/>
      <c r="AA97" s="112"/>
      <c r="AB97" s="112"/>
      <c r="AC97" s="112"/>
      <c r="AD97" s="112"/>
      <c r="AE97" s="112"/>
    </row>
    <row r="98" spans="1:31" ht="15" customHeight="1" x14ac:dyDescent="0.25">
      <c r="S98" s="125" t="s">
        <v>77</v>
      </c>
      <c r="T98" s="125"/>
      <c r="U98" s="122">
        <v>0</v>
      </c>
      <c r="V98" s="122">
        <v>0</v>
      </c>
      <c r="W98" s="122">
        <v>0</v>
      </c>
      <c r="X98" s="122">
        <v>7969</v>
      </c>
      <c r="Y98" s="122">
        <v>8250</v>
      </c>
      <c r="Z98" s="112"/>
      <c r="AA98" s="112"/>
      <c r="AB98" s="112"/>
      <c r="AC98" s="112"/>
      <c r="AD98" s="112"/>
      <c r="AE98" s="112"/>
    </row>
    <row r="99" spans="1:31" ht="15" customHeight="1" x14ac:dyDescent="0.25">
      <c r="S99" s="125" t="s">
        <v>78</v>
      </c>
      <c r="T99" s="125"/>
      <c r="U99" s="122">
        <v>0</v>
      </c>
      <c r="V99" s="122">
        <v>0</v>
      </c>
      <c r="W99" s="122">
        <v>0</v>
      </c>
      <c r="X99" s="122">
        <v>315</v>
      </c>
      <c r="Y99" s="122">
        <v>357</v>
      </c>
      <c r="Z99" s="112"/>
      <c r="AA99" s="112"/>
      <c r="AB99" s="112"/>
      <c r="AC99" s="112"/>
      <c r="AD99" s="112"/>
      <c r="AE99" s="112"/>
    </row>
    <row r="100" spans="1:31" x14ac:dyDescent="0.25">
      <c r="A100" s="88"/>
      <c r="S100" s="125" t="s">
        <v>79</v>
      </c>
      <c r="T100" s="125"/>
      <c r="U100" s="122">
        <v>0</v>
      </c>
      <c r="V100" s="122">
        <v>0</v>
      </c>
      <c r="W100" s="122">
        <v>0</v>
      </c>
      <c r="X100" s="122">
        <v>3105</v>
      </c>
      <c r="Y100" s="122">
        <v>3452</v>
      </c>
      <c r="Z100" s="112"/>
      <c r="AA100" s="112"/>
      <c r="AB100" s="112"/>
      <c r="AC100" s="112"/>
      <c r="AD100" s="112"/>
      <c r="AE100" s="112"/>
    </row>
    <row r="101" spans="1:31" x14ac:dyDescent="0.25">
      <c r="S101" s="128" t="s">
        <v>62</v>
      </c>
      <c r="T101" s="128"/>
      <c r="U101" s="122">
        <v>0</v>
      </c>
      <c r="V101" s="122">
        <v>0</v>
      </c>
      <c r="W101" s="122">
        <v>0</v>
      </c>
      <c r="X101" s="122">
        <v>117320</v>
      </c>
      <c r="Y101" s="122">
        <v>121109</v>
      </c>
      <c r="Z101" s="112"/>
      <c r="AA101" s="112"/>
      <c r="AB101" s="112"/>
      <c r="AC101" s="112"/>
      <c r="AD101" s="112"/>
      <c r="AE101" s="112"/>
    </row>
    <row r="102" spans="1:31" x14ac:dyDescent="0.25">
      <c r="A102" s="89"/>
      <c r="S102" s="125"/>
      <c r="T102" s="125"/>
      <c r="U102" s="112"/>
      <c r="V102" s="112"/>
      <c r="W102" s="112"/>
      <c r="X102" s="112"/>
      <c r="Y102" s="133"/>
      <c r="Z102" s="112"/>
      <c r="AA102" s="139"/>
      <c r="AB102" s="139"/>
      <c r="AC102" s="139"/>
      <c r="AD102" s="139"/>
      <c r="AE102" s="139"/>
    </row>
    <row r="103" spans="1:31" x14ac:dyDescent="0.25">
      <c r="A103" s="90"/>
      <c r="S103" s="138" t="s">
        <v>83</v>
      </c>
      <c r="T103" s="138"/>
      <c r="U103" s="116" t="s">
        <v>119</v>
      </c>
      <c r="V103" s="116" t="s">
        <v>120</v>
      </c>
      <c r="W103" s="116" t="s">
        <v>121</v>
      </c>
      <c r="X103" s="116" t="s">
        <v>122</v>
      </c>
      <c r="Y103" s="116" t="s">
        <v>123</v>
      </c>
      <c r="Z103" s="112"/>
      <c r="AA103" s="135" t="s">
        <v>2</v>
      </c>
      <c r="AB103" s="116"/>
      <c r="AC103" s="116" t="s">
        <v>30</v>
      </c>
      <c r="AD103" s="116"/>
      <c r="AE103" s="116" t="s">
        <v>2</v>
      </c>
    </row>
    <row r="104" spans="1:31" x14ac:dyDescent="0.25">
      <c r="S104" s="125" t="s">
        <v>14</v>
      </c>
      <c r="T104" s="125"/>
      <c r="U104" s="122">
        <v>0</v>
      </c>
      <c r="V104" s="122">
        <v>0</v>
      </c>
      <c r="W104" s="122">
        <v>0</v>
      </c>
      <c r="X104" s="122">
        <v>185178</v>
      </c>
      <c r="Y104" s="122">
        <v>202368</v>
      </c>
      <c r="Z104" s="112"/>
      <c r="AA104" s="119" t="str">
        <f>TEXT(Y104,"###,###")</f>
        <v>202,368</v>
      </c>
      <c r="AB104" s="112"/>
      <c r="AC104" s="141">
        <f>Y104/($Y$4)*100</f>
        <v>57.826698213489692</v>
      </c>
      <c r="AD104" s="112"/>
      <c r="AE104" s="119"/>
    </row>
    <row r="105" spans="1:31" x14ac:dyDescent="0.25">
      <c r="S105" s="125" t="s">
        <v>17</v>
      </c>
      <c r="T105" s="125"/>
      <c r="U105" s="122">
        <v>0</v>
      </c>
      <c r="V105" s="122">
        <v>0</v>
      </c>
      <c r="W105" s="122">
        <v>0</v>
      </c>
      <c r="X105" s="122">
        <v>123427</v>
      </c>
      <c r="Y105" s="122">
        <v>123732</v>
      </c>
      <c r="Z105" s="112"/>
      <c r="AA105" s="119" t="str">
        <f>TEXT(Y105,"###,###")</f>
        <v>123,732</v>
      </c>
      <c r="AB105" s="112"/>
      <c r="AC105" s="141">
        <f>Y105/($Y$4)*100</f>
        <v>35.356444810204714</v>
      </c>
      <c r="AD105" s="112"/>
      <c r="AE105" s="119"/>
    </row>
    <row r="106" spans="1:31" x14ac:dyDescent="0.25">
      <c r="S106" s="128" t="s">
        <v>62</v>
      </c>
      <c r="T106" s="128"/>
      <c r="U106" s="130">
        <v>0</v>
      </c>
      <c r="V106" s="130">
        <v>0</v>
      </c>
      <c r="W106" s="130">
        <v>0</v>
      </c>
      <c r="X106" s="130">
        <v>308605</v>
      </c>
      <c r="Y106" s="130">
        <v>326100</v>
      </c>
      <c r="Z106" s="112"/>
      <c r="AA106" s="119"/>
      <c r="AB106" s="112"/>
      <c r="AC106" s="141"/>
      <c r="AD106" s="112"/>
      <c r="AE106" s="119"/>
    </row>
    <row r="107" spans="1:31" x14ac:dyDescent="0.25">
      <c r="S107" s="138" t="s">
        <v>18</v>
      </c>
      <c r="T107" s="138"/>
      <c r="U107" s="122"/>
      <c r="V107" s="122"/>
      <c r="W107" s="122"/>
      <c r="X107" s="122"/>
      <c r="Y107" s="122"/>
      <c r="Z107" s="112"/>
      <c r="AA107" s="112"/>
      <c r="AB107" s="112"/>
      <c r="AC107" s="112"/>
      <c r="AD107" s="112"/>
      <c r="AE107" s="112"/>
    </row>
    <row r="108" spans="1:31" x14ac:dyDescent="0.25">
      <c r="S108" s="125" t="s">
        <v>21</v>
      </c>
      <c r="T108" s="125"/>
      <c r="U108" s="122">
        <v>0</v>
      </c>
      <c r="V108" s="122">
        <v>0</v>
      </c>
      <c r="W108" s="122">
        <v>0</v>
      </c>
      <c r="X108" s="122">
        <v>34501</v>
      </c>
      <c r="Y108" s="122">
        <v>37530</v>
      </c>
      <c r="Z108" s="112"/>
      <c r="AA108" s="119" t="str">
        <f>TEXT(Y108,"###,###")</f>
        <v>37,530</v>
      </c>
      <c r="AB108" s="112"/>
      <c r="AC108" s="141">
        <f>Y108/($Y$4)*100</f>
        <v>10.724205328669891</v>
      </c>
      <c r="AD108" s="112"/>
      <c r="AE108" s="119"/>
    </row>
    <row r="109" spans="1:31" x14ac:dyDescent="0.25">
      <c r="S109" s="125" t="s">
        <v>24</v>
      </c>
      <c r="T109" s="125"/>
      <c r="U109" s="122">
        <v>0</v>
      </c>
      <c r="V109" s="122">
        <v>0</v>
      </c>
      <c r="W109" s="122">
        <v>0</v>
      </c>
      <c r="X109" s="122">
        <v>36646</v>
      </c>
      <c r="Y109" s="122">
        <v>39218</v>
      </c>
      <c r="Z109" s="112"/>
      <c r="AA109" s="119" t="str">
        <f>TEXT(Y109,"###,###")</f>
        <v>39,218</v>
      </c>
      <c r="AB109" s="112"/>
      <c r="AC109" s="141">
        <f t="shared" ref="AC109:AC111" si="3">Y109/($Y$4)*100</f>
        <v>11.206551680782727</v>
      </c>
      <c r="AD109" s="112"/>
      <c r="AE109" s="119"/>
    </row>
    <row r="110" spans="1:31" x14ac:dyDescent="0.25">
      <c r="S110" s="125" t="s">
        <v>27</v>
      </c>
      <c r="T110" s="125"/>
      <c r="U110" s="122">
        <v>0</v>
      </c>
      <c r="V110" s="122">
        <v>0</v>
      </c>
      <c r="W110" s="122">
        <v>0</v>
      </c>
      <c r="X110" s="122">
        <v>62254</v>
      </c>
      <c r="Y110" s="122">
        <v>69380</v>
      </c>
      <c r="Z110" s="112"/>
      <c r="AA110" s="119" t="str">
        <f>TEXT(Y110,"###,###")</f>
        <v>69,380</v>
      </c>
      <c r="AB110" s="112"/>
      <c r="AC110" s="141">
        <f t="shared" si="3"/>
        <v>19.825349472505117</v>
      </c>
      <c r="AD110" s="112"/>
      <c r="AE110" s="119"/>
    </row>
    <row r="111" spans="1:31" x14ac:dyDescent="0.25">
      <c r="S111" s="125" t="s">
        <v>31</v>
      </c>
      <c r="T111" s="125"/>
      <c r="U111" s="122">
        <v>0</v>
      </c>
      <c r="V111" s="122">
        <v>0</v>
      </c>
      <c r="W111" s="122">
        <v>0</v>
      </c>
      <c r="X111" s="122">
        <v>175204</v>
      </c>
      <c r="Y111" s="122">
        <v>179972</v>
      </c>
      <c r="Z111" s="112"/>
      <c r="AA111" s="119" t="str">
        <f>TEXT(Y111,"###,###")</f>
        <v>179,972</v>
      </c>
      <c r="AB111" s="112"/>
      <c r="AC111" s="141">
        <f t="shared" si="3"/>
        <v>51.427036541736669</v>
      </c>
      <c r="AD111" s="112"/>
      <c r="AE111" s="119"/>
    </row>
    <row r="112" spans="1:31" x14ac:dyDescent="0.25">
      <c r="S112" s="128" t="s">
        <v>62</v>
      </c>
      <c r="T112" s="128"/>
      <c r="U112" s="122">
        <v>0</v>
      </c>
      <c r="V112" s="122">
        <v>0</v>
      </c>
      <c r="W112" s="122">
        <v>0</v>
      </c>
      <c r="X112" s="122">
        <v>330985</v>
      </c>
      <c r="Y112" s="122">
        <v>345112</v>
      </c>
      <c r="Z112" s="112"/>
      <c r="AA112" s="112"/>
      <c r="AB112" s="112"/>
      <c r="AC112" s="112"/>
      <c r="AD112" s="112"/>
      <c r="AE112" s="112"/>
    </row>
    <row r="113" spans="19:31" x14ac:dyDescent="0.25">
      <c r="S113" s="112"/>
      <c r="T113" s="112"/>
      <c r="U113" s="112"/>
      <c r="V113" s="112"/>
      <c r="W113" s="112"/>
      <c r="X113" s="112"/>
      <c r="Y113" s="112"/>
      <c r="Z113" s="112"/>
      <c r="AA113" s="135" t="s">
        <v>2</v>
      </c>
      <c r="AB113" s="116"/>
      <c r="AC113" s="116" t="s">
        <v>3</v>
      </c>
      <c r="AD113" s="112"/>
      <c r="AE113" s="116" t="s">
        <v>36</v>
      </c>
    </row>
    <row r="114" spans="19:31" x14ac:dyDescent="0.25">
      <c r="S114" s="125" t="s">
        <v>84</v>
      </c>
      <c r="T114" s="122">
        <v>16311</v>
      </c>
      <c r="U114" s="122">
        <v>22587</v>
      </c>
      <c r="V114" s="122">
        <v>15940</v>
      </c>
      <c r="W114" s="122">
        <v>16874</v>
      </c>
      <c r="X114" s="122">
        <v>16997</v>
      </c>
      <c r="Y114" s="122">
        <v>18544</v>
      </c>
      <c r="Z114" s="112"/>
      <c r="AA114" s="119" t="str">
        <f>TEXT(Y114,"###,###")</f>
        <v>18,544</v>
      </c>
      <c r="AB114" s="112"/>
      <c r="AC114" s="120">
        <f>Y114/X114-1</f>
        <v>9.1016061657939629E-2</v>
      </c>
      <c r="AD114" s="112"/>
      <c r="AE114" s="120">
        <f>Y114/T114-1</f>
        <v>0.13690147753050086</v>
      </c>
    </row>
    <row r="115" spans="19:31" x14ac:dyDescent="0.25">
      <c r="S115" s="125" t="s">
        <v>85</v>
      </c>
      <c r="T115" s="122">
        <v>18837</v>
      </c>
      <c r="U115" s="122">
        <v>23746</v>
      </c>
      <c r="V115" s="122">
        <v>18407</v>
      </c>
      <c r="W115" s="122">
        <v>18885</v>
      </c>
      <c r="X115" s="122">
        <v>19362</v>
      </c>
      <c r="Y115" s="122">
        <v>20922</v>
      </c>
      <c r="Z115" s="112"/>
      <c r="AA115" s="119" t="str">
        <f>TEXT(Y115,"###,###")</f>
        <v>20,922</v>
      </c>
      <c r="AB115" s="112"/>
      <c r="AC115" s="120">
        <f>Y115/X115-1</f>
        <v>8.057018903005897E-2</v>
      </c>
      <c r="AD115" s="112"/>
      <c r="AE115" s="120">
        <f>Y115/T115-1</f>
        <v>0.11068641503424104</v>
      </c>
    </row>
    <row r="116" spans="19:31" x14ac:dyDescent="0.25">
      <c r="S116" s="128" t="s">
        <v>62</v>
      </c>
      <c r="T116" s="130">
        <v>35148</v>
      </c>
      <c r="U116" s="130">
        <v>46333</v>
      </c>
      <c r="V116" s="130">
        <v>34347</v>
      </c>
      <c r="W116" s="130">
        <v>35759</v>
      </c>
      <c r="X116" s="130">
        <v>36359</v>
      </c>
      <c r="Y116" s="130">
        <v>39466</v>
      </c>
      <c r="Z116" s="112"/>
      <c r="AA116" s="112"/>
      <c r="AB116" s="112"/>
      <c r="AC116" s="112"/>
      <c r="AD116" s="112"/>
      <c r="AE116" s="112"/>
    </row>
    <row r="117" spans="19:31" x14ac:dyDescent="0.25">
      <c r="S117" s="112"/>
      <c r="T117" s="112"/>
      <c r="U117" s="112"/>
      <c r="V117" s="112"/>
      <c r="W117" s="112"/>
      <c r="X117" s="112"/>
      <c r="Y117" s="112"/>
      <c r="Z117" s="112"/>
      <c r="AA117" s="112"/>
      <c r="AB117" s="112"/>
      <c r="AC117" s="112"/>
      <c r="AD117" s="112"/>
      <c r="AE117" s="112"/>
    </row>
    <row r="118" spans="19:31" x14ac:dyDescent="0.25">
      <c r="S118" s="112" t="s">
        <v>86</v>
      </c>
      <c r="T118" s="112"/>
      <c r="U118" s="142">
        <v>42.32</v>
      </c>
      <c r="V118" s="142">
        <v>41.54</v>
      </c>
      <c r="W118" s="142">
        <v>37.64</v>
      </c>
      <c r="X118" s="142">
        <v>40.630000000000003</v>
      </c>
      <c r="Y118" s="142">
        <v>39.58</v>
      </c>
      <c r="Z118" s="112"/>
      <c r="AA118" s="119" t="str">
        <f>TEXT(Y118,"##.0")</f>
        <v>39.6</v>
      </c>
      <c r="AB118" s="112"/>
      <c r="AC118" s="112"/>
      <c r="AD118" s="112"/>
      <c r="AE118" s="112"/>
    </row>
    <row r="119" spans="19:31" x14ac:dyDescent="0.25">
      <c r="S119" s="112"/>
      <c r="T119" s="112"/>
      <c r="U119" s="112"/>
      <c r="V119" s="112"/>
      <c r="W119" s="112"/>
      <c r="X119" s="112"/>
      <c r="Y119" s="112"/>
      <c r="Z119" s="112"/>
      <c r="AA119" s="112"/>
      <c r="AB119" s="112"/>
      <c r="AC119" s="112"/>
      <c r="AD119" s="112"/>
      <c r="AE119" s="112"/>
    </row>
    <row r="120" spans="19:31" x14ac:dyDescent="0.25">
      <c r="S120" s="112" t="s">
        <v>87</v>
      </c>
      <c r="T120" s="112"/>
      <c r="U120" s="122">
        <v>211872</v>
      </c>
      <c r="V120" s="122">
        <v>211659</v>
      </c>
      <c r="W120" s="122">
        <v>212736</v>
      </c>
      <c r="X120" s="122">
        <v>214947</v>
      </c>
      <c r="Y120" s="122">
        <v>222161</v>
      </c>
      <c r="Z120" s="112"/>
      <c r="AA120" s="119" t="str">
        <f>TEXT(Y120,"###,###")</f>
        <v>222,161</v>
      </c>
      <c r="AB120" s="112"/>
      <c r="AC120" s="112"/>
      <c r="AD120" s="112"/>
      <c r="AE120" s="112"/>
    </row>
    <row r="121" spans="19:31" x14ac:dyDescent="0.25">
      <c r="S121" s="112" t="s">
        <v>88</v>
      </c>
      <c r="T121" s="112"/>
      <c r="U121" s="122">
        <v>10108</v>
      </c>
      <c r="V121" s="122">
        <v>9929</v>
      </c>
      <c r="W121" s="122">
        <v>9639</v>
      </c>
      <c r="X121" s="122">
        <v>9761</v>
      </c>
      <c r="Y121" s="122">
        <v>9942</v>
      </c>
      <c r="Z121" s="112"/>
      <c r="AA121" s="119" t="str">
        <f t="shared" ref="AA121:AA128" si="4">TEXT(Y121,"###,###")</f>
        <v>9,942</v>
      </c>
      <c r="AB121" s="112"/>
      <c r="AC121" s="112"/>
      <c r="AD121" s="112"/>
      <c r="AE121" s="112"/>
    </row>
    <row r="122" spans="19:31" x14ac:dyDescent="0.25">
      <c r="S122" s="112" t="s">
        <v>89</v>
      </c>
      <c r="T122" s="112"/>
      <c r="U122" s="122">
        <v>12207</v>
      </c>
      <c r="V122" s="122">
        <v>11975</v>
      </c>
      <c r="W122" s="122">
        <v>11790</v>
      </c>
      <c r="X122" s="122">
        <v>13036</v>
      </c>
      <c r="Y122" s="122">
        <v>13550</v>
      </c>
      <c r="Z122" s="112"/>
      <c r="AA122" s="119" t="str">
        <f t="shared" si="4"/>
        <v>13,550</v>
      </c>
      <c r="AB122" s="112"/>
      <c r="AC122" s="112"/>
      <c r="AD122" s="112"/>
      <c r="AE122" s="112"/>
    </row>
    <row r="123" spans="19:31" x14ac:dyDescent="0.25">
      <c r="S123" s="112"/>
      <c r="T123" s="112"/>
      <c r="U123" s="112"/>
      <c r="V123" s="112"/>
      <c r="W123" s="112"/>
      <c r="X123" s="112"/>
      <c r="Y123" s="112"/>
      <c r="Z123" s="112"/>
      <c r="AA123" s="135" t="s">
        <v>2</v>
      </c>
      <c r="AB123" s="116"/>
      <c r="AC123" s="116" t="s">
        <v>30</v>
      </c>
      <c r="AD123" s="116"/>
      <c r="AE123" s="116" t="s">
        <v>2</v>
      </c>
    </row>
    <row r="124" spans="19:31" x14ac:dyDescent="0.25">
      <c r="S124" s="112" t="s">
        <v>90</v>
      </c>
      <c r="T124" s="112"/>
      <c r="U124" s="122">
        <v>224079</v>
      </c>
      <c r="V124" s="122">
        <v>223634</v>
      </c>
      <c r="W124" s="122">
        <v>224526</v>
      </c>
      <c r="X124" s="122">
        <v>227983</v>
      </c>
      <c r="Y124" s="122">
        <v>235711</v>
      </c>
      <c r="Z124" s="112"/>
      <c r="AA124" s="119" t="str">
        <f t="shared" si="4"/>
        <v>235,711</v>
      </c>
      <c r="AB124" s="112"/>
      <c r="AC124" s="137">
        <f>Y124/$Y$7*100</f>
        <v>94.584801329020976</v>
      </c>
      <c r="AD124" s="112"/>
      <c r="AE124" s="112"/>
    </row>
    <row r="125" spans="19:31" x14ac:dyDescent="0.25">
      <c r="S125" s="112" t="s">
        <v>91</v>
      </c>
      <c r="T125" s="112"/>
      <c r="U125" s="122">
        <v>22315</v>
      </c>
      <c r="V125" s="122">
        <v>21904</v>
      </c>
      <c r="W125" s="122">
        <v>21429</v>
      </c>
      <c r="X125" s="122">
        <v>22797</v>
      </c>
      <c r="Y125" s="122">
        <v>23492</v>
      </c>
      <c r="Z125" s="112"/>
      <c r="AA125" s="119" t="str">
        <f t="shared" si="4"/>
        <v>23,492</v>
      </c>
      <c r="AB125" s="112"/>
      <c r="AC125" s="137">
        <f>Y125/$Y$7*100</f>
        <v>9.4267393240933206</v>
      </c>
      <c r="AD125" s="112"/>
      <c r="AE125" s="112"/>
    </row>
    <row r="126" spans="19:31" x14ac:dyDescent="0.25">
      <c r="S126" s="112"/>
      <c r="T126" s="112"/>
      <c r="U126" s="112"/>
      <c r="V126" s="112"/>
      <c r="W126" s="112"/>
      <c r="X126" s="112"/>
      <c r="Y126" s="112"/>
      <c r="Z126" s="112"/>
      <c r="AA126" s="112"/>
      <c r="AB126" s="112"/>
      <c r="AC126" s="112"/>
      <c r="AD126" s="112"/>
      <c r="AE126" s="112"/>
    </row>
    <row r="127" spans="19:31" x14ac:dyDescent="0.25">
      <c r="S127" s="112" t="s">
        <v>92</v>
      </c>
      <c r="T127" s="112"/>
      <c r="U127" s="122">
        <v>119412</v>
      </c>
      <c r="V127" s="122">
        <v>118816</v>
      </c>
      <c r="W127" s="122">
        <v>118729</v>
      </c>
      <c r="X127" s="122">
        <v>120421</v>
      </c>
      <c r="Y127" s="122">
        <v>124544</v>
      </c>
      <c r="Z127" s="112"/>
      <c r="AA127" s="119" t="str">
        <f t="shared" si="4"/>
        <v>124,544</v>
      </c>
      <c r="AB127" s="112"/>
      <c r="AC127" s="137">
        <f>Y127/$Y$7*100</f>
        <v>49.976324807588902</v>
      </c>
      <c r="AD127" s="112"/>
      <c r="AE127" s="112"/>
    </row>
    <row r="128" spans="19:31" x14ac:dyDescent="0.25">
      <c r="S128" s="112" t="s">
        <v>93</v>
      </c>
      <c r="T128" s="112"/>
      <c r="U128" s="122">
        <v>114769</v>
      </c>
      <c r="V128" s="122">
        <v>114748</v>
      </c>
      <c r="W128" s="122">
        <v>115439</v>
      </c>
      <c r="X128" s="122">
        <v>117320</v>
      </c>
      <c r="Y128" s="122">
        <v>121109</v>
      </c>
      <c r="Z128" s="112"/>
      <c r="AA128" s="119" t="str">
        <f t="shared" si="4"/>
        <v>121,109</v>
      </c>
      <c r="AB128" s="112"/>
      <c r="AC128" s="137">
        <f>Y128/$Y$7*100</f>
        <v>48.597947079925845</v>
      </c>
      <c r="AD128" s="112"/>
      <c r="AE128" s="112"/>
    </row>
  </sheetData>
  <sheetProtection selectLockedCells="1"/>
  <mergeCells count="20">
    <mergeCell ref="AA2:AE2"/>
    <mergeCell ref="G12:L12"/>
    <mergeCell ref="C82:G82"/>
    <mergeCell ref="J82:O82"/>
    <mergeCell ref="D83:E83"/>
    <mergeCell ref="F83:G83"/>
    <mergeCell ref="L83:M83"/>
    <mergeCell ref="N83:O83"/>
    <mergeCell ref="J92:K92"/>
    <mergeCell ref="D84:E84"/>
    <mergeCell ref="F84:G84"/>
    <mergeCell ref="L84:M84"/>
    <mergeCell ref="N84:O84"/>
    <mergeCell ref="J85:K85"/>
    <mergeCell ref="J86:K86"/>
    <mergeCell ref="J87:K87"/>
    <mergeCell ref="J88:K88"/>
    <mergeCell ref="J89:K89"/>
    <mergeCell ref="J90:K90"/>
    <mergeCell ref="J91:K91"/>
  </mergeCells>
  <pageMargins left="0.43307086614173229" right="0.23622047244094491" top="0.51181102362204722" bottom="0.55118110236220474" header="0.31496062992125984" footer="0.31496062992125984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89840A75-6431-4560-8C42-7A357D64AB6E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E85:E94</xm:sqref>
        </x14:conditionalFormatting>
        <x14:conditionalFormatting xmlns:xm="http://schemas.microsoft.com/office/excel/2006/main">
          <x14:cfRule type="iconSet" priority="3" id="{D506BD00-8E07-4045-947B-F527D1B44824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G85:G94</xm:sqref>
        </x14:conditionalFormatting>
        <x14:conditionalFormatting xmlns:xm="http://schemas.microsoft.com/office/excel/2006/main">
          <x14:cfRule type="iconSet" priority="2" id="{2FF11CDD-FB3D-4E09-ABEE-3D9739C079AB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M85:M94</xm:sqref>
        </x14:conditionalFormatting>
        <x14:conditionalFormatting xmlns:xm="http://schemas.microsoft.com/office/excel/2006/main">
          <x14:cfRule type="iconSet" priority="1" id="{2E1EFB46-D6AA-4822-A25A-ADBC2E7EB4B8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O85:O94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tabColor theme="3" tint="0.39997558519241921"/>
  </sheetPr>
  <dimension ref="A1:M58"/>
  <sheetViews>
    <sheetView workbookViewId="0"/>
  </sheetViews>
  <sheetFormatPr defaultRowHeight="15" x14ac:dyDescent="0.25"/>
  <cols>
    <col min="1" max="1" width="43.140625" bestFit="1" customWidth="1"/>
    <col min="2" max="2" width="14.85546875" bestFit="1" customWidth="1"/>
    <col min="3" max="3" width="16.7109375" bestFit="1" customWidth="1"/>
    <col min="4" max="7" width="14.85546875" bestFit="1" customWidth="1"/>
    <col min="8" max="8" width="7.85546875" customWidth="1"/>
    <col min="9" max="9" width="11.5703125" bestFit="1" customWidth="1"/>
    <col min="10" max="10" width="5.28515625" customWidth="1"/>
    <col min="12" max="12" width="4.28515625" customWidth="1"/>
  </cols>
  <sheetData>
    <row r="1" spans="1:13" ht="18" thickBot="1" x14ac:dyDescent="0.35">
      <c r="A1" s="91" t="str">
        <f>C3</f>
        <v>Australian Capital Territory</v>
      </c>
      <c r="B1" s="91"/>
      <c r="C1" s="91"/>
      <c r="D1" s="91"/>
      <c r="E1" s="91"/>
      <c r="F1" s="91"/>
      <c r="G1" s="92">
        <f>G3</f>
        <v>8</v>
      </c>
      <c r="I1" s="151" t="s">
        <v>94</v>
      </c>
      <c r="J1" s="151"/>
      <c r="K1" s="151"/>
      <c r="L1" s="151"/>
      <c r="M1" s="151"/>
    </row>
    <row r="2" spans="1:13" ht="18.75" thickTop="1" thickBot="1" x14ac:dyDescent="0.35">
      <c r="A2" s="91"/>
      <c r="B2" s="93" t="s">
        <v>130</v>
      </c>
      <c r="C2" s="93" t="s">
        <v>119</v>
      </c>
      <c r="D2" s="93" t="s">
        <v>120</v>
      </c>
      <c r="E2" s="93" t="s">
        <v>121</v>
      </c>
      <c r="F2" s="93" t="s">
        <v>122</v>
      </c>
      <c r="G2" s="93" t="s">
        <v>123</v>
      </c>
      <c r="I2" s="151" t="str">
        <f>$G$2</f>
        <v>2016-17</v>
      </c>
      <c r="J2" s="151"/>
      <c r="K2" s="151"/>
      <c r="L2" s="151"/>
      <c r="M2" s="151"/>
    </row>
    <row r="3" spans="1:13" ht="16.5" thickTop="1" thickBot="1" x14ac:dyDescent="0.3">
      <c r="C3" t="s">
        <v>98</v>
      </c>
      <c r="G3" s="5">
        <v>8</v>
      </c>
      <c r="I3" s="6" t="s">
        <v>2</v>
      </c>
      <c r="K3" s="7" t="s">
        <v>3</v>
      </c>
      <c r="M3" s="7" t="s">
        <v>4</v>
      </c>
    </row>
    <row r="4" spans="1:13" x14ac:dyDescent="0.25">
      <c r="A4" s="10" t="s">
        <v>5</v>
      </c>
      <c r="B4" s="38">
        <v>328050</v>
      </c>
      <c r="C4" s="38">
        <v>339109</v>
      </c>
      <c r="D4" s="38">
        <v>323270</v>
      </c>
      <c r="E4" s="38">
        <v>326104</v>
      </c>
      <c r="F4" s="38">
        <v>337104</v>
      </c>
      <c r="G4" s="38">
        <v>349956</v>
      </c>
      <c r="I4" s="11" t="str">
        <f>TEXT(G4,"#,###,###")</f>
        <v>349,956</v>
      </c>
      <c r="K4" s="12">
        <f t="shared" ref="K4:K9" si="0">G4/F4-1</f>
        <v>3.8124733020076906E-2</v>
      </c>
      <c r="M4" s="12">
        <f t="shared" ref="M4:M9" si="1">G4/B4-1</f>
        <v>6.6776406035665259E-2</v>
      </c>
    </row>
    <row r="5" spans="1:13" x14ac:dyDescent="0.25">
      <c r="A5" s="14" t="s">
        <v>73</v>
      </c>
      <c r="B5" s="38">
        <v>165958</v>
      </c>
      <c r="C5" s="38">
        <v>172424</v>
      </c>
      <c r="D5" s="38">
        <v>162948</v>
      </c>
      <c r="E5" s="38">
        <v>164638</v>
      </c>
      <c r="F5" s="38">
        <v>169637</v>
      </c>
      <c r="G5" s="38">
        <v>176514</v>
      </c>
      <c r="I5" s="11" t="str">
        <f>TEXT(G5,"#,###,###")</f>
        <v>176,514</v>
      </c>
      <c r="K5" s="12">
        <f t="shared" si="0"/>
        <v>4.0539504942907589E-2</v>
      </c>
      <c r="M5" s="12">
        <f t="shared" si="1"/>
        <v>6.3606454645151134E-2</v>
      </c>
    </row>
    <row r="6" spans="1:13" x14ac:dyDescent="0.25">
      <c r="A6" s="14" t="s">
        <v>75</v>
      </c>
      <c r="B6" s="38">
        <v>162092</v>
      </c>
      <c r="C6" s="38">
        <v>166678</v>
      </c>
      <c r="D6" s="38">
        <v>160322</v>
      </c>
      <c r="E6" s="38">
        <v>161466</v>
      </c>
      <c r="F6" s="38">
        <v>167467</v>
      </c>
      <c r="G6" s="38">
        <v>173442</v>
      </c>
      <c r="I6" s="11" t="str">
        <f>TEXT(G6,"#,###,###")</f>
        <v>173,442</v>
      </c>
      <c r="K6" s="12">
        <f t="shared" si="0"/>
        <v>3.5678671021753594E-2</v>
      </c>
      <c r="M6" s="12">
        <f t="shared" si="1"/>
        <v>7.0021962835920437E-2</v>
      </c>
    </row>
    <row r="7" spans="1:13" x14ac:dyDescent="0.25">
      <c r="A7" s="10" t="s">
        <v>10</v>
      </c>
      <c r="B7" s="38">
        <v>237587</v>
      </c>
      <c r="C7" s="38">
        <v>239477</v>
      </c>
      <c r="D7" s="38">
        <v>238599</v>
      </c>
      <c r="E7" s="38">
        <v>238997</v>
      </c>
      <c r="F7" s="38">
        <v>242338</v>
      </c>
      <c r="G7" s="38">
        <v>249206</v>
      </c>
      <c r="I7" s="11" t="str">
        <f>TEXT(G7,"#,###,###")</f>
        <v>249,206</v>
      </c>
      <c r="K7" s="12">
        <f t="shared" si="0"/>
        <v>2.8340582162104111E-2</v>
      </c>
      <c r="M7" s="12">
        <f t="shared" si="1"/>
        <v>4.8904190885864951E-2</v>
      </c>
    </row>
    <row r="8" spans="1:13" x14ac:dyDescent="0.25">
      <c r="A8" s="10" t="s">
        <v>95</v>
      </c>
      <c r="B8" s="38">
        <v>49256</v>
      </c>
      <c r="C8" s="38">
        <v>50105.34</v>
      </c>
      <c r="D8" s="38">
        <v>52770.94</v>
      </c>
      <c r="E8" s="38">
        <v>53255</v>
      </c>
      <c r="F8" s="38">
        <v>55562</v>
      </c>
      <c r="G8" s="38">
        <v>54774.33</v>
      </c>
      <c r="I8" s="11" t="str">
        <f>TEXT(G8,"$###,###")</f>
        <v>$54,774</v>
      </c>
      <c r="K8" s="12">
        <f t="shared" si="0"/>
        <v>-1.4176415535797848E-2</v>
      </c>
      <c r="M8" s="12">
        <f t="shared" si="1"/>
        <v>0.11203366087380218</v>
      </c>
    </row>
    <row r="9" spans="1:13" x14ac:dyDescent="0.25">
      <c r="A9" s="10" t="s">
        <v>16</v>
      </c>
      <c r="B9" s="38">
        <v>14918233686</v>
      </c>
      <c r="C9" s="38">
        <v>15525206362</v>
      </c>
      <c r="D9" s="38">
        <v>15893691819</v>
      </c>
      <c r="E9" s="38">
        <v>16204062500</v>
      </c>
      <c r="F9" s="38">
        <v>17214589929</v>
      </c>
      <c r="G9" s="38">
        <v>17698496332</v>
      </c>
      <c r="I9" s="11" t="str">
        <f>TEXT(G9/1000000000,"$#,###.0")&amp;" bil"</f>
        <v>$17.7 bil</v>
      </c>
      <c r="K9" s="12">
        <f t="shared" si="0"/>
        <v>2.8110248631877166E-2</v>
      </c>
      <c r="M9" s="12">
        <f t="shared" si="1"/>
        <v>0.18636674451675428</v>
      </c>
    </row>
    <row r="10" spans="1:13" x14ac:dyDescent="0.25">
      <c r="A10" s="10"/>
    </row>
    <row r="11" spans="1:13" x14ac:dyDescent="0.25">
      <c r="A11" s="10" t="s">
        <v>20</v>
      </c>
      <c r="B11" s="38">
        <v>304684</v>
      </c>
      <c r="C11" s="38">
        <v>316309</v>
      </c>
      <c r="D11" s="38">
        <v>300980</v>
      </c>
      <c r="E11" s="38">
        <v>304340</v>
      </c>
      <c r="F11" s="38">
        <v>313952</v>
      </c>
      <c r="G11" s="38">
        <v>326206</v>
      </c>
    </row>
    <row r="12" spans="1:13" x14ac:dyDescent="0.25">
      <c r="A12" s="10" t="s">
        <v>23</v>
      </c>
      <c r="B12" s="38">
        <v>23366</v>
      </c>
      <c r="C12" s="38">
        <v>22800</v>
      </c>
      <c r="D12" s="38">
        <v>22290</v>
      </c>
      <c r="E12" s="38">
        <v>21764</v>
      </c>
      <c r="F12" s="38">
        <v>23152</v>
      </c>
      <c r="G12" s="38">
        <v>23750</v>
      </c>
    </row>
    <row r="13" spans="1:13" x14ac:dyDescent="0.25">
      <c r="A13" s="10"/>
      <c r="B13" s="10"/>
    </row>
    <row r="14" spans="1:13" ht="15.75" thickBot="1" x14ac:dyDescent="0.3">
      <c r="A14" s="43" t="s">
        <v>29</v>
      </c>
      <c r="B14" s="43"/>
      <c r="C14" s="44"/>
      <c r="D14" s="6"/>
      <c r="E14" s="6"/>
      <c r="F14" s="6"/>
      <c r="G14" s="6"/>
      <c r="I14" s="43" t="s">
        <v>30</v>
      </c>
    </row>
    <row r="15" spans="1:13" x14ac:dyDescent="0.25">
      <c r="A15" s="52" t="s">
        <v>99</v>
      </c>
      <c r="B15" s="52"/>
      <c r="C15" s="53"/>
      <c r="D15" s="53"/>
      <c r="E15" s="53"/>
      <c r="F15" s="53"/>
      <c r="G15" s="38">
        <v>1320</v>
      </c>
      <c r="I15" s="94">
        <f t="shared" ref="I15:I34" si="2">IF(G15="np",0,G15/$G$34)</f>
        <v>3.7719027534890101E-3</v>
      </c>
    </row>
    <row r="16" spans="1:13" x14ac:dyDescent="0.25">
      <c r="A16" s="52" t="s">
        <v>100</v>
      </c>
      <c r="B16" s="52"/>
      <c r="C16" s="53"/>
      <c r="D16" s="53"/>
      <c r="E16" s="53"/>
      <c r="F16" s="53"/>
      <c r="G16" s="38">
        <v>225</v>
      </c>
      <c r="I16" s="94">
        <f t="shared" si="2"/>
        <v>6.4293796934471767E-4</v>
      </c>
    </row>
    <row r="17" spans="1:9" x14ac:dyDescent="0.25">
      <c r="A17" s="52" t="s">
        <v>101</v>
      </c>
      <c r="B17" s="52"/>
      <c r="C17" s="53"/>
      <c r="D17" s="53"/>
      <c r="E17" s="53"/>
      <c r="F17" s="53"/>
      <c r="G17" s="38">
        <v>6118</v>
      </c>
      <c r="I17" s="94">
        <f t="shared" si="2"/>
        <v>1.7482197762004367E-2</v>
      </c>
    </row>
    <row r="18" spans="1:9" x14ac:dyDescent="0.25">
      <c r="A18" s="52" t="s">
        <v>102</v>
      </c>
      <c r="B18" s="52"/>
      <c r="C18" s="53"/>
      <c r="D18" s="53"/>
      <c r="E18" s="53"/>
      <c r="F18" s="53"/>
      <c r="G18" s="38">
        <v>1502</v>
      </c>
      <c r="I18" s="94">
        <f t="shared" si="2"/>
        <v>4.291968133136737E-3</v>
      </c>
    </row>
    <row r="19" spans="1:9" x14ac:dyDescent="0.25">
      <c r="A19" s="52" t="s">
        <v>103</v>
      </c>
      <c r="B19" s="52"/>
      <c r="C19" s="53"/>
      <c r="D19" s="53"/>
      <c r="E19" s="53"/>
      <c r="F19" s="53"/>
      <c r="G19" s="38">
        <v>16016</v>
      </c>
      <c r="I19" s="94">
        <f t="shared" si="2"/>
        <v>4.5765753408999986E-2</v>
      </c>
    </row>
    <row r="20" spans="1:9" x14ac:dyDescent="0.25">
      <c r="A20" s="52" t="s">
        <v>104</v>
      </c>
      <c r="B20" s="52"/>
      <c r="C20" s="53"/>
      <c r="D20" s="53"/>
      <c r="E20" s="53"/>
      <c r="F20" s="53"/>
      <c r="G20" s="38">
        <v>4866</v>
      </c>
      <c r="I20" s="94">
        <f t="shared" si="2"/>
        <v>1.390460515036176E-2</v>
      </c>
    </row>
    <row r="21" spans="1:9" x14ac:dyDescent="0.25">
      <c r="A21" s="52" t="s">
        <v>105</v>
      </c>
      <c r="B21" s="52"/>
      <c r="C21" s="53"/>
      <c r="D21" s="53"/>
      <c r="E21" s="53"/>
      <c r="F21" s="53"/>
      <c r="G21" s="38">
        <v>25900</v>
      </c>
      <c r="I21" s="94">
        <f t="shared" si="2"/>
        <v>7.4009304026791942E-2</v>
      </c>
    </row>
    <row r="22" spans="1:9" x14ac:dyDescent="0.25">
      <c r="A22" s="52" t="s">
        <v>106</v>
      </c>
      <c r="B22" s="52"/>
      <c r="C22" s="53"/>
      <c r="D22" s="53"/>
      <c r="E22" s="53"/>
      <c r="F22" s="53"/>
      <c r="G22" s="38">
        <v>29161</v>
      </c>
      <c r="I22" s="94">
        <f t="shared" si="2"/>
        <v>8.3327618329161385E-2</v>
      </c>
    </row>
    <row r="23" spans="1:9" x14ac:dyDescent="0.25">
      <c r="A23" s="52" t="s">
        <v>107</v>
      </c>
      <c r="B23" s="52"/>
      <c r="C23" s="53"/>
      <c r="D23" s="53"/>
      <c r="E23" s="53"/>
      <c r="F23" s="53"/>
      <c r="G23" s="38">
        <v>6500</v>
      </c>
      <c r="I23" s="94">
        <f t="shared" si="2"/>
        <v>1.8573763558847399E-2</v>
      </c>
    </row>
    <row r="24" spans="1:9" x14ac:dyDescent="0.25">
      <c r="A24" s="52" t="s">
        <v>108</v>
      </c>
      <c r="B24" s="52"/>
      <c r="C24" s="53"/>
      <c r="D24" s="53"/>
      <c r="E24" s="53"/>
      <c r="F24" s="53"/>
      <c r="G24" s="38">
        <v>5418</v>
      </c>
      <c r="I24" s="94">
        <f t="shared" si="2"/>
        <v>1.5481946301820801E-2</v>
      </c>
    </row>
    <row r="25" spans="1:9" x14ac:dyDescent="0.25">
      <c r="A25" s="52" t="s">
        <v>109</v>
      </c>
      <c r="B25" s="52"/>
      <c r="C25" s="53"/>
      <c r="D25" s="53"/>
      <c r="E25" s="53"/>
      <c r="F25" s="53"/>
      <c r="G25" s="38">
        <v>6821</v>
      </c>
      <c r="I25" s="94">
        <f t="shared" si="2"/>
        <v>1.9491021728445863E-2</v>
      </c>
    </row>
    <row r="26" spans="1:9" x14ac:dyDescent="0.25">
      <c r="A26" s="52" t="s">
        <v>110</v>
      </c>
      <c r="B26" s="52"/>
      <c r="C26" s="53"/>
      <c r="D26" s="53"/>
      <c r="E26" s="53"/>
      <c r="F26" s="53"/>
      <c r="G26" s="38">
        <v>5551</v>
      </c>
      <c r="I26" s="94">
        <f t="shared" si="2"/>
        <v>1.5861994079255679E-2</v>
      </c>
    </row>
    <row r="27" spans="1:9" x14ac:dyDescent="0.25">
      <c r="A27" s="52" t="s">
        <v>111</v>
      </c>
      <c r="B27" s="52"/>
      <c r="C27" s="53"/>
      <c r="D27" s="53"/>
      <c r="E27" s="53"/>
      <c r="F27" s="53"/>
      <c r="G27" s="38">
        <v>34422</v>
      </c>
      <c r="I27" s="94">
        <f t="shared" si="2"/>
        <v>9.8360936803483873E-2</v>
      </c>
    </row>
    <row r="28" spans="1:9" x14ac:dyDescent="0.25">
      <c r="A28" s="52" t="s">
        <v>112</v>
      </c>
      <c r="B28" s="52"/>
      <c r="C28" s="53"/>
      <c r="D28" s="53"/>
      <c r="E28" s="53"/>
      <c r="F28" s="53"/>
      <c r="G28" s="38">
        <v>26386</v>
      </c>
      <c r="I28" s="94">
        <f t="shared" si="2"/>
        <v>7.5398050040576536E-2</v>
      </c>
    </row>
    <row r="29" spans="1:9" x14ac:dyDescent="0.25">
      <c r="A29" s="52" t="s">
        <v>113</v>
      </c>
      <c r="B29" s="52"/>
      <c r="C29" s="53"/>
      <c r="D29" s="53"/>
      <c r="E29" s="53"/>
      <c r="F29" s="53"/>
      <c r="G29" s="38">
        <v>92642</v>
      </c>
      <c r="I29" s="94">
        <f t="shared" si="2"/>
        <v>0.26472470824903704</v>
      </c>
    </row>
    <row r="30" spans="1:9" x14ac:dyDescent="0.25">
      <c r="A30" s="52" t="s">
        <v>114</v>
      </c>
      <c r="B30" s="52"/>
      <c r="C30" s="53"/>
      <c r="D30" s="53"/>
      <c r="E30" s="53"/>
      <c r="F30" s="53"/>
      <c r="G30" s="38">
        <v>21366</v>
      </c>
      <c r="I30" s="94">
        <f t="shared" si="2"/>
        <v>6.1053389568974388E-2</v>
      </c>
    </row>
    <row r="31" spans="1:9" x14ac:dyDescent="0.25">
      <c r="A31" s="52" t="s">
        <v>115</v>
      </c>
      <c r="B31" s="52"/>
      <c r="C31" s="53"/>
      <c r="D31" s="53"/>
      <c r="E31" s="53"/>
      <c r="F31" s="53"/>
      <c r="G31" s="38">
        <v>27628</v>
      </c>
      <c r="I31" s="94">
        <f t="shared" si="2"/>
        <v>7.8947067631359377E-2</v>
      </c>
    </row>
    <row r="32" spans="1:9" x14ac:dyDescent="0.25">
      <c r="A32" s="52" t="s">
        <v>116</v>
      </c>
      <c r="B32" s="52"/>
      <c r="C32" s="53"/>
      <c r="D32" s="53"/>
      <c r="E32" s="53"/>
      <c r="F32" s="53"/>
      <c r="G32" s="38">
        <v>7134</v>
      </c>
      <c r="I32" s="94">
        <f t="shared" si="2"/>
        <v>2.0385419881356514E-2</v>
      </c>
    </row>
    <row r="33" spans="1:13" x14ac:dyDescent="0.25">
      <c r="A33" s="52" t="s">
        <v>117</v>
      </c>
      <c r="B33" s="52"/>
      <c r="C33" s="53"/>
      <c r="D33" s="53"/>
      <c r="E33" s="53"/>
      <c r="F33" s="53"/>
      <c r="G33" s="38">
        <v>10755</v>
      </c>
      <c r="I33" s="94">
        <f t="shared" si="2"/>
        <v>3.0732434934677502E-2</v>
      </c>
    </row>
    <row r="34" spans="1:13" ht="15.75" thickBot="1" x14ac:dyDescent="0.3">
      <c r="A34" s="58" t="s">
        <v>118</v>
      </c>
      <c r="B34" s="58"/>
      <c r="C34" s="59"/>
      <c r="D34" s="59"/>
      <c r="E34" s="59"/>
      <c r="F34" s="59"/>
      <c r="G34" s="60">
        <v>349956</v>
      </c>
      <c r="I34" s="61">
        <f t="shared" si="2"/>
        <v>1</v>
      </c>
    </row>
    <row r="35" spans="1:13" ht="15.75" thickTop="1" x14ac:dyDescent="0.25">
      <c r="G35" s="62"/>
      <c r="I35" s="73"/>
      <c r="J35" s="73"/>
      <c r="K35" s="73"/>
      <c r="L35" s="73"/>
      <c r="M35" s="73"/>
    </row>
    <row r="36" spans="1:13" ht="15.75" thickBot="1" x14ac:dyDescent="0.3">
      <c r="I36" s="6" t="s">
        <v>2</v>
      </c>
      <c r="K36" s="7" t="s">
        <v>3</v>
      </c>
      <c r="M36" s="7" t="s">
        <v>4</v>
      </c>
    </row>
    <row r="37" spans="1:13" x14ac:dyDescent="0.25">
      <c r="A37" s="10" t="s">
        <v>37</v>
      </c>
      <c r="B37" s="38">
        <v>202439</v>
      </c>
      <c r="C37" s="38">
        <v>193144</v>
      </c>
      <c r="D37" s="38">
        <v>204252</v>
      </c>
      <c r="E37" s="38">
        <v>203238</v>
      </c>
      <c r="F37" s="38">
        <v>205979</v>
      </c>
      <c r="G37" s="38">
        <v>209740</v>
      </c>
      <c r="I37" s="11" t="str">
        <f>TEXT(G37,"#,###,###")</f>
        <v>209,740</v>
      </c>
      <c r="K37" s="12">
        <f>G37/F37-1</f>
        <v>1.8259142922336657E-2</v>
      </c>
      <c r="M37" s="12">
        <f>G37/B37-1</f>
        <v>3.6065185068094641E-2</v>
      </c>
    </row>
    <row r="38" spans="1:13" x14ac:dyDescent="0.25">
      <c r="A38" s="10" t="s">
        <v>38</v>
      </c>
      <c r="B38" s="38">
        <v>35148</v>
      </c>
      <c r="C38" s="38">
        <v>46333</v>
      </c>
      <c r="D38" s="38">
        <v>34347</v>
      </c>
      <c r="E38" s="38">
        <v>35759</v>
      </c>
      <c r="F38" s="38">
        <v>36359</v>
      </c>
      <c r="G38" s="38">
        <v>39466</v>
      </c>
      <c r="I38" s="11" t="str">
        <f>TEXT(G38,"#,###,###")</f>
        <v>39,466</v>
      </c>
      <c r="K38" s="12">
        <f>G38/F38-1</f>
        <v>8.5453395307901747E-2</v>
      </c>
      <c r="M38" s="12">
        <f>G38/B38-1</f>
        <v>0.12285194036645053</v>
      </c>
    </row>
    <row r="39" spans="1:13" x14ac:dyDescent="0.25">
      <c r="A39" s="10" t="s">
        <v>39</v>
      </c>
      <c r="B39" s="10"/>
      <c r="G39" s="38"/>
      <c r="I39" s="11" t="str">
        <f>TEXT(G39,"#,###,###")</f>
        <v/>
      </c>
      <c r="K39" s="54"/>
      <c r="M39" s="11"/>
    </row>
    <row r="40" spans="1:13" x14ac:dyDescent="0.25">
      <c r="A40" s="10" t="s">
        <v>40</v>
      </c>
      <c r="B40" s="38">
        <v>237587</v>
      </c>
      <c r="C40" s="38">
        <v>239477</v>
      </c>
      <c r="D40" s="38">
        <v>238599</v>
      </c>
      <c r="E40" s="38">
        <v>238997</v>
      </c>
      <c r="F40" s="38">
        <v>242338</v>
      </c>
      <c r="G40" s="38">
        <v>249206</v>
      </c>
      <c r="I40" s="11"/>
    </row>
    <row r="42" spans="1:13" x14ac:dyDescent="0.25">
      <c r="A42" s="52"/>
      <c r="B42" s="52"/>
      <c r="G42" s="62"/>
      <c r="I42" s="73"/>
      <c r="J42" s="73"/>
      <c r="K42" s="73"/>
      <c r="L42" s="73"/>
      <c r="M42" s="73"/>
    </row>
    <row r="43" spans="1:13" ht="15.75" thickBot="1" x14ac:dyDescent="0.3">
      <c r="A43" s="72" t="s">
        <v>83</v>
      </c>
      <c r="B43" s="72"/>
      <c r="I43" s="63" t="s">
        <v>2</v>
      </c>
      <c r="J43" s="6"/>
      <c r="K43" s="6" t="s">
        <v>36</v>
      </c>
      <c r="L43" s="6"/>
      <c r="M43" s="6" t="s">
        <v>2</v>
      </c>
    </row>
    <row r="44" spans="1:13" x14ac:dyDescent="0.25">
      <c r="A44" s="52" t="s">
        <v>14</v>
      </c>
      <c r="B44" s="52"/>
      <c r="C44" s="38"/>
      <c r="D44" s="38"/>
      <c r="E44" s="38"/>
      <c r="F44" s="38"/>
      <c r="G44" s="38"/>
      <c r="I44" s="11" t="str">
        <f>TEXT(G44,"#,###,###")</f>
        <v/>
      </c>
      <c r="K44" s="54"/>
      <c r="M44" s="11"/>
    </row>
    <row r="45" spans="1:13" x14ac:dyDescent="0.25">
      <c r="A45" s="95" t="s">
        <v>96</v>
      </c>
      <c r="B45" s="95"/>
      <c r="C45" s="38"/>
      <c r="D45" s="38"/>
      <c r="E45" s="38"/>
      <c r="F45" s="38"/>
      <c r="G45" s="38"/>
      <c r="I45" s="11" t="str">
        <f>TEXT(G45,"#,###,###")</f>
        <v/>
      </c>
      <c r="K45" s="54"/>
      <c r="M45" s="11"/>
    </row>
    <row r="46" spans="1:13" x14ac:dyDescent="0.25">
      <c r="A46" s="95" t="s">
        <v>97</v>
      </c>
      <c r="B46" s="95"/>
      <c r="C46" s="38"/>
      <c r="D46" s="38"/>
      <c r="E46" s="38"/>
      <c r="F46" s="38"/>
      <c r="G46" s="38"/>
      <c r="I46" s="11" t="str">
        <f>TEXT(G46,"#,###,###")</f>
        <v/>
      </c>
      <c r="K46" s="54"/>
      <c r="M46" s="11"/>
    </row>
    <row r="47" spans="1:13" x14ac:dyDescent="0.25">
      <c r="A47" s="52" t="s">
        <v>17</v>
      </c>
      <c r="B47" s="52"/>
      <c r="C47" s="38"/>
      <c r="D47" s="38"/>
      <c r="E47" s="38"/>
      <c r="F47" s="38"/>
      <c r="G47" s="38"/>
      <c r="I47" s="11" t="str">
        <f>TEXT(G47,"#,###,###")</f>
        <v/>
      </c>
      <c r="K47" s="54"/>
      <c r="M47" s="11"/>
    </row>
    <row r="48" spans="1:13" ht="15.75" thickBot="1" x14ac:dyDescent="0.3">
      <c r="A48" s="72" t="s">
        <v>18</v>
      </c>
      <c r="B48" s="72"/>
      <c r="C48" s="38"/>
      <c r="D48" s="38"/>
      <c r="E48" s="38"/>
      <c r="F48" s="38"/>
      <c r="G48" s="38"/>
    </row>
    <row r="49" spans="1:13" x14ac:dyDescent="0.25">
      <c r="A49" s="52" t="s">
        <v>21</v>
      </c>
      <c r="B49" s="52"/>
      <c r="C49" s="38"/>
      <c r="D49" s="38"/>
      <c r="E49" s="38"/>
      <c r="F49" s="38"/>
      <c r="G49" s="38"/>
      <c r="I49" s="11" t="str">
        <f>TEXT(G49,"#,###,###")</f>
        <v/>
      </c>
      <c r="K49" s="54"/>
      <c r="M49" s="11"/>
    </row>
    <row r="50" spans="1:13" x14ac:dyDescent="0.25">
      <c r="A50" s="52" t="s">
        <v>24</v>
      </c>
      <c r="B50" s="52"/>
      <c r="C50" s="38"/>
      <c r="D50" s="38"/>
      <c r="E50" s="38"/>
      <c r="F50" s="38"/>
      <c r="G50" s="38"/>
      <c r="I50" s="11" t="str">
        <f>TEXT(G50,"#,###,###")</f>
        <v/>
      </c>
      <c r="K50" s="54"/>
      <c r="M50" s="11"/>
    </row>
    <row r="51" spans="1:13" x14ac:dyDescent="0.25">
      <c r="A51" s="52" t="s">
        <v>27</v>
      </c>
      <c r="B51" s="52"/>
      <c r="C51" s="38"/>
      <c r="D51" s="38"/>
      <c r="E51" s="38"/>
      <c r="F51" s="38"/>
      <c r="G51" s="38"/>
      <c r="I51" s="11" t="str">
        <f>TEXT(G51,"#,###,###")</f>
        <v/>
      </c>
      <c r="K51" s="54"/>
      <c r="M51" s="11"/>
    </row>
    <row r="52" spans="1:13" x14ac:dyDescent="0.25">
      <c r="A52" s="52" t="s">
        <v>31</v>
      </c>
      <c r="B52" s="52"/>
      <c r="C52" s="38"/>
      <c r="D52" s="38"/>
      <c r="E52" s="38"/>
      <c r="F52" s="38"/>
      <c r="G52" s="38"/>
      <c r="I52" s="11" t="str">
        <f>TEXT(G52,"#,###,###")</f>
        <v/>
      </c>
      <c r="K52" s="54"/>
      <c r="M52" s="11"/>
    </row>
    <row r="54" spans="1:13" ht="15.75" thickBot="1" x14ac:dyDescent="0.3">
      <c r="I54" s="6" t="s">
        <v>2</v>
      </c>
      <c r="K54" s="7" t="s">
        <v>3</v>
      </c>
      <c r="M54" s="7" t="s">
        <v>4</v>
      </c>
    </row>
    <row r="55" spans="1:13" x14ac:dyDescent="0.25">
      <c r="A55" s="52" t="s">
        <v>84</v>
      </c>
      <c r="B55" s="38">
        <v>16311</v>
      </c>
      <c r="C55" s="38">
        <v>22587</v>
      </c>
      <c r="D55" s="38">
        <v>15940</v>
      </c>
      <c r="E55" s="38">
        <v>16874</v>
      </c>
      <c r="F55" s="38">
        <v>16997</v>
      </c>
      <c r="G55" s="38">
        <v>18544</v>
      </c>
      <c r="I55" s="11" t="str">
        <f>TEXT(G55,"#,###,###")</f>
        <v>18,544</v>
      </c>
      <c r="K55" s="12">
        <f>G55/F55-1</f>
        <v>9.1016061657939629E-2</v>
      </c>
      <c r="M55" s="12">
        <f>G55/B55-1</f>
        <v>0.13690147753050086</v>
      </c>
    </row>
    <row r="56" spans="1:13" x14ac:dyDescent="0.25">
      <c r="A56" s="52" t="s">
        <v>85</v>
      </c>
      <c r="B56" s="38">
        <v>18837</v>
      </c>
      <c r="C56" s="38">
        <v>23746</v>
      </c>
      <c r="D56" s="38">
        <v>18407</v>
      </c>
      <c r="E56" s="38">
        <v>18885</v>
      </c>
      <c r="F56" s="38">
        <v>19362</v>
      </c>
      <c r="G56" s="38">
        <v>20922</v>
      </c>
      <c r="I56" s="11" t="str">
        <f>TEXT(G56,"#,###,###")</f>
        <v>20,922</v>
      </c>
      <c r="K56" s="12">
        <f>G56/F56-1</f>
        <v>8.057018903005897E-2</v>
      </c>
      <c r="M56" s="12">
        <f>G56/B56-1</f>
        <v>0.11068641503424104</v>
      </c>
    </row>
    <row r="57" spans="1:13" ht="15.75" thickBot="1" x14ac:dyDescent="0.3">
      <c r="A57" s="58" t="s">
        <v>62</v>
      </c>
      <c r="B57" s="60">
        <v>35148</v>
      </c>
      <c r="C57" s="60">
        <v>46333</v>
      </c>
      <c r="D57" s="60">
        <v>34347</v>
      </c>
      <c r="E57" s="60">
        <v>35759</v>
      </c>
      <c r="F57" s="60">
        <v>36359</v>
      </c>
      <c r="G57" s="60">
        <v>39466</v>
      </c>
    </row>
    <row r="58" spans="1:13" ht="15.75" thickTop="1" x14ac:dyDescent="0.25"/>
  </sheetData>
  <mergeCells count="2">
    <mergeCell ref="I1:M1"/>
    <mergeCell ref="I2:M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Contents</vt:lpstr>
      <vt:lpstr>Table 14.1</vt:lpstr>
      <vt:lpstr>State data for spotlight</vt:lpstr>
      <vt:lpstr>'Table 14.1'!Print_Area</vt:lpstr>
    </vt:vector>
  </TitlesOfParts>
  <Company>Australian Bureau of Statistics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sequencer</dc:creator>
  <cp:lastModifiedBy>Benjamin P Spark</cp:lastModifiedBy>
  <dcterms:created xsi:type="dcterms:W3CDTF">2019-07-26T02:12:54Z</dcterms:created>
  <dcterms:modified xsi:type="dcterms:W3CDTF">2019-07-30T01:14:40Z</dcterms:modified>
</cp:coreProperties>
</file>